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NO_LEP\"/>
    </mc:Choice>
  </mc:AlternateContent>
  <xr:revisionPtr revIDLastSave="0" documentId="13_ncr:1_{88B8B5F3-64F0-4F4F-A1C0-25E108A9D25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W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<sst xmlns="http://schemas.openxmlformats.org/spreadsheetml/2006/main" count="2355" uniqueCount="531">
  <si>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</si>
  <si>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</si>
  <si>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</si>
  <si>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</si>
  <si>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</si>
  <si>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</si>
  <si>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</si>
  <si>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</si>
  <si>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</si>
  <si>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</si>
  <si>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</si>
  <si>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</si>
  <si>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</si>
  <si>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</si>
  <si>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</si>
  <si>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</si>
  <si>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</si>
  <si>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</si>
  <si>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</si>
  <si>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</si>
  <si>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</si>
  <si>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</si>
  <si>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</si>
  <si>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</si>
  <si>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</si>
  <si>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</si>
  <si>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</si>
  <si>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</si>
  <si>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</si>
  <si>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</si>
  <si>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</si>
  <si>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</si>
  <si>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</si>
  <si>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</si>
  <si>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</si>
  <si>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</si>
  <si>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</si>
  <si>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</si>
  <si>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</si>
  <si>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</si>
  <si>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</si>
  <si>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</si>
  <si>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</si>
  <si>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</si>
  <si>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</si>
  <si>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</si>
  <si>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</si>
  <si>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</si>
  <si>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</si>
  <si>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</si>
  <si>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</si>
  <si>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</si>
  <si>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</si>
  <si>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</si>
  <si>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</si>
  <si>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</si>
  <si>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</si>
  <si>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</si>
  <si>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</si>
  <si>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</si>
  <si>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</si>
  <si>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</si>
  <si>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</si>
  <si>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</si>
  <si>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</si>
  <si>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</si>
  <si>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</si>
  <si>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</si>
  <si>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</si>
  <si>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</si>
  <si>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</si>
  <si>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</si>
  <si>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</si>
  <si>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</si>
  <si>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</si>
  <si>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</si>
  <si>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</si>
  <si>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</si>
  <si>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</si>
  <si>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</si>
  <si>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</si>
  <si>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</si>
  <si>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</si>
  <si>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</si>
  <si>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</si>
  <si>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</si>
  <si>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</si>
  <si>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</si>
  <si>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</si>
  <si>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</si>
  <si>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</si>
  <si>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</si>
  <si>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</si>
  <si>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</si>
  <si>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</si>
  <si>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</si>
  <si>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</si>
  <si>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</si>
  <si>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</si>
  <si>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</si>
  <si>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</si>
  <si>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</si>
  <si>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</si>
  <si>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</si>
  <si>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</si>
  <si>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</si>
  <si>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</si>
  <si>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</si>
  <si>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</si>
  <si>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</si>
  <si>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</si>
  <si>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</si>
  <si>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</si>
  <si>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</si>
  <si>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</si>
  <si>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</si>
  <si>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</si>
  <si>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</si>
  <si>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</si>
  <si>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</si>
  <si>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</si>
  <si>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</si>
  <si>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</si>
  <si>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</si>
  <si>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</si>
  <si>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</si>
  <si>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</si>
  <si>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</si>
  <si>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</si>
  <si>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</si>
  <si>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</si>
  <si>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</si>
  <si>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</si>
  <si>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</si>
  <si>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</si>
  <si>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</si>
  <si>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</si>
  <si>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</si>
  <si>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</si>
  <si>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</si>
  <si>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</si>
  <si>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</si>
  <si>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</si>
  <si>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</si>
  <si>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</si>
  <si>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</si>
  <si>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</si>
  <si>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</si>
  <si>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</si>
  <si>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</si>
  <si>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</si>
  <si>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</si>
  <si>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</si>
  <si>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</si>
  <si>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</si>
  <si>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</si>
  <si>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</si>
  <si>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</si>
  <si>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</si>
  <si>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</si>
  <si>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</si>
  <si>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</si>
  <si>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</si>
  <si>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</si>
  <si>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</si>
  <si>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</si>
  <si>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</si>
  <si>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</si>
  <si>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</si>
  <si>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</si>
  <si>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</si>
  <si>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</si>
  <si>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</si>
  <si>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</si>
  <si>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</si>
  <si>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</si>
  <si>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</si>
  <si>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</si>
  <si>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</si>
  <si>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</si>
  <si>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</si>
  <si>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</si>
  <si>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</si>
  <si>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</si>
  <si>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</si>
  <si>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</si>
  <si>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</si>
  <si>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</si>
  <si>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</si>
  <si>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</si>
  <si>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</si>
  <si>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</si>
  <si>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</si>
  <si>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</si>
  <si>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</si>
  <si>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</si>
  <si>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</si>
  <si>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</si>
  <si>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</si>
  <si>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</si>
  <si>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</si>
  <si>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</si>
  <si>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</si>
  <si>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</si>
  <si>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</si>
  <si>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</si>
  <si>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</si>
  <si>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</si>
  <si>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</si>
  <si>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</si>
  <si>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</si>
  <si>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</si>
  <si>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</si>
  <si>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</si>
  <si>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</si>
  <si>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</si>
  <si>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</si>
  <si>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</si>
  <si>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</si>
  <si>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</si>
  <si>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</si>
  <si>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</si>
  <si>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</si>
  <si>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</si>
  <si>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</si>
  <si>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</si>
  <si>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</si>
  <si>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</si>
  <si>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</si>
  <si>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</si>
  <si>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</si>
  <si>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</si>
  <si>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</si>
  <si>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</si>
  <si>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</si>
  <si>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</si>
  <si>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</si>
  <si>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</si>
  <si>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</si>
  <si>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</si>
  <si>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</si>
  <si>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</si>
  <si>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</si>
  <si>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</si>
  <si>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</si>
  <si>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</si>
  <si>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</si>
  <si>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</si>
  <si>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</si>
  <si>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</si>
  <si>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</si>
  <si>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</si>
  <si>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</si>
  <si>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</si>
  <si>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</si>
  <si>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</si>
  <si>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</si>
  <si>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</si>
  <si>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</si>
  <si>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</si>
  <si>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</si>
  <si>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</si>
  <si>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</si>
  <si>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</si>
  <si>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</si>
  <si>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</si>
  <si>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</si>
  <si>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</si>
  <si>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</si>
  <si>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</si>
  <si>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</si>
  <si>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</si>
  <si>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</si>
  <si>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</si>
  <si>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</si>
  <si>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</si>
  <si>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</si>
  <si>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</si>
  <si>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</si>
  <si>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</si>
  <si>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</si>
  <si>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</si>
  <si>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</si>
  <si>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</si>
  <si>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</si>
  <si>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</si>
  <si>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</si>
  <si>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</si>
  <si>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</si>
  <si>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</si>
  <si>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</si>
  <si>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</si>
  <si>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</si>
  <si>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</si>
  <si>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</si>
  <si>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</si>
  <si>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</si>
  <si>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</si>
  <si>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</si>
  <si>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</si>
  <si>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</si>
  <si>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</si>
  <si>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</si>
  <si>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</si>
  <si>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</si>
  <si>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</si>
  <si>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</si>
  <si>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</si>
  <si>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</si>
  <si>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</si>
  <si>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</si>
  <si>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</si>
  <si>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</si>
  <si>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</si>
  <si>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</si>
  <si>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</si>
  <si>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</si>
  <si>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</si>
  <si>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</si>
  <si>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</si>
  <si>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</si>
  <si>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</si>
  <si>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</si>
  <si>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</si>
  <si>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</si>
  <si>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</si>
  <si>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</si>
  <si>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</si>
  <si>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</si>
  <si>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</si>
  <si>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</si>
  <si>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</si>
  <si>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</si>
  <si>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</si>
  <si>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</si>
  <si>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</si>
  <si>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</si>
  <si>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</si>
  <si>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</si>
  <si>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</si>
  <si>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</si>
  <si>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</si>
  <si>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</si>
  <si>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</si>
  <si>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</si>
  <si>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</si>
  <si>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</si>
  <si>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</si>
  <si>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</si>
  <si>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</si>
  <si>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</si>
  <si>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</si>
  <si>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</si>
  <si>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</si>
  <si>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</si>
  <si>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</si>
  <si>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</si>
  <si>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</si>
  <si>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</si>
  <si>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</si>
  <si>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</si>
  <si>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</si>
  <si>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</si>
  <si>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</si>
  <si>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</si>
  <si>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</si>
  <si>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</si>
  <si>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</si>
  <si>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</si>
  <si>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</si>
  <si>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</si>
  <si>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</si>
  <si>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</si>
  <si>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</si>
  <si>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</si>
  <si>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</si>
  <si>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</si>
  <si>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</si>
  <si>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</si>
  <si>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</si>
  <si>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</si>
  <si>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</si>
  <si>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</si>
  <si>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</si>
  <si>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</si>
  <si>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</si>
  <si>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</si>
  <si>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</si>
  <si>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</si>
  <si>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</si>
  <si>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</si>
  <si>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</si>
  <si>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</si>
  <si>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</si>
  <si>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</si>
  <si>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</si>
  <si>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</si>
  <si>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</si>
  <si>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</si>
  <si>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</si>
  <si>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</si>
  <si>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</si>
  <si>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</si>
  <si>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</si>
  <si>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</si>
  <si>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</si>
  <si>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</si>
  <si>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</si>
  <si>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</si>
  <si>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</si>
  <si>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</si>
  <si>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</si>
  <si>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</si>
  <si>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</si>
  <si>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</si>
  <si>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</si>
  <si>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</si>
  <si>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</si>
  <si>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</si>
  <si>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</si>
  <si>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</si>
  <si>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</si>
  <si>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</si>
  <si>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</si>
  <si>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</si>
  <si>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</si>
  <si>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</si>
  <si>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</si>
  <si>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</si>
  <si>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</si>
  <si>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</si>
  <si>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</si>
  <si>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</si>
  <si>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</si>
  <si>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</si>
  <si>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</si>
  <si>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</si>
  <si>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</si>
  <si>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</si>
  <si>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</si>
  <si>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</si>
  <si>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</si>
  <si>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</si>
  <si>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</si>
  <si>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</si>
  <si>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</si>
  <si>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</si>
  <si>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</si>
  <si>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</si>
  <si>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</si>
  <si>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</si>
  <si>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</si>
  <si>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</si>
  <si>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</si>
  <si>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</si>
  <si>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</si>
  <si>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</si>
  <si>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</si>
  <si>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</si>
  <si>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</si>
  <si>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</si>
  <si>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</si>
  <si>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</si>
  <si>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</si>
  <si>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</si>
  <si>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</si>
  <si>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</si>
  <si>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</si>
  <si>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</si>
  <si>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</si>
  <si>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</si>
  <si>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</si>
  <si>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</si>
  <si>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</si>
  <si>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</si>
  <si>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</si>
  <si>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</si>
  <si>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</si>
  <si>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</si>
  <si>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</si>
  <si>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</si>
  <si>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</si>
  <si>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</si>
  <si>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</si>
  <si>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</si>
  <si>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</si>
  <si>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</si>
  <si>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</si>
  <si>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</si>
  <si>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</si>
  <si>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</si>
  <si>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</si>
  <si>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</si>
  <si>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</si>
  <si>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</si>
  <si>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</si>
  <si>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</si>
  <si>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</si>
  <si>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</si>
  <si>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</si>
  <si>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</si>
  <si>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</si>
  <si>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</si>
  <si>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</si>
  <si>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</si>
  <si>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</si>
  <si>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</si>
  <si>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</si>
  <si>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</si>
  <si>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</si>
  <si>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</si>
  <si>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</si>
  <si>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</si>
  <si>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</si>
  <si>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</si>
  <si>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</si>
  <si>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</si>
  <si>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</si>
  <si>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</si>
  <si>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</si>
  <si>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</si>
  <si>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</si>
  <si>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</si>
  <si>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</si>
  <si>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</si>
  <si>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</si>
  <si>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automation/Data/Results/Workbooks/LEPs/NO_LEP/NO_LEP_Database.Main.xlsx</t>
  </si>
  <si>
    <t>25. North East</t>
  </si>
  <si>
    <t>28-02-2024 10:00:01</t>
  </si>
  <si>
    <t>North East</t>
  </si>
  <si>
    <t>29 02 2024 03:53:57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</si>
</sst>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-0.14790938126225672</c:v>
                </c:pt>
                <c:pt idx="2">
                  <c:v>9.0826277047995063E-2</c:v>
                </c:pt>
                <c:pt idx="3">
                  <c:v>-9.9957717900656107E-2</c:v>
                </c:pt>
                <c:pt idx="4">
                  <c:v>0.52185993049238544</c:v>
                </c:pt>
                <c:pt idx="5">
                  <c:v>0.12213814817332302</c:v>
                </c:pt>
                <c:pt idx="7">
                  <c:v>-3.2606303519871371</c:v>
                </c:pt>
                <c:pt idx="8">
                  <c:v>-0.31836091412348333</c:v>
                </c:pt>
                <c:pt idx="9">
                  <c:v>-0.15487236707908414</c:v>
                </c:pt>
                <c:pt idx="10">
                  <c:v>-1.524346334676685</c:v>
                </c:pt>
                <c:pt idx="11">
                  <c:v>0.7058014587024708</c:v>
                </c:pt>
                <c:pt idx="12">
                  <c:v>-3.0332883453433213</c:v>
                </c:pt>
                <c:pt idx="13">
                  <c:v>-0.9902020714870341</c:v>
                </c:pt>
                <c:pt idx="14">
                  <c:v>3.2288726409202884</c:v>
                </c:pt>
                <c:pt idx="15">
                  <c:v>-1.0310435169390342</c:v>
                </c:pt>
                <c:pt idx="17">
                  <c:v>1.9746775691346974</c:v>
                </c:pt>
                <c:pt idx="18">
                  <c:v>3.8108703953454892</c:v>
                </c:pt>
                <c:pt idx="19">
                  <c:v>-0.36312914329860169</c:v>
                </c:pt>
                <c:pt idx="20">
                  <c:v>1.0062203033279316</c:v>
                </c:pt>
                <c:pt idx="22">
                  <c:v>1.0814034021431107</c:v>
                </c:pt>
                <c:pt idx="24">
                  <c:v>-4.1429555800753803</c:v>
                </c:pt>
                <c:pt idx="25">
                  <c:v>-3.4461891022669611</c:v>
                </c:pt>
                <c:pt idx="26">
                  <c:v>1.1913186003869036</c:v>
                </c:pt>
                <c:pt idx="27">
                  <c:v>-3.5361807826268077</c:v>
                </c:pt>
                <c:pt idx="29">
                  <c:v>4.6181463527690703</c:v>
                </c:pt>
                <c:pt idx="30">
                  <c:v>20.375622084090605</c:v>
                </c:pt>
                <c:pt idx="31">
                  <c:v>5.1514301914431515</c:v>
                </c:pt>
                <c:pt idx="32">
                  <c:v>-5.845668737482157</c:v>
                </c:pt>
                <c:pt idx="33">
                  <c:v>5.7743287882968897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0.35261644863413544</c:v>
                </c:pt>
                <c:pt idx="2">
                  <c:v>0.845163342564903</c:v>
                </c:pt>
                <c:pt idx="3">
                  <c:v>0.62331527899552874</c:v>
                </c:pt>
                <c:pt idx="4">
                  <c:v>-7.0369850449902849E-2</c:v>
                </c:pt>
                <c:pt idx="5">
                  <c:v>0.60180594480883087</c:v>
                </c:pt>
                <c:pt idx="7">
                  <c:v>-1.3171108325131353</c:v>
                </c:pt>
                <c:pt idx="8">
                  <c:v>0.80144035474187802</c:v>
                </c:pt>
                <c:pt idx="9">
                  <c:v>0.41581523175540092</c:v>
                </c:pt>
                <c:pt idx="10">
                  <c:v>0.59030521653697932</c:v>
                </c:pt>
                <c:pt idx="11">
                  <c:v>0.90878332272830153</c:v>
                </c:pt>
                <c:pt idx="12">
                  <c:v>0.24177647480039255</c:v>
                </c:pt>
                <c:pt idx="13">
                  <c:v>1.3263452493057493</c:v>
                </c:pt>
                <c:pt idx="14">
                  <c:v>-1.7643736980132996E-2</c:v>
                </c:pt>
                <c:pt idx="15">
                  <c:v>0.41323508102319995</c:v>
                </c:pt>
                <c:pt idx="17">
                  <c:v>1.3013239877032623</c:v>
                </c:pt>
                <c:pt idx="18">
                  <c:v>0.33408557017227114</c:v>
                </c:pt>
                <c:pt idx="19">
                  <c:v>-1.2675901443492954E-2</c:v>
                </c:pt>
                <c:pt idx="20">
                  <c:v>0.46596412715875779</c:v>
                </c:pt>
                <c:pt idx="22">
                  <c:v>-0.26136514041893433</c:v>
                </c:pt>
                <c:pt idx="24">
                  <c:v>-0.85948991769639882</c:v>
                </c:pt>
                <c:pt idx="25">
                  <c:v>-0.33453234410240063</c:v>
                </c:pt>
                <c:pt idx="26">
                  <c:v>-0.12345930212309675</c:v>
                </c:pt>
                <c:pt idx="27">
                  <c:v>-0.68249557950520456</c:v>
                </c:pt>
                <c:pt idx="29">
                  <c:v>0.37362666041242942</c:v>
                </c:pt>
                <c:pt idx="30">
                  <c:v>7.1725727731397626E-3</c:v>
                </c:pt>
                <c:pt idx="31">
                  <c:v>-1.6884305504209718</c:v>
                </c:pt>
                <c:pt idx="32">
                  <c:v>0.42062571673495697</c:v>
                </c:pt>
                <c:pt idx="33">
                  <c:v>0.1456839802184362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8.528999999999991</c:v>
                </c:pt>
                <c:pt idx="1">
                  <c:v>13.854000000000008</c:v>
                </c:pt>
                <c:pt idx="2">
                  <c:v>4.6669999999999972</c:v>
                </c:pt>
                <c:pt idx="3">
                  <c:v>7.360000000000011</c:v>
                </c:pt>
                <c:pt idx="4">
                  <c:v>10.289999999999985</c:v>
                </c:pt>
                <c:pt idx="5">
                  <c:v>6.2179999999999858</c:v>
                </c:pt>
                <c:pt idx="6">
                  <c:v>4.2699999999999871</c:v>
                </c:pt>
                <c:pt idx="7">
                  <c:v>6.6290000000000031</c:v>
                </c:pt>
                <c:pt idx="8">
                  <c:v>9.1240000000000094</c:v>
                </c:pt>
                <c:pt idx="9">
                  <c:v>4.7729999999999997</c:v>
                </c:pt>
                <c:pt idx="10">
                  <c:v>4.6009999999999893</c:v>
                </c:pt>
                <c:pt idx="11">
                  <c:v>4.6369999999999925</c:v>
                </c:pt>
                <c:pt idx="12">
                  <c:v>4.6699999999999973</c:v>
                </c:pt>
                <c:pt idx="13">
                  <c:v>4.7219999999999978</c:v>
                </c:pt>
                <c:pt idx="14">
                  <c:v>4.7559999999999993</c:v>
                </c:pt>
                <c:pt idx="15">
                  <c:v>4.7649999999999997</c:v>
                </c:pt>
                <c:pt idx="16">
                  <c:v>4.7790000000000097</c:v>
                </c:pt>
                <c:pt idx="17">
                  <c:v>4.7910000000000039</c:v>
                </c:pt>
                <c:pt idx="18">
                  <c:v>4.8019999999999907</c:v>
                </c:pt>
                <c:pt idx="19">
                  <c:v>4.8120000000000118</c:v>
                </c:pt>
                <c:pt idx="20">
                  <c:v>4.8280000000000065</c:v>
                </c:pt>
                <c:pt idx="21">
                  <c:v>4.844000000000011</c:v>
                </c:pt>
                <c:pt idx="22">
                  <c:v>4.8590000000000027</c:v>
                </c:pt>
                <c:pt idx="23">
                  <c:v>4.8730000000000082</c:v>
                </c:pt>
                <c:pt idx="24" formatCode="#,##0.00">
                  <c:v>4.8869999999999916</c:v>
                </c:pt>
                <c:pt idx="25">
                  <c:v>4.9000000000000101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1.428999999999998</c:v>
                </c:pt>
                <c:pt idx="1">
                  <c:v>1.5059999999999953</c:v>
                </c:pt>
                <c:pt idx="2">
                  <c:v>1.1890000000000005</c:v>
                </c:pt>
                <c:pt idx="3">
                  <c:v>1.157</c:v>
                </c:pt>
                <c:pt idx="4">
                  <c:v>0.75100000000000122</c:v>
                </c:pt>
                <c:pt idx="5">
                  <c:v>0.70399999999999852</c:v>
                </c:pt>
                <c:pt idx="6">
                  <c:v>1.2009999999999994</c:v>
                </c:pt>
                <c:pt idx="7">
                  <c:v>0.58200000000000018</c:v>
                </c:pt>
                <c:pt idx="8">
                  <c:v>0.65500000000000091</c:v>
                </c:pt>
                <c:pt idx="9">
                  <c:v>0.73100000000000087</c:v>
                </c:pt>
                <c:pt idx="10">
                  <c:v>0.90499999999999836</c:v>
                </c:pt>
                <c:pt idx="11">
                  <c:v>0.88100000000000001</c:v>
                </c:pt>
                <c:pt idx="12">
                  <c:v>0.87299999999999955</c:v>
                </c:pt>
                <c:pt idx="13">
                  <c:v>0.84800000000000064</c:v>
                </c:pt>
                <c:pt idx="14">
                  <c:v>0.82000000000000073</c:v>
                </c:pt>
                <c:pt idx="15">
                  <c:v>0.8</c:v>
                </c:pt>
                <c:pt idx="16">
                  <c:v>0.78699999999999992</c:v>
                </c:pt>
                <c:pt idx="17">
                  <c:v>0.77399999999999847</c:v>
                </c:pt>
                <c:pt idx="18">
                  <c:v>0.76200000000000068</c:v>
                </c:pt>
                <c:pt idx="19">
                  <c:v>0.75200000000000033</c:v>
                </c:pt>
                <c:pt idx="20">
                  <c:v>0.74299999999999777</c:v>
                </c:pt>
                <c:pt idx="21">
                  <c:v>0.73300000000000032</c:v>
                </c:pt>
                <c:pt idx="22">
                  <c:v>0.72300000000000009</c:v>
                </c:pt>
                <c:pt idx="23">
                  <c:v>0.71499999999999841</c:v>
                </c:pt>
                <c:pt idx="24" formatCode="#,##0.00">
                  <c:v>0.70699999999999952</c:v>
                </c:pt>
                <c:pt idx="25">
                  <c:v>0.70099999999999851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5.2370000000000001</c:v>
                </c:pt>
                <c:pt idx="1">
                  <c:v>4.1070000000000029</c:v>
                </c:pt>
                <c:pt idx="2">
                  <c:v>5.9699999999999944</c:v>
                </c:pt>
                <c:pt idx="3">
                  <c:v>6.388999999999994</c:v>
                </c:pt>
                <c:pt idx="4">
                  <c:v>4.7679999999999882</c:v>
                </c:pt>
                <c:pt idx="5">
                  <c:v>3.3080000000000069</c:v>
                </c:pt>
                <c:pt idx="6">
                  <c:v>3.6030000000000015</c:v>
                </c:pt>
                <c:pt idx="7">
                  <c:v>5.1999999999999975</c:v>
                </c:pt>
                <c:pt idx="8">
                  <c:v>4.397999999999997</c:v>
                </c:pt>
                <c:pt idx="9">
                  <c:v>8.0489999999999995</c:v>
                </c:pt>
                <c:pt idx="10">
                  <c:v>8.3609999999999811</c:v>
                </c:pt>
                <c:pt idx="11">
                  <c:v>8.3510000000000151</c:v>
                </c:pt>
                <c:pt idx="12">
                  <c:v>8.2320000000000029</c:v>
                </c:pt>
                <c:pt idx="13">
                  <c:v>8.2059999999999977</c:v>
                </c:pt>
                <c:pt idx="14">
                  <c:v>8.2139999999999951</c:v>
                </c:pt>
                <c:pt idx="15">
                  <c:v>8.2159999999999975</c:v>
                </c:pt>
                <c:pt idx="16">
                  <c:v>8.215999999999994</c:v>
                </c:pt>
                <c:pt idx="17">
                  <c:v>8.2230000000000025</c:v>
                </c:pt>
                <c:pt idx="18">
                  <c:v>8.2299999999999915</c:v>
                </c:pt>
                <c:pt idx="19">
                  <c:v>8.2410000000000032</c:v>
                </c:pt>
                <c:pt idx="20">
                  <c:v>8.2579999999999902</c:v>
                </c:pt>
                <c:pt idx="21">
                  <c:v>8.2769999999999957</c:v>
                </c:pt>
                <c:pt idx="22">
                  <c:v>8.2989999999999853</c:v>
                </c:pt>
                <c:pt idx="23">
                  <c:v>8.3210000000000015</c:v>
                </c:pt>
                <c:pt idx="24" formatCode="#,##0.00">
                  <c:v>8.3450000000000006</c:v>
                </c:pt>
                <c:pt idx="25">
                  <c:v>8.3700000000000117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3.3189999999999924</c:v>
                </c:pt>
                <c:pt idx="1">
                  <c:v>5.0830000000000144</c:v>
                </c:pt>
                <c:pt idx="2">
                  <c:v>4.7910000000000066</c:v>
                </c:pt>
                <c:pt idx="3">
                  <c:v>4.1750000000000052</c:v>
                </c:pt>
                <c:pt idx="4">
                  <c:v>4.5620000000000038</c:v>
                </c:pt>
                <c:pt idx="5">
                  <c:v>4.5489999999999986</c:v>
                </c:pt>
                <c:pt idx="6">
                  <c:v>4.879000000000004</c:v>
                </c:pt>
                <c:pt idx="7">
                  <c:v>6.101000000000008</c:v>
                </c:pt>
                <c:pt idx="8">
                  <c:v>7.7280000000000006</c:v>
                </c:pt>
                <c:pt idx="9">
                  <c:v>5.2569999999999881</c:v>
                </c:pt>
                <c:pt idx="10">
                  <c:v>5.7010000000000014</c:v>
                </c:pt>
                <c:pt idx="11">
                  <c:v>5.5610000000000044</c:v>
                </c:pt>
                <c:pt idx="12">
                  <c:v>5.5120000000000049</c:v>
                </c:pt>
                <c:pt idx="13">
                  <c:v>5.5489999999999977</c:v>
                </c:pt>
                <c:pt idx="14">
                  <c:v>5.7410000000000032</c:v>
                </c:pt>
                <c:pt idx="15">
                  <c:v>5.8459999999999912</c:v>
                </c:pt>
                <c:pt idx="16">
                  <c:v>5.9179999999999948</c:v>
                </c:pt>
                <c:pt idx="17">
                  <c:v>5.9630000000000063</c:v>
                </c:pt>
                <c:pt idx="18">
                  <c:v>5.99</c:v>
                </c:pt>
                <c:pt idx="19">
                  <c:v>6.0060000000000215</c:v>
                </c:pt>
                <c:pt idx="20">
                  <c:v>6.015999999999992</c:v>
                </c:pt>
                <c:pt idx="21">
                  <c:v>6.0219999999999958</c:v>
                </c:pt>
                <c:pt idx="22">
                  <c:v>6.0260000000000007</c:v>
                </c:pt>
                <c:pt idx="23">
                  <c:v>6.0279999999999978</c:v>
                </c:pt>
                <c:pt idx="24" formatCode="#,##0.00">
                  <c:v>6.0279999999999889</c:v>
                </c:pt>
                <c:pt idx="25">
                  <c:v>6.0289999999999964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9.4010000000000016</c:v>
                </c:pt>
                <c:pt idx="1">
                  <c:v>7.4439999999999991</c:v>
                </c:pt>
                <c:pt idx="2">
                  <c:v>9.025000000000011</c:v>
                </c:pt>
                <c:pt idx="3">
                  <c:v>8.3920000000000101</c:v>
                </c:pt>
                <c:pt idx="4">
                  <c:v>7.75399999999998</c:v>
                </c:pt>
                <c:pt idx="5">
                  <c:v>7.8030000000000008</c:v>
                </c:pt>
                <c:pt idx="6">
                  <c:v>8.1730000000000071</c:v>
                </c:pt>
                <c:pt idx="7">
                  <c:v>7.3049999999999837</c:v>
                </c:pt>
                <c:pt idx="8">
                  <c:v>11.612000000000014</c:v>
                </c:pt>
                <c:pt idx="9">
                  <c:v>8.5600000000000112</c:v>
                </c:pt>
                <c:pt idx="10">
                  <c:v>8.2790000000000052</c:v>
                </c:pt>
                <c:pt idx="11">
                  <c:v>8.2930000000000081</c:v>
                </c:pt>
                <c:pt idx="12">
                  <c:v>8.3149999999999924</c:v>
                </c:pt>
                <c:pt idx="13">
                  <c:v>8.374000000000013</c:v>
                </c:pt>
                <c:pt idx="14">
                  <c:v>8.3770000000000344</c:v>
                </c:pt>
                <c:pt idx="15">
                  <c:v>8.3480000000000292</c:v>
                </c:pt>
                <c:pt idx="16">
                  <c:v>8.3340000000000174</c:v>
                </c:pt>
                <c:pt idx="17">
                  <c:v>8.3160000000000238</c:v>
                </c:pt>
                <c:pt idx="18">
                  <c:v>8.2929999999999904</c:v>
                </c:pt>
                <c:pt idx="19">
                  <c:v>8.2699999999999871</c:v>
                </c:pt>
                <c:pt idx="20">
                  <c:v>8.2479999999999976</c:v>
                </c:pt>
                <c:pt idx="21">
                  <c:v>8.2260000000000186</c:v>
                </c:pt>
                <c:pt idx="22">
                  <c:v>8.2029999999999887</c:v>
                </c:pt>
                <c:pt idx="23">
                  <c:v>8.1779999999999919</c:v>
                </c:pt>
                <c:pt idx="24" formatCode="#,##0.00">
                  <c:v>8.1530000000000022</c:v>
                </c:pt>
                <c:pt idx="25">
                  <c:v>8.1269999999999989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17.855000000000032</c:v>
                </c:pt>
                <c:pt idx="1">
                  <c:v>19.520000000000032</c:v>
                </c:pt>
                <c:pt idx="2">
                  <c:v>20.12900000000004</c:v>
                </c:pt>
                <c:pt idx="3">
                  <c:v>17.913999999999952</c:v>
                </c:pt>
                <c:pt idx="4">
                  <c:v>17.371999999999968</c:v>
                </c:pt>
                <c:pt idx="5">
                  <c:v>17.235000000000024</c:v>
                </c:pt>
                <c:pt idx="6">
                  <c:v>15.830000000000016</c:v>
                </c:pt>
                <c:pt idx="7">
                  <c:v>17.085000000000019</c:v>
                </c:pt>
                <c:pt idx="8">
                  <c:v>18.769999999999992</c:v>
                </c:pt>
                <c:pt idx="9">
                  <c:v>15.494999999999992</c:v>
                </c:pt>
                <c:pt idx="10">
                  <c:v>14.46300000000001</c:v>
                </c:pt>
                <c:pt idx="11">
                  <c:v>14.950000000000001</c:v>
                </c:pt>
                <c:pt idx="12">
                  <c:v>14.877000000000024</c:v>
                </c:pt>
                <c:pt idx="13">
                  <c:v>14.928999999999967</c:v>
                </c:pt>
                <c:pt idx="14">
                  <c:v>14.941000000000058</c:v>
                </c:pt>
                <c:pt idx="15">
                  <c:v>14.945000000000018</c:v>
                </c:pt>
                <c:pt idx="16">
                  <c:v>14.814999999999992</c:v>
                </c:pt>
                <c:pt idx="17">
                  <c:v>14.683</c:v>
                </c:pt>
                <c:pt idx="18">
                  <c:v>14.553999999999981</c:v>
                </c:pt>
                <c:pt idx="19">
                  <c:v>14.426000000000021</c:v>
                </c:pt>
                <c:pt idx="20">
                  <c:v>14.320999999999993</c:v>
                </c:pt>
                <c:pt idx="21">
                  <c:v>14.208000000000025</c:v>
                </c:pt>
                <c:pt idx="22">
                  <c:v>14.094000000000003</c:v>
                </c:pt>
                <c:pt idx="23">
                  <c:v>13.980999999999996</c:v>
                </c:pt>
                <c:pt idx="24" formatCode="#,##0.00">
                  <c:v>13.867000000000001</c:v>
                </c:pt>
                <c:pt idx="25">
                  <c:v>13.753999999999989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60.535999999999888</c:v>
                </c:pt>
                <c:pt idx="1">
                  <c:v>59.197000000000145</c:v>
                </c:pt>
                <c:pt idx="2">
                  <c:v>58.426999999999865</c:v>
                </c:pt>
                <c:pt idx="3">
                  <c:v>61.937000000000019</c:v>
                </c:pt>
                <c:pt idx="4">
                  <c:v>62.516999999999733</c:v>
                </c:pt>
                <c:pt idx="5">
                  <c:v>70.494999999999735</c:v>
                </c:pt>
                <c:pt idx="6">
                  <c:v>66.612999999999886</c:v>
                </c:pt>
                <c:pt idx="7">
                  <c:v>74.31400000000022</c:v>
                </c:pt>
                <c:pt idx="8">
                  <c:v>68.663999999999803</c:v>
                </c:pt>
                <c:pt idx="9">
                  <c:v>61.447000000000003</c:v>
                </c:pt>
                <c:pt idx="10">
                  <c:v>57.053000000000011</c:v>
                </c:pt>
                <c:pt idx="11">
                  <c:v>57.541999999999931</c:v>
                </c:pt>
                <c:pt idx="12">
                  <c:v>56.845000000000205</c:v>
                </c:pt>
                <c:pt idx="13">
                  <c:v>56.29000000000007</c:v>
                </c:pt>
                <c:pt idx="14">
                  <c:v>55.855000000000011</c:v>
                </c:pt>
                <c:pt idx="15">
                  <c:v>55.188999999999972</c:v>
                </c:pt>
                <c:pt idx="16">
                  <c:v>54.585999999999942</c:v>
                </c:pt>
                <c:pt idx="17">
                  <c:v>53.984000000000094</c:v>
                </c:pt>
                <c:pt idx="18">
                  <c:v>53.408999999999992</c:v>
                </c:pt>
                <c:pt idx="19">
                  <c:v>52.860000000000213</c:v>
                </c:pt>
                <c:pt idx="20">
                  <c:v>52.376000000000069</c:v>
                </c:pt>
                <c:pt idx="21">
                  <c:v>51.880999999999879</c:v>
                </c:pt>
                <c:pt idx="22">
                  <c:v>51.409999999999933</c:v>
                </c:pt>
                <c:pt idx="23">
                  <c:v>50.960000000000072</c:v>
                </c:pt>
                <c:pt idx="24" formatCode="#,##0.00">
                  <c:v>50.529999999999973</c:v>
                </c:pt>
                <c:pt idx="25">
                  <c:v>50.124000000000066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60.849999999999966</c:v>
                </c:pt>
                <c:pt idx="1">
                  <c:v>57.793000000000085</c:v>
                </c:pt>
                <c:pt idx="2">
                  <c:v>53.441999999999908</c:v>
                </c:pt>
                <c:pt idx="3">
                  <c:v>52.230999999999774</c:v>
                </c:pt>
                <c:pt idx="4">
                  <c:v>51.057999999999787</c:v>
                </c:pt>
                <c:pt idx="5">
                  <c:v>49.28299999999998</c:v>
                </c:pt>
                <c:pt idx="6">
                  <c:v>47.981000000000023</c:v>
                </c:pt>
                <c:pt idx="7">
                  <c:v>50.342000000000155</c:v>
                </c:pt>
                <c:pt idx="8">
                  <c:v>54.723999999999975</c:v>
                </c:pt>
                <c:pt idx="9">
                  <c:v>54.502000000000038</c:v>
                </c:pt>
                <c:pt idx="10">
                  <c:v>52.006000000000036</c:v>
                </c:pt>
                <c:pt idx="11">
                  <c:v>50.894999999999996</c:v>
                </c:pt>
                <c:pt idx="12">
                  <c:v>50.72600000000012</c:v>
                </c:pt>
                <c:pt idx="13">
                  <c:v>50.441999999999851</c:v>
                </c:pt>
                <c:pt idx="14">
                  <c:v>50.338000000000108</c:v>
                </c:pt>
                <c:pt idx="15">
                  <c:v>50.381</c:v>
                </c:pt>
                <c:pt idx="16">
                  <c:v>50.377999999999993</c:v>
                </c:pt>
                <c:pt idx="17">
                  <c:v>50.273000000000017</c:v>
                </c:pt>
                <c:pt idx="18">
                  <c:v>50.215000000000039</c:v>
                </c:pt>
                <c:pt idx="19">
                  <c:v>50.130999999999922</c:v>
                </c:pt>
                <c:pt idx="20">
                  <c:v>50.094999999999935</c:v>
                </c:pt>
                <c:pt idx="21">
                  <c:v>50.06600000000001</c:v>
                </c:pt>
                <c:pt idx="22">
                  <c:v>50.04500000000008</c:v>
                </c:pt>
                <c:pt idx="23">
                  <c:v>50.029000000000018</c:v>
                </c:pt>
                <c:pt idx="24" formatCode="#,##0.00">
                  <c:v>50.015999999999963</c:v>
                </c:pt>
                <c:pt idx="25">
                  <c:v>50.004000000000026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120.84600000000006</c:v>
                </c:pt>
                <c:pt idx="1">
                  <c:v>120.40900000000023</c:v>
                </c:pt>
                <c:pt idx="2">
                  <c:v>115.96300000000001</c:v>
                </c:pt>
                <c:pt idx="3">
                  <c:v>118.11200000000002</c:v>
                </c:pt>
                <c:pt idx="4">
                  <c:v>131.90299999999982</c:v>
                </c:pt>
                <c:pt idx="5">
                  <c:v>130.26300000000001</c:v>
                </c:pt>
                <c:pt idx="6">
                  <c:v>124.25300000000009</c:v>
                </c:pt>
                <c:pt idx="7">
                  <c:v>120.70700000000032</c:v>
                </c:pt>
                <c:pt idx="8">
                  <c:v>117.74300000000027</c:v>
                </c:pt>
                <c:pt idx="9">
                  <c:v>127.84899999999988</c:v>
                </c:pt>
                <c:pt idx="10">
                  <c:v>127.91499999999998</c:v>
                </c:pt>
                <c:pt idx="11">
                  <c:v>127.26199999999996</c:v>
                </c:pt>
                <c:pt idx="12">
                  <c:v>126.85800000000013</c:v>
                </c:pt>
                <c:pt idx="13">
                  <c:v>126.84399999999995</c:v>
                </c:pt>
                <c:pt idx="14">
                  <c:v>126.88499999999991</c:v>
                </c:pt>
                <c:pt idx="15">
                  <c:v>127.00100000000025</c:v>
                </c:pt>
                <c:pt idx="16">
                  <c:v>127.05100000000022</c:v>
                </c:pt>
                <c:pt idx="17">
                  <c:v>127.08699999999946</c:v>
                </c:pt>
                <c:pt idx="18">
                  <c:v>127.11800000000031</c:v>
                </c:pt>
                <c:pt idx="19">
                  <c:v>127.15100000000002</c:v>
                </c:pt>
                <c:pt idx="20">
                  <c:v>127.20499999999988</c:v>
                </c:pt>
                <c:pt idx="21">
                  <c:v>127.26799999999979</c:v>
                </c:pt>
                <c:pt idx="22">
                  <c:v>127.32999999999974</c:v>
                </c:pt>
                <c:pt idx="23">
                  <c:v>127.45499999999988</c:v>
                </c:pt>
                <c:pt idx="24" formatCode="#,##0.00">
                  <c:v>127.56700000000009</c:v>
                </c:pt>
                <c:pt idx="25">
                  <c:v>127.67200000000031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30.020999999999873</c:v>
                </c:pt>
                <c:pt idx="1">
                  <c:v>39.39800000000006</c:v>
                </c:pt>
                <c:pt idx="2">
                  <c:v>33.355999999999774</c:v>
                </c:pt>
                <c:pt idx="3">
                  <c:v>36.500999999999898</c:v>
                </c:pt>
                <c:pt idx="4">
                  <c:v>36.104000000000028</c:v>
                </c:pt>
                <c:pt idx="5">
                  <c:v>36.410000000000061</c:v>
                </c:pt>
                <c:pt idx="6">
                  <c:v>38.031999999999911</c:v>
                </c:pt>
                <c:pt idx="7">
                  <c:v>38.165999999999983</c:v>
                </c:pt>
                <c:pt idx="8">
                  <c:v>46.732000000000234</c:v>
                </c:pt>
                <c:pt idx="9">
                  <c:v>43.031999999999961</c:v>
                </c:pt>
                <c:pt idx="10">
                  <c:v>43.89700000000002</c:v>
                </c:pt>
                <c:pt idx="11">
                  <c:v>45.229000000000035</c:v>
                </c:pt>
                <c:pt idx="12">
                  <c:v>45.392999999999915</c:v>
                </c:pt>
                <c:pt idx="13">
                  <c:v>45.519999999999989</c:v>
                </c:pt>
                <c:pt idx="14">
                  <c:v>45.762999999999991</c:v>
                </c:pt>
                <c:pt idx="15">
                  <c:v>45.879999999999967</c:v>
                </c:pt>
                <c:pt idx="16">
                  <c:v>45.923000000000066</c:v>
                </c:pt>
                <c:pt idx="17">
                  <c:v>45.958000000000069</c:v>
                </c:pt>
                <c:pt idx="18">
                  <c:v>45.990000000000066</c:v>
                </c:pt>
                <c:pt idx="19">
                  <c:v>46.021000000000051</c:v>
                </c:pt>
                <c:pt idx="20">
                  <c:v>46.06099999999995</c:v>
                </c:pt>
                <c:pt idx="21">
                  <c:v>46.08799999999998</c:v>
                </c:pt>
                <c:pt idx="22">
                  <c:v>46.11099999999999</c:v>
                </c:pt>
                <c:pt idx="23">
                  <c:v>46.127999999999936</c:v>
                </c:pt>
                <c:pt idx="24" formatCode="#,##0.00">
                  <c:v>46.139999999999972</c:v>
                </c:pt>
                <c:pt idx="25">
                  <c:v>46.149000000000015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52.119999999999884</c:v>
                </c:pt>
                <c:pt idx="1">
                  <c:v>57.723999999999968</c:v>
                </c:pt>
                <c:pt idx="2">
                  <c:v>53.897000000000141</c:v>
                </c:pt>
                <c:pt idx="3">
                  <c:v>63.316999999999958</c:v>
                </c:pt>
                <c:pt idx="4">
                  <c:v>56.474999999999994</c:v>
                </c:pt>
                <c:pt idx="5">
                  <c:v>66.50699999999992</c:v>
                </c:pt>
                <c:pt idx="6">
                  <c:v>64.42300000000003</c:v>
                </c:pt>
                <c:pt idx="7">
                  <c:v>74.441999999999979</c:v>
                </c:pt>
                <c:pt idx="8">
                  <c:v>65.41900000000004</c:v>
                </c:pt>
                <c:pt idx="9">
                  <c:v>76.442000000000093</c:v>
                </c:pt>
                <c:pt idx="10">
                  <c:v>73.337999999999994</c:v>
                </c:pt>
                <c:pt idx="11">
                  <c:v>69.48399999999998</c:v>
                </c:pt>
                <c:pt idx="12">
                  <c:v>70.250999999999976</c:v>
                </c:pt>
                <c:pt idx="13">
                  <c:v>71.799000000000063</c:v>
                </c:pt>
                <c:pt idx="14">
                  <c:v>73.758000000000067</c:v>
                </c:pt>
                <c:pt idx="15">
                  <c:v>75.559999999999917</c:v>
                </c:pt>
                <c:pt idx="16">
                  <c:v>77.131000000000057</c:v>
                </c:pt>
                <c:pt idx="17">
                  <c:v>78.593000000000004</c:v>
                </c:pt>
                <c:pt idx="18">
                  <c:v>79.997</c:v>
                </c:pt>
                <c:pt idx="19">
                  <c:v>81.363999999999905</c:v>
                </c:pt>
                <c:pt idx="20">
                  <c:v>82.715999999999994</c:v>
                </c:pt>
                <c:pt idx="21">
                  <c:v>84.04200000000003</c:v>
                </c:pt>
                <c:pt idx="22">
                  <c:v>85.340000000000089</c:v>
                </c:pt>
                <c:pt idx="23">
                  <c:v>86.609000000000123</c:v>
                </c:pt>
                <c:pt idx="24" formatCode="#,##0.00">
                  <c:v>87.839000000000141</c:v>
                </c:pt>
                <c:pt idx="25">
                  <c:v>89.033999999999907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3.530999999999997</c:v>
                </c:pt>
                <c:pt idx="1">
                  <c:v>4.0089999999999995</c:v>
                </c:pt>
                <c:pt idx="2">
                  <c:v>2.9909999999999952</c:v>
                </c:pt>
                <c:pt idx="3">
                  <c:v>6.0559999999999956</c:v>
                </c:pt>
                <c:pt idx="4">
                  <c:v>3.83300000000001</c:v>
                </c:pt>
                <c:pt idx="5">
                  <c:v>6.1319999999999979</c:v>
                </c:pt>
                <c:pt idx="6">
                  <c:v>3.7779999999999991</c:v>
                </c:pt>
                <c:pt idx="7">
                  <c:v>5.3700000000000037</c:v>
                </c:pt>
                <c:pt idx="8">
                  <c:v>2.7900000000000009</c:v>
                </c:pt>
                <c:pt idx="9">
                  <c:v>7.3879999999999981</c:v>
                </c:pt>
                <c:pt idx="10">
                  <c:v>7.1880000000000015</c:v>
                </c:pt>
                <c:pt idx="11">
                  <c:v>7.1050000000000004</c:v>
                </c:pt>
                <c:pt idx="12">
                  <c:v>7.0810000000000057</c:v>
                </c:pt>
                <c:pt idx="13">
                  <c:v>7.0510000000000064</c:v>
                </c:pt>
                <c:pt idx="14">
                  <c:v>7.0360000000000253</c:v>
                </c:pt>
                <c:pt idx="15">
                  <c:v>7.0579999999999998</c:v>
                </c:pt>
                <c:pt idx="16">
                  <c:v>7.07</c:v>
                </c:pt>
                <c:pt idx="17">
                  <c:v>7.0820000000000025</c:v>
                </c:pt>
                <c:pt idx="18">
                  <c:v>7.0949999999999935</c:v>
                </c:pt>
                <c:pt idx="19">
                  <c:v>7.1069999999999975</c:v>
                </c:pt>
                <c:pt idx="20">
                  <c:v>7.117</c:v>
                </c:pt>
                <c:pt idx="21">
                  <c:v>7.1269999999999962</c:v>
                </c:pt>
                <c:pt idx="22">
                  <c:v>7.1380000000000194</c:v>
                </c:pt>
                <c:pt idx="23">
                  <c:v>7.1480000000000006</c:v>
                </c:pt>
                <c:pt idx="24" formatCode="#,##0.00">
                  <c:v>7.1590000000000078</c:v>
                </c:pt>
                <c:pt idx="25">
                  <c:v>7.1689999999999987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19.005000000000017</c:v>
                </c:pt>
                <c:pt idx="1">
                  <c:v>21.750999999999983</c:v>
                </c:pt>
                <c:pt idx="2">
                  <c:v>21.097999999999981</c:v>
                </c:pt>
                <c:pt idx="3">
                  <c:v>19.507000000000009</c:v>
                </c:pt>
                <c:pt idx="4">
                  <c:v>18.979999999999951</c:v>
                </c:pt>
                <c:pt idx="5">
                  <c:v>21.940999999999974</c:v>
                </c:pt>
                <c:pt idx="6">
                  <c:v>20.328000000000014</c:v>
                </c:pt>
                <c:pt idx="7">
                  <c:v>23.920999999999939</c:v>
                </c:pt>
                <c:pt idx="8">
                  <c:v>27.874000000000052</c:v>
                </c:pt>
                <c:pt idx="9">
                  <c:v>24.444999999999993</c:v>
                </c:pt>
                <c:pt idx="10">
                  <c:v>20.876000000000005</c:v>
                </c:pt>
                <c:pt idx="11">
                  <c:v>21.515000000000043</c:v>
                </c:pt>
                <c:pt idx="12">
                  <c:v>21.759000000000015</c:v>
                </c:pt>
                <c:pt idx="13">
                  <c:v>22.231000000000019</c:v>
                </c:pt>
                <c:pt idx="14">
                  <c:v>22.602999999999994</c:v>
                </c:pt>
                <c:pt idx="15">
                  <c:v>22.91099999999998</c:v>
                </c:pt>
                <c:pt idx="16">
                  <c:v>23.203999999999944</c:v>
                </c:pt>
                <c:pt idx="17">
                  <c:v>23.465000000000021</c:v>
                </c:pt>
                <c:pt idx="18">
                  <c:v>23.714000000000063</c:v>
                </c:pt>
                <c:pt idx="19">
                  <c:v>23.963000000000015</c:v>
                </c:pt>
                <c:pt idx="20">
                  <c:v>24.224000000000018</c:v>
                </c:pt>
                <c:pt idx="21">
                  <c:v>24.480999999999966</c:v>
                </c:pt>
                <c:pt idx="22">
                  <c:v>24.73299999999994</c:v>
                </c:pt>
                <c:pt idx="23">
                  <c:v>24.978000000000044</c:v>
                </c:pt>
                <c:pt idx="24" formatCode="#,##0.00">
                  <c:v>25.212000000000049</c:v>
                </c:pt>
                <c:pt idx="25">
                  <c:v>25.437999999999985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19.549000000000014</c:v>
                </c:pt>
                <c:pt idx="1">
                  <c:v>19.856999999999982</c:v>
                </c:pt>
                <c:pt idx="2">
                  <c:v>17.732000000000006</c:v>
                </c:pt>
                <c:pt idx="3">
                  <c:v>17.744999999999987</c:v>
                </c:pt>
                <c:pt idx="4">
                  <c:v>19.658999999999935</c:v>
                </c:pt>
                <c:pt idx="5">
                  <c:v>19.258999999999961</c:v>
                </c:pt>
                <c:pt idx="6">
                  <c:v>19.271000000000011</c:v>
                </c:pt>
                <c:pt idx="7">
                  <c:v>18.245000000000026</c:v>
                </c:pt>
                <c:pt idx="8">
                  <c:v>19.683999999999994</c:v>
                </c:pt>
                <c:pt idx="9">
                  <c:v>17.767999999999972</c:v>
                </c:pt>
                <c:pt idx="10">
                  <c:v>16.510000000000009</c:v>
                </c:pt>
                <c:pt idx="11">
                  <c:v>17.128</c:v>
                </c:pt>
                <c:pt idx="12">
                  <c:v>17.138999999999935</c:v>
                </c:pt>
                <c:pt idx="13">
                  <c:v>17.144000000000013</c:v>
                </c:pt>
                <c:pt idx="14">
                  <c:v>17.108999999999959</c:v>
                </c:pt>
                <c:pt idx="15">
                  <c:v>17.098999999999972</c:v>
                </c:pt>
                <c:pt idx="16">
                  <c:v>17.109999999999978</c:v>
                </c:pt>
                <c:pt idx="17">
                  <c:v>17.118999999999989</c:v>
                </c:pt>
                <c:pt idx="18">
                  <c:v>17.125999999999983</c:v>
                </c:pt>
                <c:pt idx="19">
                  <c:v>17.130999999999972</c:v>
                </c:pt>
                <c:pt idx="20">
                  <c:v>17.141000000000005</c:v>
                </c:pt>
                <c:pt idx="21">
                  <c:v>17.136000000000024</c:v>
                </c:pt>
                <c:pt idx="22">
                  <c:v>17.132000000000005</c:v>
                </c:pt>
                <c:pt idx="23">
                  <c:v>17.128000000000011</c:v>
                </c:pt>
                <c:pt idx="24" formatCode="#,##0.00">
                  <c:v>17.122999999999983</c:v>
                </c:pt>
                <c:pt idx="25">
                  <c:v>17.118999999999993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16.874000000000002</c:v>
                </c:pt>
                <c:pt idx="1">
                  <c:v>12.651999999999981</c:v>
                </c:pt>
                <c:pt idx="2">
                  <c:v>12.803000000000006</c:v>
                </c:pt>
                <c:pt idx="3">
                  <c:v>15.179000000000004</c:v>
                </c:pt>
                <c:pt idx="4">
                  <c:v>16.203000000000035</c:v>
                </c:pt>
                <c:pt idx="5">
                  <c:v>13.830000000000004</c:v>
                </c:pt>
                <c:pt idx="6">
                  <c:v>13.092000000000009</c:v>
                </c:pt>
                <c:pt idx="7">
                  <c:v>10.481999999999996</c:v>
                </c:pt>
                <c:pt idx="8">
                  <c:v>13.758000000000015</c:v>
                </c:pt>
                <c:pt idx="9">
                  <c:v>15.792000000000007</c:v>
                </c:pt>
                <c:pt idx="10">
                  <c:v>14.324999999999999</c:v>
                </c:pt>
                <c:pt idx="11">
                  <c:v>14.176000000000013</c:v>
                </c:pt>
                <c:pt idx="12">
                  <c:v>14.032000000000007</c:v>
                </c:pt>
                <c:pt idx="13">
                  <c:v>14.040000000000008</c:v>
                </c:pt>
                <c:pt idx="14">
                  <c:v>14.153999999999975</c:v>
                </c:pt>
                <c:pt idx="15">
                  <c:v>14.285000000000002</c:v>
                </c:pt>
                <c:pt idx="16">
                  <c:v>14.456999999999965</c:v>
                </c:pt>
                <c:pt idx="17">
                  <c:v>14.650999999999984</c:v>
                </c:pt>
                <c:pt idx="18">
                  <c:v>14.857000000000028</c:v>
                </c:pt>
                <c:pt idx="19">
                  <c:v>15.070999999999984</c:v>
                </c:pt>
                <c:pt idx="20">
                  <c:v>15.288000000000014</c:v>
                </c:pt>
                <c:pt idx="21">
                  <c:v>15.508999999999983</c:v>
                </c:pt>
                <c:pt idx="22">
                  <c:v>15.731999999999974</c:v>
                </c:pt>
                <c:pt idx="23">
                  <c:v>15.956999999999988</c:v>
                </c:pt>
                <c:pt idx="24" formatCode="#,##0.00">
                  <c:v>16.182000000000048</c:v>
                </c:pt>
                <c:pt idx="25">
                  <c:v>16.406999999999943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49.526000000000082</c:v>
                </c:pt>
                <c:pt idx="1">
                  <c:v>51.004000000000033</c:v>
                </c:pt>
                <c:pt idx="2">
                  <c:v>47.352000000000182</c:v>
                </c:pt>
                <c:pt idx="3">
                  <c:v>44.588000000000015</c:v>
                </c:pt>
                <c:pt idx="4">
                  <c:v>48.357999999999912</c:v>
                </c:pt>
                <c:pt idx="5">
                  <c:v>55.336999999999883</c:v>
                </c:pt>
                <c:pt idx="6">
                  <c:v>57.427</c:v>
                </c:pt>
                <c:pt idx="7">
                  <c:v>41.844000000000015</c:v>
                </c:pt>
                <c:pt idx="8">
                  <c:v>49.180000000000057</c:v>
                </c:pt>
                <c:pt idx="9">
                  <c:v>49.432999999999957</c:v>
                </c:pt>
                <c:pt idx="10">
                  <c:v>51.245999999999931</c:v>
                </c:pt>
                <c:pt idx="11">
                  <c:v>51.9540000000001</c:v>
                </c:pt>
                <c:pt idx="12">
                  <c:v>52.089000000000155</c:v>
                </c:pt>
                <c:pt idx="13">
                  <c:v>52.339999999999982</c:v>
                </c:pt>
                <c:pt idx="14">
                  <c:v>52.647999999999946</c:v>
                </c:pt>
                <c:pt idx="15">
                  <c:v>52.906999999999933</c:v>
                </c:pt>
                <c:pt idx="16">
                  <c:v>53.140999999999948</c:v>
                </c:pt>
                <c:pt idx="17">
                  <c:v>53.396000000000065</c:v>
                </c:pt>
                <c:pt idx="18">
                  <c:v>53.671000000000078</c:v>
                </c:pt>
                <c:pt idx="19">
                  <c:v>53.969999999999956</c:v>
                </c:pt>
                <c:pt idx="20">
                  <c:v>54.295999999999772</c:v>
                </c:pt>
                <c:pt idx="21">
                  <c:v>54.625999999999976</c:v>
                </c:pt>
                <c:pt idx="22">
                  <c:v>54.959999999999937</c:v>
                </c:pt>
                <c:pt idx="23">
                  <c:v>55.297000000000011</c:v>
                </c:pt>
                <c:pt idx="24" formatCode="#,##0.00">
                  <c:v>55.634999999999934</c:v>
                </c:pt>
                <c:pt idx="25">
                  <c:v>55.97600000000012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62.409000000000205</c:v>
                </c:pt>
                <c:pt idx="1">
                  <c:v>51.249000000000088</c:v>
                </c:pt>
                <c:pt idx="2">
                  <c:v>63.365000000000144</c:v>
                </c:pt>
                <c:pt idx="3">
                  <c:v>62.428999999999803</c:v>
                </c:pt>
                <c:pt idx="4">
                  <c:v>62.17599999999991</c:v>
                </c:pt>
                <c:pt idx="5">
                  <c:v>66.065000000000055</c:v>
                </c:pt>
                <c:pt idx="6">
                  <c:v>68.816999999999993</c:v>
                </c:pt>
                <c:pt idx="7">
                  <c:v>74.35100000000007</c:v>
                </c:pt>
                <c:pt idx="8">
                  <c:v>75.414000000000129</c:v>
                </c:pt>
                <c:pt idx="9">
                  <c:v>66.93799999999986</c:v>
                </c:pt>
                <c:pt idx="10">
                  <c:v>65.555000000000078</c:v>
                </c:pt>
                <c:pt idx="11">
                  <c:v>65.965000000000231</c:v>
                </c:pt>
                <c:pt idx="12">
                  <c:v>66.338999999999999</c:v>
                </c:pt>
                <c:pt idx="13">
                  <c:v>66.428000000000026</c:v>
                </c:pt>
                <c:pt idx="14">
                  <c:v>66.733999999999952</c:v>
                </c:pt>
                <c:pt idx="15">
                  <c:v>66.983000000000075</c:v>
                </c:pt>
                <c:pt idx="16">
                  <c:v>67.274000000000086</c:v>
                </c:pt>
                <c:pt idx="17">
                  <c:v>67.558000000000021</c:v>
                </c:pt>
                <c:pt idx="18">
                  <c:v>67.835999999999942</c:v>
                </c:pt>
                <c:pt idx="19">
                  <c:v>68.112999999999886</c:v>
                </c:pt>
                <c:pt idx="20">
                  <c:v>68.399000000000044</c:v>
                </c:pt>
                <c:pt idx="21">
                  <c:v>68.673000000000073</c:v>
                </c:pt>
                <c:pt idx="22">
                  <c:v>68.94600000000024</c:v>
                </c:pt>
                <c:pt idx="23">
                  <c:v>69.218999999999809</c:v>
                </c:pt>
                <c:pt idx="24" formatCode="#,##0.00">
                  <c:v>69.49200000000009</c:v>
                </c:pt>
                <c:pt idx="25">
                  <c:v>69.764999999999844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21.155999999999995</c:v>
                </c:pt>
                <c:pt idx="1">
                  <c:v>21.673000000000062</c:v>
                </c:pt>
                <c:pt idx="2">
                  <c:v>28.226000000000031</c:v>
                </c:pt>
                <c:pt idx="3">
                  <c:v>28.961000000000023</c:v>
                </c:pt>
                <c:pt idx="4">
                  <c:v>23.733999999999995</c:v>
                </c:pt>
                <c:pt idx="5">
                  <c:v>25.225999999999974</c:v>
                </c:pt>
                <c:pt idx="6">
                  <c:v>22.88799999999998</c:v>
                </c:pt>
                <c:pt idx="7">
                  <c:v>23.466999999999963</c:v>
                </c:pt>
                <c:pt idx="8">
                  <c:v>22.618000000000009</c:v>
                </c:pt>
                <c:pt idx="9">
                  <c:v>26.562999999999963</c:v>
                </c:pt>
                <c:pt idx="10">
                  <c:v>24.826999999999977</c:v>
                </c:pt>
                <c:pt idx="11">
                  <c:v>25.162000000000013</c:v>
                </c:pt>
                <c:pt idx="12">
                  <c:v>24.846000000000011</c:v>
                </c:pt>
                <c:pt idx="13">
                  <c:v>24.987000000000062</c:v>
                </c:pt>
                <c:pt idx="14">
                  <c:v>25.354999999999961</c:v>
                </c:pt>
                <c:pt idx="15">
                  <c:v>25.54899999999996</c:v>
                </c:pt>
                <c:pt idx="16">
                  <c:v>25.810999999999979</c:v>
                </c:pt>
                <c:pt idx="17">
                  <c:v>26.056000000000036</c:v>
                </c:pt>
                <c:pt idx="18">
                  <c:v>26.281000000000049</c:v>
                </c:pt>
                <c:pt idx="19">
                  <c:v>26.495000000000051</c:v>
                </c:pt>
                <c:pt idx="20">
                  <c:v>26.727999999999984</c:v>
                </c:pt>
                <c:pt idx="21">
                  <c:v>26.97300000000001</c:v>
                </c:pt>
                <c:pt idx="22">
                  <c:v>27.226000000000042</c:v>
                </c:pt>
                <c:pt idx="23">
                  <c:v>27.480999999999963</c:v>
                </c:pt>
                <c:pt idx="24" formatCode="#,##0.00">
                  <c:v>27.734000000000009</c:v>
                </c:pt>
                <c:pt idx="25">
                  <c:v>27.985000000000046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22.500000000000028</c:v>
                </c:pt>
                <c:pt idx="1">
                  <c:v>26.798000000000048</c:v>
                </c:pt>
                <c:pt idx="2">
                  <c:v>20.826000000000008</c:v>
                </c:pt>
                <c:pt idx="3">
                  <c:v>23.631999999999966</c:v>
                </c:pt>
                <c:pt idx="4">
                  <c:v>27.666999999999984</c:v>
                </c:pt>
                <c:pt idx="5">
                  <c:v>31.595999999999997</c:v>
                </c:pt>
                <c:pt idx="6">
                  <c:v>21.972000000000047</c:v>
                </c:pt>
                <c:pt idx="7">
                  <c:v>24.573000000000043</c:v>
                </c:pt>
                <c:pt idx="8">
                  <c:v>31.022000000000062</c:v>
                </c:pt>
                <c:pt idx="9">
                  <c:v>25.674000000000007</c:v>
                </c:pt>
                <c:pt idx="10">
                  <c:v>26.770000000000017</c:v>
                </c:pt>
                <c:pt idx="11">
                  <c:v>24.704000000000004</c:v>
                </c:pt>
                <c:pt idx="12">
                  <c:v>23.547999999999952</c:v>
                </c:pt>
                <c:pt idx="13">
                  <c:v>23.364999999999984</c:v>
                </c:pt>
                <c:pt idx="14">
                  <c:v>23.240000000000016</c:v>
                </c:pt>
                <c:pt idx="15">
                  <c:v>23.110000000000014</c:v>
                </c:pt>
                <c:pt idx="16">
                  <c:v>22.972000000000012</c:v>
                </c:pt>
                <c:pt idx="17">
                  <c:v>22.837999999999962</c:v>
                </c:pt>
                <c:pt idx="18">
                  <c:v>22.708000000000002</c:v>
                </c:pt>
                <c:pt idx="19">
                  <c:v>22.584999999999987</c:v>
                </c:pt>
                <c:pt idx="20">
                  <c:v>22.470999999999982</c:v>
                </c:pt>
                <c:pt idx="21">
                  <c:v>22.361000000000029</c:v>
                </c:pt>
                <c:pt idx="22">
                  <c:v>22.25200000000001</c:v>
                </c:pt>
                <c:pt idx="23">
                  <c:v>22.147000000000034</c:v>
                </c:pt>
                <c:pt idx="24" formatCode="#,##0.00">
                  <c:v>22.042999999999992</c:v>
                </c:pt>
                <c:pt idx="25">
                  <c:v>21.942000000000007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87.070000000000078</c:v>
                </c:pt>
                <c:pt idx="1">
                  <c:v>72.460999999999984</c:v>
                </c:pt>
                <c:pt idx="2">
                  <c:v>62.630999999999958</c:v>
                </c:pt>
                <c:pt idx="3">
                  <c:v>62.113000000000028</c:v>
                </c:pt>
                <c:pt idx="4">
                  <c:v>58.237000000000002</c:v>
                </c:pt>
                <c:pt idx="5">
                  <c:v>54.728000000000073</c:v>
                </c:pt>
                <c:pt idx="6">
                  <c:v>54.171999999999962</c:v>
                </c:pt>
                <c:pt idx="7">
                  <c:v>55.205000000000034</c:v>
                </c:pt>
                <c:pt idx="8">
                  <c:v>51.035000000000046</c:v>
                </c:pt>
                <c:pt idx="9">
                  <c:v>54.625999999999983</c:v>
                </c:pt>
                <c:pt idx="10">
                  <c:v>56.171000000000035</c:v>
                </c:pt>
                <c:pt idx="11">
                  <c:v>55.618999999999978</c:v>
                </c:pt>
                <c:pt idx="12">
                  <c:v>55.287999999999869</c:v>
                </c:pt>
                <c:pt idx="13">
                  <c:v>55.11900000000005</c:v>
                </c:pt>
                <c:pt idx="14">
                  <c:v>54.862999999999928</c:v>
                </c:pt>
                <c:pt idx="15">
                  <c:v>54.970999999999933</c:v>
                </c:pt>
                <c:pt idx="16">
                  <c:v>55.04499999999998</c:v>
                </c:pt>
                <c:pt idx="17">
                  <c:v>55.116000000000064</c:v>
                </c:pt>
                <c:pt idx="18">
                  <c:v>55.188000000000045</c:v>
                </c:pt>
                <c:pt idx="19">
                  <c:v>55.25899999999988</c:v>
                </c:pt>
                <c:pt idx="20">
                  <c:v>55.326999999999884</c:v>
                </c:pt>
                <c:pt idx="21">
                  <c:v>55.385999999999825</c:v>
                </c:pt>
                <c:pt idx="22">
                  <c:v>55.439999999999948</c:v>
                </c:pt>
                <c:pt idx="23">
                  <c:v>55.493999999999936</c:v>
                </c:pt>
                <c:pt idx="24" formatCode="#,##0.00">
                  <c:v>55.540999999999933</c:v>
                </c:pt>
                <c:pt idx="25">
                  <c:v>55.581000000000003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78.89700000000002</c:v>
                </c:pt>
                <c:pt idx="1">
                  <c:v>77.721000000000046</c:v>
                </c:pt>
                <c:pt idx="2">
                  <c:v>84.352000000000032</c:v>
                </c:pt>
                <c:pt idx="3">
                  <c:v>73.526000000000224</c:v>
                </c:pt>
                <c:pt idx="4">
                  <c:v>76.184999999999889</c:v>
                </c:pt>
                <c:pt idx="5">
                  <c:v>80.19400000000023</c:v>
                </c:pt>
                <c:pt idx="6">
                  <c:v>78.827999999999875</c:v>
                </c:pt>
                <c:pt idx="7">
                  <c:v>77.984999999999985</c:v>
                </c:pt>
                <c:pt idx="8">
                  <c:v>77.749000000000137</c:v>
                </c:pt>
                <c:pt idx="9">
                  <c:v>82.305999999999969</c:v>
                </c:pt>
                <c:pt idx="10">
                  <c:v>79.794000000000239</c:v>
                </c:pt>
                <c:pt idx="11">
                  <c:v>81.547999999999789</c:v>
                </c:pt>
                <c:pt idx="12">
                  <c:v>83.285999999999945</c:v>
                </c:pt>
                <c:pt idx="13">
                  <c:v>83.888000000000076</c:v>
                </c:pt>
                <c:pt idx="14">
                  <c:v>84.410999999999788</c:v>
                </c:pt>
                <c:pt idx="15">
                  <c:v>84.748999999999853</c:v>
                </c:pt>
                <c:pt idx="16">
                  <c:v>84.913999999999959</c:v>
                </c:pt>
                <c:pt idx="17">
                  <c:v>85.107000000000014</c:v>
                </c:pt>
                <c:pt idx="18">
                  <c:v>85.323999999999856</c:v>
                </c:pt>
                <c:pt idx="19">
                  <c:v>85.574000000000026</c:v>
                </c:pt>
                <c:pt idx="20">
                  <c:v>85.905999999999878</c:v>
                </c:pt>
                <c:pt idx="21">
                  <c:v>86.232999999999976</c:v>
                </c:pt>
                <c:pt idx="22">
                  <c:v>86.568000000000097</c:v>
                </c:pt>
                <c:pt idx="23">
                  <c:v>86.906999999999996</c:v>
                </c:pt>
                <c:pt idx="24" formatCode="#,##0.00">
                  <c:v>87.248000000000204</c:v>
                </c:pt>
                <c:pt idx="25">
                  <c:v>87.589000000000027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123.23500000000014</c:v>
                </c:pt>
                <c:pt idx="1">
                  <c:v>116.41299999999963</c:v>
                </c:pt>
                <c:pt idx="2">
                  <c:v>122.42100000000016</c:v>
                </c:pt>
                <c:pt idx="3">
                  <c:v>125.786</c:v>
                </c:pt>
                <c:pt idx="4">
                  <c:v>138.28599999999986</c:v>
                </c:pt>
                <c:pt idx="5">
                  <c:v>138.03500000000003</c:v>
                </c:pt>
                <c:pt idx="6">
                  <c:v>129.62500000000003</c:v>
                </c:pt>
                <c:pt idx="7">
                  <c:v>135.40799999999982</c:v>
                </c:pt>
                <c:pt idx="8">
                  <c:v>134.68300000000011</c:v>
                </c:pt>
                <c:pt idx="9">
                  <c:v>127.93099999999988</c:v>
                </c:pt>
                <c:pt idx="10">
                  <c:v>138.66300000000021</c:v>
                </c:pt>
                <c:pt idx="11">
                  <c:v>140.94299999999987</c:v>
                </c:pt>
                <c:pt idx="12">
                  <c:v>142.52399999999994</c:v>
                </c:pt>
                <c:pt idx="13">
                  <c:v>143.92800000000031</c:v>
                </c:pt>
                <c:pt idx="14">
                  <c:v>145.69599999999986</c:v>
                </c:pt>
                <c:pt idx="15">
                  <c:v>147.03000000000003</c:v>
                </c:pt>
                <c:pt idx="16">
                  <c:v>148.13800000000001</c:v>
                </c:pt>
                <c:pt idx="17">
                  <c:v>149.18599999999995</c:v>
                </c:pt>
                <c:pt idx="18">
                  <c:v>150.2170000000001</c:v>
                </c:pt>
                <c:pt idx="19">
                  <c:v>151.24400000000003</c:v>
                </c:pt>
                <c:pt idx="20">
                  <c:v>152.26600000000005</c:v>
                </c:pt>
                <c:pt idx="21">
                  <c:v>153.27600000000015</c:v>
                </c:pt>
                <c:pt idx="22">
                  <c:v>154.28099999999978</c:v>
                </c:pt>
                <c:pt idx="23">
                  <c:v>155.29199999999992</c:v>
                </c:pt>
                <c:pt idx="24" formatCode="#,##0.00">
                  <c:v>156.30600000000018</c:v>
                </c:pt>
                <c:pt idx="25">
                  <c:v>157.32099999999988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18.513999999999982</c:v>
                </c:pt>
                <c:pt idx="1">
                  <c:v>24.550000000000018</c:v>
                </c:pt>
                <c:pt idx="2">
                  <c:v>16.617000000000001</c:v>
                </c:pt>
                <c:pt idx="3">
                  <c:v>19.08100000000001</c:v>
                </c:pt>
                <c:pt idx="4">
                  <c:v>20.370999999999977</c:v>
                </c:pt>
                <c:pt idx="5">
                  <c:v>14.778999999999989</c:v>
                </c:pt>
                <c:pt idx="6">
                  <c:v>13.952999999999992</c:v>
                </c:pt>
                <c:pt idx="7">
                  <c:v>18.512000000000008</c:v>
                </c:pt>
                <c:pt idx="8">
                  <c:v>21.905000000000008</c:v>
                </c:pt>
                <c:pt idx="9">
                  <c:v>18.809999999999988</c:v>
                </c:pt>
                <c:pt idx="10">
                  <c:v>19.567999999999969</c:v>
                </c:pt>
                <c:pt idx="11">
                  <c:v>19.43000000000001</c:v>
                </c:pt>
                <c:pt idx="12">
                  <c:v>19.287000000000003</c:v>
                </c:pt>
                <c:pt idx="13">
                  <c:v>19.324999999999996</c:v>
                </c:pt>
                <c:pt idx="14">
                  <c:v>19.530999999999999</c:v>
                </c:pt>
                <c:pt idx="15">
                  <c:v>19.626999999999988</c:v>
                </c:pt>
                <c:pt idx="16">
                  <c:v>19.7</c:v>
                </c:pt>
                <c:pt idx="17">
                  <c:v>19.751000000000012</c:v>
                </c:pt>
                <c:pt idx="18">
                  <c:v>19.783999999999985</c:v>
                </c:pt>
                <c:pt idx="19">
                  <c:v>19.811000000000035</c:v>
                </c:pt>
                <c:pt idx="20">
                  <c:v>19.844999999999985</c:v>
                </c:pt>
                <c:pt idx="21">
                  <c:v>19.876000000000001</c:v>
                </c:pt>
                <c:pt idx="22">
                  <c:v>19.906999999999989</c:v>
                </c:pt>
                <c:pt idx="23">
                  <c:v>19.937000000000005</c:v>
                </c:pt>
                <c:pt idx="24">
                  <c:v>19.966999999999981</c:v>
                </c:pt>
                <c:pt idx="25">
                  <c:v>20.000000000000018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87.791999999999916</c:v>
                </c:pt>
                <c:pt idx="1">
                  <c:v>86.161000000000172</c:v>
                </c:pt>
                <c:pt idx="2">
                  <c:v>87.580999999999918</c:v>
                </c:pt>
                <c:pt idx="3">
                  <c:v>88.242999999999981</c:v>
                </c:pt>
                <c:pt idx="4">
                  <c:v>87.642999999999688</c:v>
                </c:pt>
                <c:pt idx="5">
                  <c:v>95.53299999999976</c:v>
                </c:pt>
                <c:pt idx="6">
                  <c:v>90.6159999999999</c:v>
                </c:pt>
                <c:pt idx="7">
                  <c:v>98.704000000000221</c:v>
                </c:pt>
                <c:pt idx="8">
                  <c:v>99.045999999999808</c:v>
                </c:pt>
                <c:pt idx="9">
                  <c:v>85.50200000000001</c:v>
                </c:pt>
                <c:pt idx="10">
                  <c:v>79.79500000000003</c:v>
                </c:pt>
                <c:pt idx="11">
                  <c:v>80.78499999999994</c:v>
                </c:pt>
                <c:pt idx="12">
                  <c:v>80.037000000000219</c:v>
                </c:pt>
                <c:pt idx="13">
                  <c:v>79.593000000000046</c:v>
                </c:pt>
                <c:pt idx="14">
                  <c:v>79.173000000000101</c:v>
                </c:pt>
                <c:pt idx="15">
                  <c:v>78.482000000000028</c:v>
                </c:pt>
                <c:pt idx="16">
                  <c:v>77.734999999999957</c:v>
                </c:pt>
                <c:pt idx="17">
                  <c:v>76.983000000000118</c:v>
                </c:pt>
                <c:pt idx="18">
                  <c:v>76.255999999999972</c:v>
                </c:pt>
                <c:pt idx="19">
                  <c:v>75.556000000000225</c:v>
                </c:pt>
                <c:pt idx="20">
                  <c:v>74.94500000000005</c:v>
                </c:pt>
                <c:pt idx="21">
                  <c:v>74.314999999999927</c:v>
                </c:pt>
                <c:pt idx="22">
                  <c:v>73.706999999999923</c:v>
                </c:pt>
                <c:pt idx="23">
                  <c:v>73.119000000000057</c:v>
                </c:pt>
                <c:pt idx="24">
                  <c:v>72.549999999999983</c:v>
                </c:pt>
                <c:pt idx="25">
                  <c:v>72.005000000000052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60.849999999999966</c:v>
                </c:pt>
                <c:pt idx="1">
                  <c:v>57.793000000000085</c:v>
                </c:pt>
                <c:pt idx="2">
                  <c:v>53.441999999999908</c:v>
                </c:pt>
                <c:pt idx="3">
                  <c:v>52.230999999999774</c:v>
                </c:pt>
                <c:pt idx="4">
                  <c:v>51.057999999999787</c:v>
                </c:pt>
                <c:pt idx="5">
                  <c:v>49.28299999999998</c:v>
                </c:pt>
                <c:pt idx="6">
                  <c:v>47.981000000000023</c:v>
                </c:pt>
                <c:pt idx="7">
                  <c:v>50.342000000000155</c:v>
                </c:pt>
                <c:pt idx="8">
                  <c:v>54.723999999999975</c:v>
                </c:pt>
                <c:pt idx="9">
                  <c:v>54.502000000000038</c:v>
                </c:pt>
                <c:pt idx="10">
                  <c:v>52.006000000000036</c:v>
                </c:pt>
                <c:pt idx="11">
                  <c:v>50.894999999999996</c:v>
                </c:pt>
                <c:pt idx="12">
                  <c:v>50.72600000000012</c:v>
                </c:pt>
                <c:pt idx="13">
                  <c:v>50.441999999999851</c:v>
                </c:pt>
                <c:pt idx="14">
                  <c:v>50.338000000000108</c:v>
                </c:pt>
                <c:pt idx="15">
                  <c:v>50.381</c:v>
                </c:pt>
                <c:pt idx="16">
                  <c:v>50.377999999999993</c:v>
                </c:pt>
                <c:pt idx="17">
                  <c:v>50.273000000000017</c:v>
                </c:pt>
                <c:pt idx="18">
                  <c:v>50.215000000000039</c:v>
                </c:pt>
                <c:pt idx="19">
                  <c:v>50.130999999999922</c:v>
                </c:pt>
                <c:pt idx="20">
                  <c:v>50.094999999999935</c:v>
                </c:pt>
                <c:pt idx="21">
                  <c:v>50.06600000000001</c:v>
                </c:pt>
                <c:pt idx="22">
                  <c:v>50.04500000000008</c:v>
                </c:pt>
                <c:pt idx="23">
                  <c:v>50.029000000000018</c:v>
                </c:pt>
                <c:pt idx="24" formatCode="#,##0.00">
                  <c:v>50.015999999999963</c:v>
                </c:pt>
                <c:pt idx="25">
                  <c:v>50.004000000000026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202.98699999999982</c:v>
                </c:pt>
                <c:pt idx="1">
                  <c:v>217.53100000000026</c:v>
                </c:pt>
                <c:pt idx="2">
                  <c:v>203.21599999999992</c:v>
                </c:pt>
                <c:pt idx="3">
                  <c:v>217.92999999999986</c:v>
                </c:pt>
                <c:pt idx="4">
                  <c:v>224.48199999999983</c:v>
                </c:pt>
                <c:pt idx="5">
                  <c:v>233.17999999999998</c:v>
                </c:pt>
                <c:pt idx="6">
                  <c:v>226.70800000000003</c:v>
                </c:pt>
                <c:pt idx="7">
                  <c:v>233.31500000000028</c:v>
                </c:pt>
                <c:pt idx="8">
                  <c:v>229.89400000000055</c:v>
                </c:pt>
                <c:pt idx="9">
                  <c:v>247.32299999999992</c:v>
                </c:pt>
                <c:pt idx="10">
                  <c:v>245.15</c:v>
                </c:pt>
                <c:pt idx="11">
                  <c:v>241.97499999999997</c:v>
                </c:pt>
                <c:pt idx="12">
                  <c:v>242.50200000000001</c:v>
                </c:pt>
                <c:pt idx="13">
                  <c:v>244.16300000000001</c:v>
                </c:pt>
                <c:pt idx="14">
                  <c:v>246.40599999999998</c:v>
                </c:pt>
                <c:pt idx="15">
                  <c:v>248.44100000000012</c:v>
                </c:pt>
                <c:pt idx="16">
                  <c:v>250.10500000000033</c:v>
                </c:pt>
                <c:pt idx="17">
                  <c:v>251.63799999999952</c:v>
                </c:pt>
                <c:pt idx="18">
                  <c:v>253.10500000000036</c:v>
                </c:pt>
                <c:pt idx="19">
                  <c:v>254.536</c:v>
                </c:pt>
                <c:pt idx="20">
                  <c:v>255.98199999999986</c:v>
                </c:pt>
                <c:pt idx="21">
                  <c:v>257.3979999999998</c:v>
                </c:pt>
                <c:pt idx="22">
                  <c:v>258.78099999999984</c:v>
                </c:pt>
                <c:pt idx="23">
                  <c:v>260.19199999999995</c:v>
                </c:pt>
                <c:pt idx="24">
                  <c:v>261.54600000000016</c:v>
                </c:pt>
                <c:pt idx="25">
                  <c:v>262.85500000000025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214.55000000000035</c:v>
                </c:pt>
                <c:pt idx="1">
                  <c:v>208.99300000000017</c:v>
                </c:pt>
                <c:pt idx="2">
                  <c:v>214.39300000000037</c:v>
                </c:pt>
                <c:pt idx="3">
                  <c:v>218.09699999999981</c:v>
                </c:pt>
                <c:pt idx="4">
                  <c:v>220.60999999999973</c:v>
                </c:pt>
                <c:pt idx="5">
                  <c:v>239.38599999999985</c:v>
                </c:pt>
                <c:pt idx="6">
                  <c:v>227.57300000000004</c:v>
                </c:pt>
                <c:pt idx="7">
                  <c:v>222.25300000000007</c:v>
                </c:pt>
                <c:pt idx="8">
                  <c:v>242.34000000000032</c:v>
                </c:pt>
                <c:pt idx="9">
                  <c:v>234.00099999999975</c:v>
                </c:pt>
                <c:pt idx="10">
                  <c:v>227.29700000000003</c:v>
                </c:pt>
                <c:pt idx="11">
                  <c:v>227.7090000000004</c:v>
                </c:pt>
                <c:pt idx="12">
                  <c:v>226.83300000000008</c:v>
                </c:pt>
                <c:pt idx="13">
                  <c:v>227.58600000000007</c:v>
                </c:pt>
                <c:pt idx="14">
                  <c:v>228.87899999999982</c:v>
                </c:pt>
                <c:pt idx="15">
                  <c:v>229.90199999999993</c:v>
                </c:pt>
                <c:pt idx="16">
                  <c:v>231.0389999999999</c:v>
                </c:pt>
                <c:pt idx="17">
                  <c:v>232.16500000000008</c:v>
                </c:pt>
                <c:pt idx="18">
                  <c:v>233.28800000000015</c:v>
                </c:pt>
                <c:pt idx="19">
                  <c:v>234.43499999999986</c:v>
                </c:pt>
                <c:pt idx="20">
                  <c:v>235.66399999999982</c:v>
                </c:pt>
                <c:pt idx="21">
                  <c:v>236.88600000000005</c:v>
                </c:pt>
                <c:pt idx="22">
                  <c:v>238.1190000000002</c:v>
                </c:pt>
                <c:pt idx="23">
                  <c:v>239.35499999999985</c:v>
                </c:pt>
                <c:pt idx="24">
                  <c:v>240.5800000000001</c:v>
                </c:pt>
                <c:pt idx="25">
                  <c:v>241.80099999999993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289.20200000000023</c:v>
                </c:pt>
                <c:pt idx="1">
                  <c:v>266.59499999999963</c:v>
                </c:pt>
                <c:pt idx="2">
                  <c:v>269.40400000000017</c:v>
                </c:pt>
                <c:pt idx="3">
                  <c:v>261.42500000000024</c:v>
                </c:pt>
                <c:pt idx="4">
                  <c:v>272.70799999999974</c:v>
                </c:pt>
                <c:pt idx="5">
                  <c:v>272.95700000000033</c:v>
                </c:pt>
                <c:pt idx="6">
                  <c:v>262.62499999999989</c:v>
                </c:pt>
                <c:pt idx="7">
                  <c:v>268.59799999999984</c:v>
                </c:pt>
                <c:pt idx="8">
                  <c:v>263.46700000000033</c:v>
                </c:pt>
                <c:pt idx="9">
                  <c:v>264.86299999999983</c:v>
                </c:pt>
                <c:pt idx="10">
                  <c:v>274.6280000000005</c:v>
                </c:pt>
                <c:pt idx="11">
                  <c:v>278.10999999999967</c:v>
                </c:pt>
                <c:pt idx="12">
                  <c:v>281.09799999999973</c:v>
                </c:pt>
                <c:pt idx="13">
                  <c:v>282.9350000000004</c:v>
                </c:pt>
                <c:pt idx="14">
                  <c:v>284.96999999999957</c:v>
                </c:pt>
                <c:pt idx="15">
                  <c:v>286.74999999999983</c:v>
                </c:pt>
                <c:pt idx="16">
                  <c:v>288.09699999999998</c:v>
                </c:pt>
                <c:pt idx="17">
                  <c:v>289.40899999999999</c:v>
                </c:pt>
                <c:pt idx="18">
                  <c:v>290.72899999999998</c:v>
                </c:pt>
                <c:pt idx="19">
                  <c:v>292.07699999999994</c:v>
                </c:pt>
                <c:pt idx="20">
                  <c:v>293.4989999999998</c:v>
                </c:pt>
                <c:pt idx="21">
                  <c:v>294.89499999999998</c:v>
                </c:pt>
                <c:pt idx="22">
                  <c:v>296.28899999999982</c:v>
                </c:pt>
                <c:pt idx="23">
                  <c:v>297.69299999999987</c:v>
                </c:pt>
                <c:pt idx="24">
                  <c:v>299.09500000000031</c:v>
                </c:pt>
                <c:pt idx="25">
                  <c:v>300.49099999999987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30.157062394074625</c:v>
                </c:pt>
                <c:pt idx="1">
                  <c:v>30.56706928868136</c:v>
                </c:pt>
                <c:pt idx="2">
                  <c:v>31.725608030778435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26.448043238561148</c:v>
                </c:pt>
                <c:pt idx="1">
                  <c:v>25.298961315340733</c:v>
                </c:pt>
                <c:pt idx="2">
                  <c:v>25.529163094569412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25.762386782717833</c:v>
                </c:pt>
                <c:pt idx="1">
                  <c:v>27.286063460827815</c:v>
                </c:pt>
                <c:pt idx="2">
                  <c:v>27.752028176984595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5.4449254130400657</c:v>
                </c:pt>
                <c:pt idx="1">
                  <c:v>5.7884520348513657</c:v>
                </c:pt>
                <c:pt idx="2">
                  <c:v>5.2793837551575473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10.554756396403537</c:v>
                </c:pt>
                <c:pt idx="1">
                  <c:v>8.8814661793055532</c:v>
                </c:pt>
                <c:pt idx="2">
                  <c:v>7.6022323672130074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1.6328257752027902</c:v>
                </c:pt>
                <c:pt idx="1">
                  <c:v>2.1779877209931788</c:v>
                </c:pt>
                <c:pt idx="2">
                  <c:v>2.1115845752969959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1.6710000000001628</c:v>
                </c:pt>
                <c:pt idx="1">
                  <c:v>-12.088999999999828</c:v>
                </c:pt>
                <c:pt idx="2">
                  <c:v>11.970000000000027</c:v>
                </c:pt>
                <c:pt idx="3">
                  <c:v>2.7230000000000558</c:v>
                </c:pt>
                <c:pt idx="4">
                  <c:v>-15.73799999999973</c:v>
                </c:pt>
                <c:pt idx="5">
                  <c:v>4.7889999999999802</c:v>
                </c:pt>
                <c:pt idx="7">
                  <c:v>-6.6739999999994097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25.862999999999374</c:v>
                </c:pt>
                <c:pt idx="1">
                  <c:v>14.503999999999905</c:v>
                </c:pt>
                <c:pt idx="2">
                  <c:v>17.70500000000024</c:v>
                </c:pt>
                <c:pt idx="3">
                  <c:v>-2.0020000000000095</c:v>
                </c:pt>
                <c:pt idx="4">
                  <c:v>-7.7899999999999778</c:v>
                </c:pt>
                <c:pt idx="5">
                  <c:v>0.43200000000004835</c:v>
                </c:pt>
                <c:pt idx="7">
                  <c:v>48.711999999999577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0.35261644863415764</c:v>
                </c:pt>
                <c:pt idx="2">
                  <c:v>6.3389821357118237E-2</c:v>
                </c:pt>
                <c:pt idx="3">
                  <c:v>-1.8483965164197369</c:v>
                </c:pt>
                <c:pt idx="4">
                  <c:v>-0.13216477010560279</c:v>
                </c:pt>
                <c:pt idx="6">
                  <c:v>-0.28456141946774371</c:v>
                </c:pt>
                <c:pt idx="7">
                  <c:v>0.78348840660151797</c:v>
                </c:pt>
                <c:pt idx="8">
                  <c:v>0.21592819715705591</c:v>
                </c:pt>
                <c:pt idx="10">
                  <c:v>2.7717191302308208</c:v>
                </c:pt>
                <c:pt idx="11">
                  <c:v>-0.55693460431077702</c:v>
                </c:pt>
                <c:pt idx="12">
                  <c:v>0.15870242819828739</c:v>
                </c:pt>
                <c:pt idx="14">
                  <c:v>-0.86790398250896628</c:v>
                </c:pt>
                <c:pt idx="15">
                  <c:v>0.18979375388950004</c:v>
                </c:pt>
                <c:pt idx="16">
                  <c:v>0.77424367829626028</c:v>
                </c:pt>
                <c:pt idx="17">
                  <c:v>0.61683127035581098</c:v>
                </c:pt>
                <c:pt idx="19">
                  <c:v>-0.29558164683112231</c:v>
                </c:pt>
                <c:pt idx="20">
                  <c:v>-0.77788289698135227</c:v>
                </c:pt>
                <c:pt idx="21">
                  <c:v>-1.000874700264387</c:v>
                </c:pt>
                <c:pt idx="22">
                  <c:v>0.76971391022884195</c:v>
                </c:pt>
                <c:pt idx="23">
                  <c:v>-0.60059299009040945</c:v>
                </c:pt>
                <c:pt idx="25">
                  <c:v>-0.43659822470351051</c:v>
                </c:pt>
                <c:pt idx="26">
                  <c:v>-0.87367772561383061</c:v>
                </c:pt>
                <c:pt idx="27">
                  <c:v>-0.80036122061497572</c:v>
                </c:pt>
                <c:pt idx="29">
                  <c:v>1.5017437519326826E-2</c:v>
                </c:pt>
                <c:pt idx="30">
                  <c:v>0.39074228611029049</c:v>
                </c:pt>
                <c:pt idx="31">
                  <c:v>1.8129727510816318</c:v>
                </c:pt>
                <c:pt idx="32">
                  <c:v>0.65835290042377537</c:v>
                </c:pt>
                <c:pt idx="33">
                  <c:v>-0.64855660903725409</c:v>
                </c:pt>
                <c:pt idx="34">
                  <c:v>0.31550238400082087</c:v>
                </c:pt>
                <c:pt idx="36">
                  <c:v>1.5101051731047477</c:v>
                </c:pt>
                <c:pt idx="37">
                  <c:v>1.0670625305458481</c:v>
                </c:pt>
                <c:pt idx="38">
                  <c:v>1.3228655493194852</c:v>
                </c:pt>
                <c:pt idx="39">
                  <c:v>0.97946799349801772</c:v>
                </c:pt>
                <c:pt idx="40">
                  <c:v>1.237801471729516</c:v>
                </c:pt>
                <c:pt idx="42">
                  <c:v>2.3700762165352662</c:v>
                </c:pt>
                <c:pt idx="43">
                  <c:v>9.2258499794772852E-2</c:v>
                </c:pt>
                <c:pt idx="44">
                  <c:v>1.0547865372539267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-0.14790938126226783</c:v>
                </c:pt>
                <c:pt idx="2">
                  <c:v>-1.6670731510049608</c:v>
                </c:pt>
                <c:pt idx="3">
                  <c:v>-5.1196190753867494</c:v>
                </c:pt>
                <c:pt idx="4">
                  <c:v>-2.1040763019952058</c:v>
                </c:pt>
                <c:pt idx="6">
                  <c:v>1.3021171411977228</c:v>
                </c:pt>
                <c:pt idx="7">
                  <c:v>-4.4352393266395396</c:v>
                </c:pt>
                <c:pt idx="8">
                  <c:v>-1.5301312952233248</c:v>
                </c:pt>
                <c:pt idx="10">
                  <c:v>1.5228759251043833</c:v>
                </c:pt>
                <c:pt idx="11">
                  <c:v>-1.9474447397968886</c:v>
                </c:pt>
                <c:pt idx="12">
                  <c:v>-1.3811780520579076</c:v>
                </c:pt>
                <c:pt idx="14">
                  <c:v>2.2881109854096859</c:v>
                </c:pt>
                <c:pt idx="15">
                  <c:v>-0.42016192637549521</c:v>
                </c:pt>
                <c:pt idx="16">
                  <c:v>-0.54891391937332834</c:v>
                </c:pt>
                <c:pt idx="17">
                  <c:v>-0.48088654210759474</c:v>
                </c:pt>
                <c:pt idx="19">
                  <c:v>-3.4111526449964513</c:v>
                </c:pt>
                <c:pt idx="20">
                  <c:v>-2.4581949488595378</c:v>
                </c:pt>
                <c:pt idx="21">
                  <c:v>-3.6942317921991541</c:v>
                </c:pt>
                <c:pt idx="22">
                  <c:v>-3.5755046146129343</c:v>
                </c:pt>
                <c:pt idx="23">
                  <c:v>-3.238108743095558</c:v>
                </c:pt>
                <c:pt idx="25">
                  <c:v>-2.7072990793547524</c:v>
                </c:pt>
                <c:pt idx="26">
                  <c:v>-0.62017519031601909</c:v>
                </c:pt>
                <c:pt idx="27">
                  <c:v>-0.98001036946243625</c:v>
                </c:pt>
                <c:pt idx="29">
                  <c:v>1.5766529771841897</c:v>
                </c:pt>
                <c:pt idx="30">
                  <c:v>-0.72918630490593772</c:v>
                </c:pt>
                <c:pt idx="31">
                  <c:v>2.1376391120780269</c:v>
                </c:pt>
                <c:pt idx="32">
                  <c:v>2.1489533166414665</c:v>
                </c:pt>
                <c:pt idx="33">
                  <c:v>3.396774422603932</c:v>
                </c:pt>
                <c:pt idx="34">
                  <c:v>1.8098718318262375</c:v>
                </c:pt>
                <c:pt idx="36">
                  <c:v>3.9885034732817237</c:v>
                </c:pt>
                <c:pt idx="37">
                  <c:v>1.3841952730436535</c:v>
                </c:pt>
                <c:pt idx="38">
                  <c:v>1.7031982710223881</c:v>
                </c:pt>
                <c:pt idx="39">
                  <c:v>2.087441687087277</c:v>
                </c:pt>
                <c:pt idx="40">
                  <c:v>2.2584087988440915</c:v>
                </c:pt>
                <c:pt idx="42">
                  <c:v>1.4397485258885734</c:v>
                </c:pt>
                <c:pt idx="43">
                  <c:v>3.3455060658740488</c:v>
                </c:pt>
                <c:pt idx="44">
                  <c:v>2.5873584261232763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7.0824462996921156</c:v>
                </c:pt>
                <c:pt idx="1">
                  <c:v>2.0116607621132765</c:v>
                </c:pt>
                <c:pt idx="2">
                  <c:v>4.3498958215120638</c:v>
                </c:pt>
                <c:pt idx="3">
                  <c:v>4.7858161374168446</c:v>
                </c:pt>
                <c:pt idx="4">
                  <c:v>2.7303849299528338</c:v>
                </c:pt>
                <c:pt idx="5">
                  <c:v>8.4020808745938211</c:v>
                </c:pt>
                <c:pt idx="6">
                  <c:v>3.0138648312423264</c:v>
                </c:pt>
                <c:pt idx="7">
                  <c:v>2.1295458783334027</c:v>
                </c:pt>
                <c:pt idx="8">
                  <c:v>1.2978957863564418</c:v>
                </c:pt>
                <c:pt idx="9">
                  <c:v>-0.42556836460326863</c:v>
                </c:pt>
                <c:pt idx="10">
                  <c:v>3.1028262695857194</c:v>
                </c:pt>
                <c:pt idx="11">
                  <c:v>-2.6428904999026059</c:v>
                </c:pt>
                <c:pt idx="12">
                  <c:v>-2.4044802996167647</c:v>
                </c:pt>
                <c:pt idx="13">
                  <c:v>-1.63635417309664</c:v>
                </c:pt>
                <c:pt idx="14">
                  <c:v>-6.7440538706268924</c:v>
                </c:pt>
                <c:pt idx="15">
                  <c:v>-3.5991880587460052</c:v>
                </c:pt>
                <c:pt idx="16">
                  <c:v>-3.0700636903527219</c:v>
                </c:pt>
                <c:pt idx="17">
                  <c:v>-1.7607832593192114</c:v>
                </c:pt>
                <c:pt idx="18">
                  <c:v>-0.43262936163006671</c:v>
                </c:pt>
                <c:pt idx="19">
                  <c:v>0.12861518710972319</c:v>
                </c:pt>
                <c:pt idx="20">
                  <c:v>-8.0632272187608436</c:v>
                </c:pt>
                <c:pt idx="21">
                  <c:v>1.2283001909882962</c:v>
                </c:pt>
                <c:pt idx="22">
                  <c:v>-6.7271729029611578</c:v>
                </c:pt>
                <c:pt idx="23">
                  <c:v>2.0221624331006147</c:v>
                </c:pt>
                <c:pt idx="24">
                  <c:v>-3.5310187788437339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0.65022037972398294</c:v>
                </c:pt>
                <c:pt idx="1">
                  <c:v>12.277795779862107</c:v>
                </c:pt>
                <c:pt idx="2">
                  <c:v>6.9778912029491948</c:v>
                </c:pt>
                <c:pt idx="3">
                  <c:v>12.878337892764797</c:v>
                </c:pt>
                <c:pt idx="4">
                  <c:v>7.0939872971121716</c:v>
                </c:pt>
                <c:pt idx="5">
                  <c:v>11.925384151487336</c:v>
                </c:pt>
                <c:pt idx="6">
                  <c:v>-1.8220218232975327</c:v>
                </c:pt>
                <c:pt idx="7">
                  <c:v>2.184080992618977</c:v>
                </c:pt>
                <c:pt idx="8">
                  <c:v>4.000467245575825</c:v>
                </c:pt>
                <c:pt idx="9">
                  <c:v>0.68786195086892299</c:v>
                </c:pt>
                <c:pt idx="10">
                  <c:v>9.2997323523107411E-2</c:v>
                </c:pt>
                <c:pt idx="11">
                  <c:v>-10.316923472357431</c:v>
                </c:pt>
                <c:pt idx="12">
                  <c:v>-1.0384308392004282</c:v>
                </c:pt>
                <c:pt idx="13">
                  <c:v>0.9989081907653059</c:v>
                </c:pt>
                <c:pt idx="14">
                  <c:v>-4.561095448316081</c:v>
                </c:pt>
                <c:pt idx="15">
                  <c:v>-3.0021587618250969</c:v>
                </c:pt>
                <c:pt idx="16">
                  <c:v>-0.70362173754684143</c:v>
                </c:pt>
                <c:pt idx="17">
                  <c:v>7.7393401179323433</c:v>
                </c:pt>
                <c:pt idx="18">
                  <c:v>0.58666200888287179</c:v>
                </c:pt>
                <c:pt idx="19">
                  <c:v>-0.14739043535266072</c:v>
                </c:pt>
                <c:pt idx="20">
                  <c:v>-6.2708432810131001</c:v>
                </c:pt>
                <c:pt idx="21">
                  <c:v>8.5554712393248948</c:v>
                </c:pt>
                <c:pt idx="22">
                  <c:v>3.2812690161288671</c:v>
                </c:pt>
                <c:pt idx="23">
                  <c:v>-1.3508772197668399</c:v>
                </c:pt>
                <c:pt idx="24">
                  <c:v>-2.8681448674408863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9.0941070618054027</c:v>
                </c:pt>
                <c:pt idx="1">
                  <c:v>20.268177763475563</c:v>
                </c:pt>
                <c:pt idx="2">
                  <c:v>9.1185644009146358</c:v>
                </c:pt>
                <c:pt idx="3">
                  <c:v>-5.0473707995193706</c:v>
                </c:pt>
                <c:pt idx="4">
                  <c:v>-15.049659792822254</c:v>
                </c:pt>
                <c:pt idx="5">
                  <c:v>-2.0647974338395443</c:v>
                </c:pt>
                <c:pt idx="6">
                  <c:v>-6.8349270277725509</c:v>
                </c:pt>
                <c:pt idx="7">
                  <c:v>-4.7050104698605466</c:v>
                </c:pt>
                <c:pt idx="8">
                  <c:v>-11.453083702380965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12.928016159586093</c:v>
                </c:pt>
                <c:pt idx="1">
                  <c:v>38.8756005443135</c:v>
                </c:pt>
                <c:pt idx="2">
                  <c:v>5.1433856892892891</c:v>
                </c:pt>
                <c:pt idx="3">
                  <c:v>-11.355354311557846</c:v>
                </c:pt>
                <c:pt idx="4">
                  <c:v>-7.2679677569227294</c:v>
                </c:pt>
                <c:pt idx="5">
                  <c:v>8.1786116914625495</c:v>
                </c:pt>
                <c:pt idx="6">
                  <c:v>2.2846279583118019</c:v>
                </c:pt>
                <c:pt idx="7">
                  <c:v>1.9303917963620236</c:v>
                </c:pt>
                <c:pt idx="8">
                  <c:v>-2.0053117708449264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35.633839537066606</c:v>
                </c:pt>
                <c:pt idx="1">
                  <c:v>37.580663973481897</c:v>
                </c:pt>
                <c:pt idx="2">
                  <c:v>37.419592849096553</c:v>
                </c:pt>
                <c:pt idx="3">
                  <c:v>38.918937367144608</c:v>
                </c:pt>
                <c:pt idx="4">
                  <c:v>37.234357415984391</c:v>
                </c:pt>
                <c:pt idx="5">
                  <c:v>39.60026386347252</c:v>
                </c:pt>
                <c:pt idx="6">
                  <c:v>39.775275527847249</c:v>
                </c:pt>
                <c:pt idx="7">
                  <c:v>41.176125074408908</c:v>
                </c:pt>
                <c:pt idx="8">
                  <c:v>44.26073805736295</c:v>
                </c:pt>
                <c:pt idx="9">
                  <c:v>45.733066071024645</c:v>
                </c:pt>
                <c:pt idx="10">
                  <c:v>46.682710163164636</c:v>
                </c:pt>
                <c:pt idx="11">
                  <c:v>41.473870819952154</c:v>
                </c:pt>
                <c:pt idx="12">
                  <c:v>41.713731433371429</c:v>
                </c:pt>
                <c:pt idx="13">
                  <c:v>42.096922179429498</c:v>
                </c:pt>
                <c:pt idx="14">
                  <c:v>42.554415348669671</c:v>
                </c:pt>
                <c:pt idx="15">
                  <c:v>42.970403998855438</c:v>
                </c:pt>
                <c:pt idx="16">
                  <c:v>43.367224470179494</c:v>
                </c:pt>
                <c:pt idx="17">
                  <c:v>43.77929518892644</c:v>
                </c:pt>
                <c:pt idx="18">
                  <c:v>44.202738151783286</c:v>
                </c:pt>
                <c:pt idx="19">
                  <c:v>44.620554735280642</c:v>
                </c:pt>
                <c:pt idx="20">
                  <c:v>45.057186667449585</c:v>
                </c:pt>
                <c:pt idx="21">
                  <c:v>45.523308769536193</c:v>
                </c:pt>
                <c:pt idx="22">
                  <c:v>46.018925596394837</c:v>
                </c:pt>
                <c:pt idx="23">
                  <c:v>46.466603825074131</c:v>
                </c:pt>
                <c:pt idx="24">
                  <c:v>46.920648900748148</c:v>
                </c:pt>
                <c:pt idx="25">
                  <c:v>47.332930542888619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21.229463732043367</c:v>
                </c:pt>
                <c:pt idx="1">
                  <c:v>23.728704718823522</c:v>
                </c:pt>
                <c:pt idx="2">
                  <c:v>23.700000784200164</c:v>
                </c:pt>
                <c:pt idx="3">
                  <c:v>25.46471999641216</c:v>
                </c:pt>
                <c:pt idx="4">
                  <c:v>25.43281442821289</c:v>
                </c:pt>
                <c:pt idx="5">
                  <c:v>27.151450121702119</c:v>
                </c:pt>
                <c:pt idx="6">
                  <c:v>21.820199055363258</c:v>
                </c:pt>
                <c:pt idx="7">
                  <c:v>24.021973331066452</c:v>
                </c:pt>
                <c:pt idx="8">
                  <c:v>25.075940394380122</c:v>
                </c:pt>
                <c:pt idx="9">
                  <c:v>30.390682577284213</c:v>
                </c:pt>
                <c:pt idx="10">
                  <c:v>29.163110883815396</c:v>
                </c:pt>
                <c:pt idx="11">
                  <c:v>32.551354616158683</c:v>
                </c:pt>
                <c:pt idx="12">
                  <c:v>32.921803065366525</c:v>
                </c:pt>
                <c:pt idx="13">
                  <c:v>33.494030005668492</c:v>
                </c:pt>
                <c:pt idx="14">
                  <c:v>34.19522343221584</c:v>
                </c:pt>
                <c:pt idx="15">
                  <c:v>34.873700281160971</c:v>
                </c:pt>
                <c:pt idx="16">
                  <c:v>35.504205387669806</c:v>
                </c:pt>
                <c:pt idx="17">
                  <c:v>36.158482209901997</c:v>
                </c:pt>
                <c:pt idx="18">
                  <c:v>36.828884404723752</c:v>
                </c:pt>
                <c:pt idx="19">
                  <c:v>37.497960450030703</c:v>
                </c:pt>
                <c:pt idx="20">
                  <c:v>38.183154160182845</c:v>
                </c:pt>
                <c:pt idx="21">
                  <c:v>38.922833255770108</c:v>
                </c:pt>
                <c:pt idx="22">
                  <c:v>39.719362480124609</c:v>
                </c:pt>
                <c:pt idx="23">
                  <c:v>40.417490712339266</c:v>
                </c:pt>
                <c:pt idx="24">
                  <c:v>41.081136372617365</c:v>
                </c:pt>
                <c:pt idx="25">
                  <c:v>41.440906663677502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39.565820947266914</c:v>
                </c:pt>
                <c:pt idx="1">
                  <c:v>37.272938084513953</c:v>
                </c:pt>
                <c:pt idx="2">
                  <c:v>37.190157496393191</c:v>
                </c:pt>
                <c:pt idx="3">
                  <c:v>36.149175704273617</c:v>
                </c:pt>
                <c:pt idx="4">
                  <c:v>36.921709125743007</c:v>
                </c:pt>
                <c:pt idx="5">
                  <c:v>39.972794551645933</c:v>
                </c:pt>
                <c:pt idx="6">
                  <c:v>38.75590004463416</c:v>
                </c:pt>
                <c:pt idx="7">
                  <c:v>38.870731755784192</c:v>
                </c:pt>
                <c:pt idx="8">
                  <c:v>42.902636735302828</c:v>
                </c:pt>
                <c:pt idx="9">
                  <c:v>43.013144247042796</c:v>
                </c:pt>
                <c:pt idx="10">
                  <c:v>44.322690373157997</c:v>
                </c:pt>
                <c:pt idx="11">
                  <c:v>44.591259969936132</c:v>
                </c:pt>
                <c:pt idx="12">
                  <c:v>44.907674064903489</c:v>
                </c:pt>
                <c:pt idx="13">
                  <c:v>45.359748120931705</c:v>
                </c:pt>
                <c:pt idx="14">
                  <c:v>45.901376355202942</c:v>
                </c:pt>
                <c:pt idx="15">
                  <c:v>46.374401976901567</c:v>
                </c:pt>
                <c:pt idx="16">
                  <c:v>46.816036743254408</c:v>
                </c:pt>
                <c:pt idx="17">
                  <c:v>47.276740693931657</c:v>
                </c:pt>
                <c:pt idx="18">
                  <c:v>47.754050447412759</c:v>
                </c:pt>
                <c:pt idx="19">
                  <c:v>48.232461109093691</c:v>
                </c:pt>
                <c:pt idx="20">
                  <c:v>48.736334292120134</c:v>
                </c:pt>
                <c:pt idx="21">
                  <c:v>49.243435761984657</c:v>
                </c:pt>
                <c:pt idx="22">
                  <c:v>49.752882463424321</c:v>
                </c:pt>
                <c:pt idx="23">
                  <c:v>50.262009227029935</c:v>
                </c:pt>
                <c:pt idx="24">
                  <c:v>50.782313748001556</c:v>
                </c:pt>
                <c:pt idx="25">
                  <c:v>51.300581576107191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44.474988768806107</c:v>
                </c:pt>
                <c:pt idx="1">
                  <c:v>43.926193170223229</c:v>
                </c:pt>
                <c:pt idx="2">
                  <c:v>46.94105732453199</c:v>
                </c:pt>
                <c:pt idx="3">
                  <c:v>48.814997934255381</c:v>
                </c:pt>
                <c:pt idx="4">
                  <c:v>53.453923260246349</c:v>
                </c:pt>
                <c:pt idx="5">
                  <c:v>54.315991740109986</c:v>
                </c:pt>
                <c:pt idx="6">
                  <c:v>52.786230105252315</c:v>
                </c:pt>
                <c:pt idx="7">
                  <c:v>55.594137520455902</c:v>
                </c:pt>
                <c:pt idx="8">
                  <c:v>56.28968038740453</c:v>
                </c:pt>
                <c:pt idx="9">
                  <c:v>55.448021260591723</c:v>
                </c:pt>
                <c:pt idx="10">
                  <c:v>59.101807877526831</c:v>
                </c:pt>
                <c:pt idx="11">
                  <c:v>61.319065333077198</c:v>
                </c:pt>
                <c:pt idx="12">
                  <c:v>62.202192266220614</c:v>
                </c:pt>
                <c:pt idx="13">
                  <c:v>63.081201772280899</c:v>
                </c:pt>
                <c:pt idx="14">
                  <c:v>64.021211646060934</c:v>
                </c:pt>
                <c:pt idx="15">
                  <c:v>64.827418000720826</c:v>
                </c:pt>
                <c:pt idx="16">
                  <c:v>65.589895334057644</c:v>
                </c:pt>
                <c:pt idx="17">
                  <c:v>66.306633125181037</c:v>
                </c:pt>
                <c:pt idx="18">
                  <c:v>66.968943268570385</c:v>
                </c:pt>
                <c:pt idx="19">
                  <c:v>67.637215466928168</c:v>
                </c:pt>
                <c:pt idx="20">
                  <c:v>68.336618330582638</c:v>
                </c:pt>
                <c:pt idx="21">
                  <c:v>69.086319382553057</c:v>
                </c:pt>
                <c:pt idx="22">
                  <c:v>69.842735390451949</c:v>
                </c:pt>
                <c:pt idx="23">
                  <c:v>70.598577754477162</c:v>
                </c:pt>
                <c:pt idx="24">
                  <c:v>71.328380361448779</c:v>
                </c:pt>
                <c:pt idx="25">
                  <c:v>71.980145770291628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38.191328443056506</c:v>
                </c:pt>
                <c:pt idx="1">
                  <c:v>38.109439460122125</c:v>
                </c:pt>
                <c:pt idx="2">
                  <c:v>42.057057291643723</c:v>
                </c:pt>
                <c:pt idx="3">
                  <c:v>36.555283866268361</c:v>
                </c:pt>
                <c:pt idx="4">
                  <c:v>37.022439465315145</c:v>
                </c:pt>
                <c:pt idx="5">
                  <c:v>38.37372204320625</c:v>
                </c:pt>
                <c:pt idx="6">
                  <c:v>37.139417280983075</c:v>
                </c:pt>
                <c:pt idx="7">
                  <c:v>37.066528397481726</c:v>
                </c:pt>
                <c:pt idx="8">
                  <c:v>38.272263507927434</c:v>
                </c:pt>
                <c:pt idx="9">
                  <c:v>39.201813936748401</c:v>
                </c:pt>
                <c:pt idx="10">
                  <c:v>41.104106973159084</c:v>
                </c:pt>
                <c:pt idx="11">
                  <c:v>42.234053592525051</c:v>
                </c:pt>
                <c:pt idx="12">
                  <c:v>43.321008992003719</c:v>
                </c:pt>
                <c:pt idx="13">
                  <c:v>43.905531976611975</c:v>
                </c:pt>
                <c:pt idx="14">
                  <c:v>44.477194729893171</c:v>
                </c:pt>
                <c:pt idx="15">
                  <c:v>44.853746415828944</c:v>
                </c:pt>
                <c:pt idx="16">
                  <c:v>45.162913234599088</c:v>
                </c:pt>
                <c:pt idx="17">
                  <c:v>45.487816257896107</c:v>
                </c:pt>
                <c:pt idx="18">
                  <c:v>45.818782282053611</c:v>
                </c:pt>
                <c:pt idx="19">
                  <c:v>46.143061734239339</c:v>
                </c:pt>
                <c:pt idx="20">
                  <c:v>46.470258560515262</c:v>
                </c:pt>
                <c:pt idx="21">
                  <c:v>46.818298927224816</c:v>
                </c:pt>
                <c:pt idx="22">
                  <c:v>47.168527909291136</c:v>
                </c:pt>
                <c:pt idx="23">
                  <c:v>47.515832700254478</c:v>
                </c:pt>
                <c:pt idx="24">
                  <c:v>47.859006507037797</c:v>
                </c:pt>
                <c:pt idx="25">
                  <c:v>48.198094270271255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42.679451660993344</c:v>
                </c:pt>
                <c:pt idx="1">
                  <c:v>38.67381479747857</c:v>
                </c:pt>
                <c:pt idx="2">
                  <c:v>36.034244780595941</c:v>
                </c:pt>
                <c:pt idx="3">
                  <c:v>37.626522727525511</c:v>
                </c:pt>
                <c:pt idx="4">
                  <c:v>36.900204062080547</c:v>
                </c:pt>
                <c:pt idx="5">
                  <c:v>38.902019148150735</c:v>
                </c:pt>
                <c:pt idx="6">
                  <c:v>38.400168199258964</c:v>
                </c:pt>
                <c:pt idx="7">
                  <c:v>37.368304172068939</c:v>
                </c:pt>
                <c:pt idx="8">
                  <c:v>40.112463709747757</c:v>
                </c:pt>
                <c:pt idx="9">
                  <c:v>41.864045729414705</c:v>
                </c:pt>
                <c:pt idx="10">
                  <c:v>47.304100022744556</c:v>
                </c:pt>
                <c:pt idx="11">
                  <c:v>49.46585963501343</c:v>
                </c:pt>
                <c:pt idx="12">
                  <c:v>49.812769413890258</c:v>
                </c:pt>
                <c:pt idx="13">
                  <c:v>50.436056563190725</c:v>
                </c:pt>
                <c:pt idx="14">
                  <c:v>51.156106521527093</c:v>
                </c:pt>
                <c:pt idx="15">
                  <c:v>51.859453789804647</c:v>
                </c:pt>
                <c:pt idx="16">
                  <c:v>52.547048446711401</c:v>
                </c:pt>
                <c:pt idx="17">
                  <c:v>53.232248229838447</c:v>
                </c:pt>
                <c:pt idx="18">
                  <c:v>53.947121167674752</c:v>
                </c:pt>
                <c:pt idx="19">
                  <c:v>54.667251970050891</c:v>
                </c:pt>
                <c:pt idx="20">
                  <c:v>55.437752465760042</c:v>
                </c:pt>
                <c:pt idx="21">
                  <c:v>56.222679594372252</c:v>
                </c:pt>
                <c:pt idx="22">
                  <c:v>56.970355457262158</c:v>
                </c:pt>
                <c:pt idx="23">
                  <c:v>57.720607442025255</c:v>
                </c:pt>
                <c:pt idx="24">
                  <c:v>58.477853015795191</c:v>
                </c:pt>
                <c:pt idx="25">
                  <c:v>59.229484174231892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18.249548384553517</c:v>
                </c:pt>
                <c:pt idx="1">
                  <c:v>17.463506597209975</c:v>
                </c:pt>
                <c:pt idx="2">
                  <c:v>17.737606063221332</c:v>
                </c:pt>
                <c:pt idx="3">
                  <c:v>17.550437369405135</c:v>
                </c:pt>
                <c:pt idx="4">
                  <c:v>15.862398519410048</c:v>
                </c:pt>
                <c:pt idx="5">
                  <c:v>16.580155911002343</c:v>
                </c:pt>
                <c:pt idx="6">
                  <c:v>16.575574352928044</c:v>
                </c:pt>
                <c:pt idx="7">
                  <c:v>18.518635180964189</c:v>
                </c:pt>
                <c:pt idx="8">
                  <c:v>19.370453293019324</c:v>
                </c:pt>
                <c:pt idx="9">
                  <c:v>18.227342858116806</c:v>
                </c:pt>
                <c:pt idx="10">
                  <c:v>19.59402074224467</c:v>
                </c:pt>
                <c:pt idx="11">
                  <c:v>16.624969267101076</c:v>
                </c:pt>
                <c:pt idx="12">
                  <c:v>16.690436078902895</c:v>
                </c:pt>
                <c:pt idx="13">
                  <c:v>16.772954838254648</c:v>
                </c:pt>
                <c:pt idx="14">
                  <c:v>16.883079190012776</c:v>
                </c:pt>
                <c:pt idx="15">
                  <c:v>16.970687318406942</c:v>
                </c:pt>
                <c:pt idx="16">
                  <c:v>17.046739362219743</c:v>
                </c:pt>
                <c:pt idx="17">
                  <c:v>17.121487441796493</c:v>
                </c:pt>
                <c:pt idx="18">
                  <c:v>17.194852141640862</c:v>
                </c:pt>
                <c:pt idx="19">
                  <c:v>17.259178556183944</c:v>
                </c:pt>
                <c:pt idx="20">
                  <c:v>17.344063787478401</c:v>
                </c:pt>
                <c:pt idx="21">
                  <c:v>17.422908137109374</c:v>
                </c:pt>
                <c:pt idx="22">
                  <c:v>17.515833269147166</c:v>
                </c:pt>
                <c:pt idx="23">
                  <c:v>17.597606519215585</c:v>
                </c:pt>
                <c:pt idx="24">
                  <c:v>17.692337986740007</c:v>
                </c:pt>
                <c:pt idx="25">
                  <c:v>17.771998918947137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13.957315876488575</c:v>
                </c:pt>
                <c:pt idx="1">
                  <c:v>17.156871043431966</c:v>
                </c:pt>
                <c:pt idx="2">
                  <c:v>17.598167494355934</c:v>
                </c:pt>
                <c:pt idx="3">
                  <c:v>17.513935138726154</c:v>
                </c:pt>
                <c:pt idx="4">
                  <c:v>18.913215555485579</c:v>
                </c:pt>
                <c:pt idx="5">
                  <c:v>18.985667126593395</c:v>
                </c:pt>
                <c:pt idx="6">
                  <c:v>18.301177155504803</c:v>
                </c:pt>
                <c:pt idx="7">
                  <c:v>18.674366839334184</c:v>
                </c:pt>
                <c:pt idx="8">
                  <c:v>20.443049003109117</c:v>
                </c:pt>
                <c:pt idx="9">
                  <c:v>19.359542423079251</c:v>
                </c:pt>
                <c:pt idx="10">
                  <c:v>21.115213004926797</c:v>
                </c:pt>
                <c:pt idx="11">
                  <c:v>20.409890810800071</c:v>
                </c:pt>
                <c:pt idx="12">
                  <c:v>20.651477146162112</c:v>
                </c:pt>
                <c:pt idx="13">
                  <c:v>20.895077579113597</c:v>
                </c:pt>
                <c:pt idx="14">
                  <c:v>21.156943172664832</c:v>
                </c:pt>
                <c:pt idx="15">
                  <c:v>21.375269091967276</c:v>
                </c:pt>
                <c:pt idx="16">
                  <c:v>21.567034948394536</c:v>
                </c:pt>
                <c:pt idx="17">
                  <c:v>21.753012102268599</c:v>
                </c:pt>
                <c:pt idx="18">
                  <c:v>21.9442721636206</c:v>
                </c:pt>
                <c:pt idx="19">
                  <c:v>22.12280811487414</c:v>
                </c:pt>
                <c:pt idx="20">
                  <c:v>22.311868335590457</c:v>
                </c:pt>
                <c:pt idx="21">
                  <c:v>22.487892590581485</c:v>
                </c:pt>
                <c:pt idx="22">
                  <c:v>22.664869283964467</c:v>
                </c:pt>
                <c:pt idx="23">
                  <c:v>22.870463326373237</c:v>
                </c:pt>
                <c:pt idx="24">
                  <c:v>23.079659696060002</c:v>
                </c:pt>
                <c:pt idx="25">
                  <c:v>23.299293997545774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14.476913505863175</c:v>
                </c:pt>
                <c:pt idx="1">
                  <c:v>15.115189512235055</c:v>
                </c:pt>
                <c:pt idx="2">
                  <c:v>13.587485752938802</c:v>
                </c:pt>
                <c:pt idx="3">
                  <c:v>12.444260645101291</c:v>
                </c:pt>
                <c:pt idx="4">
                  <c:v>11.864870882639977</c:v>
                </c:pt>
                <c:pt idx="5">
                  <c:v>11.635084174885792</c:v>
                </c:pt>
                <c:pt idx="6">
                  <c:v>12.47174914090192</c:v>
                </c:pt>
                <c:pt idx="7">
                  <c:v>12.358185916824485</c:v>
                </c:pt>
                <c:pt idx="8">
                  <c:v>12.117176799158404</c:v>
                </c:pt>
                <c:pt idx="9">
                  <c:v>12.292514330977296</c:v>
                </c:pt>
                <c:pt idx="10">
                  <c:v>12.932979961242234</c:v>
                </c:pt>
                <c:pt idx="11">
                  <c:v>14.175269554165688</c:v>
                </c:pt>
                <c:pt idx="12">
                  <c:v>14.277134236276758</c:v>
                </c:pt>
                <c:pt idx="13">
                  <c:v>14.461817146496946</c:v>
                </c:pt>
                <c:pt idx="14">
                  <c:v>14.641455388783884</c:v>
                </c:pt>
                <c:pt idx="15">
                  <c:v>14.8662363792946</c:v>
                </c:pt>
                <c:pt idx="16">
                  <c:v>15.083977878962671</c:v>
                </c:pt>
                <c:pt idx="17">
                  <c:v>15.297558495717821</c:v>
                </c:pt>
                <c:pt idx="18">
                  <c:v>15.504817794517082</c:v>
                </c:pt>
                <c:pt idx="19">
                  <c:v>15.713041322973071</c:v>
                </c:pt>
                <c:pt idx="20">
                  <c:v>15.908093945360676</c:v>
                </c:pt>
                <c:pt idx="21">
                  <c:v>16.099176153483473</c:v>
                </c:pt>
                <c:pt idx="22">
                  <c:v>16.315125743185448</c:v>
                </c:pt>
                <c:pt idx="23">
                  <c:v>16.529386101868738</c:v>
                </c:pt>
                <c:pt idx="24">
                  <c:v>16.727068813429653</c:v>
                </c:pt>
                <c:pt idx="25">
                  <c:v>16.933447206818059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8.1165343332312929</c:v>
                </c:pt>
                <c:pt idx="1">
                  <c:v>7.9044650172999154</c:v>
                </c:pt>
                <c:pt idx="2">
                  <c:v>9.2578045573267271</c:v>
                </c:pt>
                <c:pt idx="3">
                  <c:v>10.672921025313482</c:v>
                </c:pt>
                <c:pt idx="4">
                  <c:v>9.9352966136160266</c:v>
                </c:pt>
                <c:pt idx="5">
                  <c:v>11.84389105868004</c:v>
                </c:pt>
                <c:pt idx="6">
                  <c:v>9.8199877217355027</c:v>
                </c:pt>
                <c:pt idx="7">
                  <c:v>10.55400002447484</c:v>
                </c:pt>
                <c:pt idx="8">
                  <c:v>10.886612445589252</c:v>
                </c:pt>
                <c:pt idx="9">
                  <c:v>12.091813766975473</c:v>
                </c:pt>
                <c:pt idx="10">
                  <c:v>11.418322694076771</c:v>
                </c:pt>
                <c:pt idx="11">
                  <c:v>10.502394660835595</c:v>
                </c:pt>
                <c:pt idx="12">
                  <c:v>10.429606909514433</c:v>
                </c:pt>
                <c:pt idx="13">
                  <c:v>10.506313168202299</c:v>
                </c:pt>
                <c:pt idx="14">
                  <c:v>10.6350817810153</c:v>
                </c:pt>
                <c:pt idx="15">
                  <c:v>10.755907162854619</c:v>
                </c:pt>
                <c:pt idx="16">
                  <c:v>10.868917483168891</c:v>
                </c:pt>
                <c:pt idx="17">
                  <c:v>10.988157248652666</c:v>
                </c:pt>
                <c:pt idx="18">
                  <c:v>11.108342837897114</c:v>
                </c:pt>
                <c:pt idx="19">
                  <c:v>11.23027657714276</c:v>
                </c:pt>
                <c:pt idx="20">
                  <c:v>11.371751574155754</c:v>
                </c:pt>
                <c:pt idx="21">
                  <c:v>11.512018363868671</c:v>
                </c:pt>
                <c:pt idx="22">
                  <c:v>11.626992816584204</c:v>
                </c:pt>
                <c:pt idx="23">
                  <c:v>11.744498784352691</c:v>
                </c:pt>
                <c:pt idx="24">
                  <c:v>11.845771117931733</c:v>
                </c:pt>
                <c:pt idx="25">
                  <c:v>12.106184644945694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41.721692812007014</c:v>
                </c:pt>
                <c:pt idx="1">
                  <c:v>36.731623372747201</c:v>
                </c:pt>
                <c:pt idx="2">
                  <c:v>36.279114237484855</c:v>
                </c:pt>
                <c:pt idx="3">
                  <c:v>36.320193436391968</c:v>
                </c:pt>
                <c:pt idx="4">
                  <c:v>37.713645700384937</c:v>
                </c:pt>
                <c:pt idx="5">
                  <c:v>38.137943267251792</c:v>
                </c:pt>
                <c:pt idx="6">
                  <c:v>36.870419014446902</c:v>
                </c:pt>
                <c:pt idx="7">
                  <c:v>37.334425054698208</c:v>
                </c:pt>
                <c:pt idx="8">
                  <c:v>38.989637691501109</c:v>
                </c:pt>
                <c:pt idx="9">
                  <c:v>39.38367168402138</c:v>
                </c:pt>
                <c:pt idx="10">
                  <c:v>41.240769536837512</c:v>
                </c:pt>
                <c:pt idx="11">
                  <c:v>38.49349468959042</c:v>
                </c:pt>
                <c:pt idx="12">
                  <c:v>38.506579601156147</c:v>
                </c:pt>
                <c:pt idx="13">
                  <c:v>38.692654362136508</c:v>
                </c:pt>
                <c:pt idx="14">
                  <c:v>38.948572827186759</c:v>
                </c:pt>
                <c:pt idx="15">
                  <c:v>39.1498771651463</c:v>
                </c:pt>
                <c:pt idx="16">
                  <c:v>39.321579761269028</c:v>
                </c:pt>
                <c:pt idx="17">
                  <c:v>39.502525425136341</c:v>
                </c:pt>
                <c:pt idx="18">
                  <c:v>39.706316121957812</c:v>
                </c:pt>
                <c:pt idx="19">
                  <c:v>39.888060973878552</c:v>
                </c:pt>
                <c:pt idx="20">
                  <c:v>40.114192832491874</c:v>
                </c:pt>
                <c:pt idx="21">
                  <c:v>40.36455705926074</c:v>
                </c:pt>
                <c:pt idx="22">
                  <c:v>40.606674727129203</c:v>
                </c:pt>
                <c:pt idx="23">
                  <c:v>40.845602185622141</c:v>
                </c:pt>
                <c:pt idx="24">
                  <c:v>41.107378457808075</c:v>
                </c:pt>
                <c:pt idx="25">
                  <c:v>41.333766860360619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86.30764875405589</c:v>
                </c:pt>
                <c:pt idx="1">
                  <c:v>84.226799583038542</c:v>
                </c:pt>
                <c:pt idx="2">
                  <c:v>81.38847863210421</c:v>
                </c:pt>
                <c:pt idx="3">
                  <c:v>79.074437970672321</c:v>
                </c:pt>
                <c:pt idx="4">
                  <c:v>82.094944944541083</c:v>
                </c:pt>
                <c:pt idx="5">
                  <c:v>86.294181835484807</c:v>
                </c:pt>
                <c:pt idx="6">
                  <c:v>81.565319518547184</c:v>
                </c:pt>
                <c:pt idx="7">
                  <c:v>81.140708964507255</c:v>
                </c:pt>
                <c:pt idx="8">
                  <c:v>82.412223372436117</c:v>
                </c:pt>
                <c:pt idx="9">
                  <c:v>79.892164424842974</c:v>
                </c:pt>
                <c:pt idx="10">
                  <c:v>83.651291335582201</c:v>
                </c:pt>
                <c:pt idx="11">
                  <c:v>77.607694757342244</c:v>
                </c:pt>
                <c:pt idx="12">
                  <c:v>77.240321033310991</c:v>
                </c:pt>
                <c:pt idx="13">
                  <c:v>77.011753274409344</c:v>
                </c:pt>
                <c:pt idx="14">
                  <c:v>76.900280116796907</c:v>
                </c:pt>
                <c:pt idx="15">
                  <c:v>76.77620419456251</c:v>
                </c:pt>
                <c:pt idx="16">
                  <c:v>76.522035165233376</c:v>
                </c:pt>
                <c:pt idx="17">
                  <c:v>76.243261119327485</c:v>
                </c:pt>
                <c:pt idx="18">
                  <c:v>75.867562524414765</c:v>
                </c:pt>
                <c:pt idx="19">
                  <c:v>75.535000410555313</c:v>
                </c:pt>
                <c:pt idx="20">
                  <c:v>75.207433922879076</c:v>
                </c:pt>
                <c:pt idx="21">
                  <c:v>74.885279756728252</c:v>
                </c:pt>
                <c:pt idx="22">
                  <c:v>74.538588333086338</c:v>
                </c:pt>
                <c:pt idx="23">
                  <c:v>74.117299217646348</c:v>
                </c:pt>
                <c:pt idx="24">
                  <c:v>73.65558165513211</c:v>
                </c:pt>
                <c:pt idx="25">
                  <c:v>73.33436786322477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20.735782312944096</c:v>
                </c:pt>
                <c:pt idx="1">
                  <c:v>19.038870570979853</c:v>
                </c:pt>
                <c:pt idx="2">
                  <c:v>18.301613445762264</c:v>
                </c:pt>
                <c:pt idx="3">
                  <c:v>18.526377570535672</c:v>
                </c:pt>
                <c:pt idx="4">
                  <c:v>19.272934522517051</c:v>
                </c:pt>
                <c:pt idx="5">
                  <c:v>18.751126558557111</c:v>
                </c:pt>
                <c:pt idx="6">
                  <c:v>17.116994668679613</c:v>
                </c:pt>
                <c:pt idx="7">
                  <c:v>17.115630372584796</c:v>
                </c:pt>
                <c:pt idx="8">
                  <c:v>18.118359414489536</c:v>
                </c:pt>
                <c:pt idx="9">
                  <c:v>16.193678996836216</c:v>
                </c:pt>
                <c:pt idx="10">
                  <c:v>16.346646258940346</c:v>
                </c:pt>
                <c:pt idx="11">
                  <c:v>18.402071463419713</c:v>
                </c:pt>
                <c:pt idx="12">
                  <c:v>18.26299620102138</c:v>
                </c:pt>
                <c:pt idx="13">
                  <c:v>18.106792074727402</c:v>
                </c:pt>
                <c:pt idx="14">
                  <c:v>17.97915235810121</c:v>
                </c:pt>
                <c:pt idx="15">
                  <c:v>17.833101643925758</c:v>
                </c:pt>
                <c:pt idx="16">
                  <c:v>17.635211397829472</c:v>
                </c:pt>
                <c:pt idx="17">
                  <c:v>17.405362726684878</c:v>
                </c:pt>
                <c:pt idx="18">
                  <c:v>17.173483720604455</c:v>
                </c:pt>
                <c:pt idx="19">
                  <c:v>16.973613895341199</c:v>
                </c:pt>
                <c:pt idx="20">
                  <c:v>16.728873742813036</c:v>
                </c:pt>
                <c:pt idx="21">
                  <c:v>16.190147351949332</c:v>
                </c:pt>
                <c:pt idx="22">
                  <c:v>15.584812274862315</c:v>
                </c:pt>
                <c:pt idx="23">
                  <c:v>15.303950079046663</c:v>
                </c:pt>
                <c:pt idx="24">
                  <c:v>15.131197574751535</c:v>
                </c:pt>
                <c:pt idx="25">
                  <c:v>15.308215419739918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9.5650714400515913</c:v>
                </c:pt>
                <c:pt idx="1">
                  <c:v>14.465480828915553</c:v>
                </c:pt>
                <c:pt idx="2">
                  <c:v>8.1893820275046245</c:v>
                </c:pt>
                <c:pt idx="3">
                  <c:v>10.22037672018938</c:v>
                </c:pt>
                <c:pt idx="4">
                  <c:v>11.627427715978179</c:v>
                </c:pt>
                <c:pt idx="5">
                  <c:v>9.8314967627196541</c:v>
                </c:pt>
                <c:pt idx="6">
                  <c:v>7.3116208550571491</c:v>
                </c:pt>
                <c:pt idx="7">
                  <c:v>8.8983670414368099</c:v>
                </c:pt>
                <c:pt idx="8">
                  <c:v>10.242075125741515</c:v>
                </c:pt>
                <c:pt idx="9">
                  <c:v>8.1291302717673268</c:v>
                </c:pt>
                <c:pt idx="10">
                  <c:v>8.1951425896230141</c:v>
                </c:pt>
                <c:pt idx="11">
                  <c:v>7.9254637099611864</c:v>
                </c:pt>
                <c:pt idx="12">
                  <c:v>7.999327629655995</c:v>
                </c:pt>
                <c:pt idx="13">
                  <c:v>8.1104735564201675</c:v>
                </c:pt>
                <c:pt idx="14">
                  <c:v>8.2292564632817822</c:v>
                </c:pt>
                <c:pt idx="15">
                  <c:v>8.3260923271780101</c:v>
                </c:pt>
                <c:pt idx="16">
                  <c:v>8.4192189561814406</c:v>
                </c:pt>
                <c:pt idx="17">
                  <c:v>8.5065568716676694</c:v>
                </c:pt>
                <c:pt idx="18">
                  <c:v>8.5973945499041466</c:v>
                </c:pt>
                <c:pt idx="19">
                  <c:v>8.6871787354685015</c:v>
                </c:pt>
                <c:pt idx="20">
                  <c:v>8.7798188357807927</c:v>
                </c:pt>
                <c:pt idx="21">
                  <c:v>8.8712333046135861</c:v>
                </c:pt>
                <c:pt idx="22">
                  <c:v>8.9561782791773084</c:v>
                </c:pt>
                <c:pt idx="23">
                  <c:v>9.0397399434034895</c:v>
                </c:pt>
                <c:pt idx="24">
                  <c:v>9.1173882558487751</c:v>
                </c:pt>
                <c:pt idx="25">
                  <c:v>9.19405078038832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39.82070624978163</c:v>
                </c:pt>
                <c:pt idx="1">
                  <c:v>40.504438138094926</c:v>
                </c:pt>
                <c:pt idx="2">
                  <c:v>35.248863545683371</c:v>
                </c:pt>
                <c:pt idx="3">
                  <c:v>38.252889254443822</c:v>
                </c:pt>
                <c:pt idx="4">
                  <c:v>39.197552664038966</c:v>
                </c:pt>
                <c:pt idx="5">
                  <c:v>39.310368443960584</c:v>
                </c:pt>
                <c:pt idx="6">
                  <c:v>38.251479737244011</c:v>
                </c:pt>
                <c:pt idx="7">
                  <c:v>38.041181753314156</c:v>
                </c:pt>
                <c:pt idx="8">
                  <c:v>38.800735501306676</c:v>
                </c:pt>
                <c:pt idx="9">
                  <c:v>38.358534355845464</c:v>
                </c:pt>
                <c:pt idx="10">
                  <c:v>32.566314573333692</c:v>
                </c:pt>
                <c:pt idx="11">
                  <c:v>32.223749112301569</c:v>
                </c:pt>
                <c:pt idx="12">
                  <c:v>31.835043164026846</c:v>
                </c:pt>
                <c:pt idx="13">
                  <c:v>31.5127669332308</c:v>
                </c:pt>
                <c:pt idx="14">
                  <c:v>31.258327351321952</c:v>
                </c:pt>
                <c:pt idx="15">
                  <c:v>31.003037889354225</c:v>
                </c:pt>
                <c:pt idx="16">
                  <c:v>30.710641540601841</c:v>
                </c:pt>
                <c:pt idx="17">
                  <c:v>30.402271133048842</c:v>
                </c:pt>
                <c:pt idx="18">
                  <c:v>30.084898299399232</c:v>
                </c:pt>
                <c:pt idx="19">
                  <c:v>29.768227916350082</c:v>
                </c:pt>
                <c:pt idx="20">
                  <c:v>29.47397990787811</c:v>
                </c:pt>
                <c:pt idx="21">
                  <c:v>29.188008547868634</c:v>
                </c:pt>
                <c:pt idx="22">
                  <c:v>28.896341386534377</c:v>
                </c:pt>
                <c:pt idx="23">
                  <c:v>28.594075145952107</c:v>
                </c:pt>
                <c:pt idx="24">
                  <c:v>28.303247868585064</c:v>
                </c:pt>
                <c:pt idx="25">
                  <c:v>28.005219125017611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38.335635056286598</c:v>
                </c:pt>
                <c:pt idx="1">
                  <c:v>35.088978736379794</c:v>
                </c:pt>
                <c:pt idx="2">
                  <c:v>31.901388007019133</c:v>
                </c:pt>
                <c:pt idx="3">
                  <c:v>34.090065616401148</c:v>
                </c:pt>
                <c:pt idx="4">
                  <c:v>32.171333453047254</c:v>
                </c:pt>
                <c:pt idx="5">
                  <c:v>30.758676250161194</c:v>
                </c:pt>
                <c:pt idx="6">
                  <c:v>28.585358773407059</c:v>
                </c:pt>
                <c:pt idx="7">
                  <c:v>30.907393293748203</c:v>
                </c:pt>
                <c:pt idx="8">
                  <c:v>31.796567625569047</c:v>
                </c:pt>
                <c:pt idx="9">
                  <c:v>33.610799154572902</c:v>
                </c:pt>
                <c:pt idx="10">
                  <c:v>27.159488191415189</c:v>
                </c:pt>
                <c:pt idx="11">
                  <c:v>28.159407780853972</c:v>
                </c:pt>
                <c:pt idx="12">
                  <c:v>27.842753321970061</c:v>
                </c:pt>
                <c:pt idx="13">
                  <c:v>27.359324787361601</c:v>
                </c:pt>
                <c:pt idx="14">
                  <c:v>27.022790500010068</c:v>
                </c:pt>
                <c:pt idx="15">
                  <c:v>26.799939423585826</c:v>
                </c:pt>
                <c:pt idx="16">
                  <c:v>26.543930320799625</c:v>
                </c:pt>
                <c:pt idx="17">
                  <c:v>26.264221370002623</c:v>
                </c:pt>
                <c:pt idx="18">
                  <c:v>26.010202388515154</c:v>
                </c:pt>
                <c:pt idx="19">
                  <c:v>25.743667639626882</c:v>
                </c:pt>
                <c:pt idx="20">
                  <c:v>25.480051634995952</c:v>
                </c:pt>
                <c:pt idx="21">
                  <c:v>25.213302222623518</c:v>
                </c:pt>
                <c:pt idx="22">
                  <c:v>24.952837922543729</c:v>
                </c:pt>
                <c:pt idx="23">
                  <c:v>24.687693467498285</c:v>
                </c:pt>
                <c:pt idx="24">
                  <c:v>24.424943031395063</c:v>
                </c:pt>
                <c:pt idx="25">
                  <c:v>24.157329429590092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15.59078189163171</c:v>
                </c:pt>
                <c:pt idx="1">
                  <c:v>16.398484063015676</c:v>
                </c:pt>
                <c:pt idx="2">
                  <c:v>16.71057693529654</c:v>
                </c:pt>
                <c:pt idx="3">
                  <c:v>17.037520499339116</c:v>
                </c:pt>
                <c:pt idx="4">
                  <c:v>16.83715173283678</c:v>
                </c:pt>
                <c:pt idx="5">
                  <c:v>19.270778464065035</c:v>
                </c:pt>
                <c:pt idx="6">
                  <c:v>16.984758401698723</c:v>
                </c:pt>
                <c:pt idx="7">
                  <c:v>18.148472068571518</c:v>
                </c:pt>
                <c:pt idx="8">
                  <c:v>16.468006409452723</c:v>
                </c:pt>
                <c:pt idx="9">
                  <c:v>17.196803680305965</c:v>
                </c:pt>
                <c:pt idx="10">
                  <c:v>16.200714773712313</c:v>
                </c:pt>
                <c:pt idx="11">
                  <c:v>15.910258783287132</c:v>
                </c:pt>
                <c:pt idx="12">
                  <c:v>15.84903772447322</c:v>
                </c:pt>
                <c:pt idx="13">
                  <c:v>15.833392273541472</c:v>
                </c:pt>
                <c:pt idx="14">
                  <c:v>15.863640415900333</c:v>
                </c:pt>
                <c:pt idx="15">
                  <c:v>15.86873499350752</c:v>
                </c:pt>
                <c:pt idx="16">
                  <c:v>15.851848836889218</c:v>
                </c:pt>
                <c:pt idx="17">
                  <c:v>15.811545804949644</c:v>
                </c:pt>
                <c:pt idx="18">
                  <c:v>15.787839521514998</c:v>
                </c:pt>
                <c:pt idx="19">
                  <c:v>15.768111614781654</c:v>
                </c:pt>
                <c:pt idx="20">
                  <c:v>15.748637354863545</c:v>
                </c:pt>
                <c:pt idx="21">
                  <c:v>15.740327421266386</c:v>
                </c:pt>
                <c:pt idx="22">
                  <c:v>15.732026208457416</c:v>
                </c:pt>
                <c:pt idx="23">
                  <c:v>15.68874937530212</c:v>
                </c:pt>
                <c:pt idx="24">
                  <c:v>15.636412797496654</c:v>
                </c:pt>
                <c:pt idx="25">
                  <c:v>15.497093036165472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63.442909158131272</c:v>
                </c:pt>
                <c:pt idx="1">
                  <c:v>57.074726742827792</c:v>
                </c:pt>
                <c:pt idx="2">
                  <c:v>59.619841320739809</c:v>
                </c:pt>
                <c:pt idx="3">
                  <c:v>59.890144818655074</c:v>
                </c:pt>
                <c:pt idx="4">
                  <c:v>64.020918849635081</c:v>
                </c:pt>
                <c:pt idx="5">
                  <c:v>64.863358835168654</c:v>
                </c:pt>
                <c:pt idx="6">
                  <c:v>63.081793011632058</c:v>
                </c:pt>
                <c:pt idx="7">
                  <c:v>64.09854829073484</c:v>
                </c:pt>
                <c:pt idx="8">
                  <c:v>63.45380002761727</c:v>
                </c:pt>
                <c:pt idx="9">
                  <c:v>61.581083991428585</c:v>
                </c:pt>
                <c:pt idx="10">
                  <c:v>63.102575575849443</c:v>
                </c:pt>
                <c:pt idx="11">
                  <c:v>65.593153553431577</c:v>
                </c:pt>
                <c:pt idx="12">
                  <c:v>66.143705979474674</c:v>
                </c:pt>
                <c:pt idx="13">
                  <c:v>66.654786980057565</c:v>
                </c:pt>
                <c:pt idx="14">
                  <c:v>67.191838826672011</c:v>
                </c:pt>
                <c:pt idx="15">
                  <c:v>67.581681212210313</c:v>
                </c:pt>
                <c:pt idx="16">
                  <c:v>67.867950990808495</c:v>
                </c:pt>
                <c:pt idx="17">
                  <c:v>68.109711750215624</c:v>
                </c:pt>
                <c:pt idx="18">
                  <c:v>68.387608209327226</c:v>
                </c:pt>
                <c:pt idx="19">
                  <c:v>68.629061539961896</c:v>
                </c:pt>
                <c:pt idx="20">
                  <c:v>68.935955775464862</c:v>
                </c:pt>
                <c:pt idx="21">
                  <c:v>69.270957052761617</c:v>
                </c:pt>
                <c:pt idx="22">
                  <c:v>69.641953727489067</c:v>
                </c:pt>
                <c:pt idx="23">
                  <c:v>70.013415957482593</c:v>
                </c:pt>
                <c:pt idx="24">
                  <c:v>70.416145790764318</c:v>
                </c:pt>
                <c:pt idx="25">
                  <c:v>70.841915693781786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17.752747672037547</c:v>
                </c:pt>
                <c:pt idx="1">
                  <c:v>19.191777555553532</c:v>
                </c:pt>
                <c:pt idx="2">
                  <c:v>18.146271167056792</c:v>
                </c:pt>
                <c:pt idx="3">
                  <c:v>18.428904452445799</c:v>
                </c:pt>
                <c:pt idx="4">
                  <c:v>19.518306753459207</c:v>
                </c:pt>
                <c:pt idx="5">
                  <c:v>20.767238960033453</c:v>
                </c:pt>
                <c:pt idx="6">
                  <c:v>18.363337963704943</c:v>
                </c:pt>
                <c:pt idx="7">
                  <c:v>19.539051611479824</c:v>
                </c:pt>
                <c:pt idx="8">
                  <c:v>21.489473590666652</c:v>
                </c:pt>
                <c:pt idx="9">
                  <c:v>21.87734097808017</c:v>
                </c:pt>
                <c:pt idx="10">
                  <c:v>20.334609598403386</c:v>
                </c:pt>
                <c:pt idx="11">
                  <c:v>19.927644422937512</c:v>
                </c:pt>
                <c:pt idx="12">
                  <c:v>19.86986525297883</c:v>
                </c:pt>
                <c:pt idx="13">
                  <c:v>19.973378450072271</c:v>
                </c:pt>
                <c:pt idx="14">
                  <c:v>20.123518627558383</c:v>
                </c:pt>
                <c:pt idx="15">
                  <c:v>20.235585595446281</c:v>
                </c:pt>
                <c:pt idx="16">
                  <c:v>20.330598475611705</c:v>
                </c:pt>
                <c:pt idx="17">
                  <c:v>20.418774826496669</c:v>
                </c:pt>
                <c:pt idx="18">
                  <c:v>20.49368882077037</c:v>
                </c:pt>
                <c:pt idx="19">
                  <c:v>20.560215889416927</c:v>
                </c:pt>
                <c:pt idx="20">
                  <c:v>20.636317469008475</c:v>
                </c:pt>
                <c:pt idx="21">
                  <c:v>20.708065926605663</c:v>
                </c:pt>
                <c:pt idx="22">
                  <c:v>20.771340927786682</c:v>
                </c:pt>
                <c:pt idx="23">
                  <c:v>20.852431330140682</c:v>
                </c:pt>
                <c:pt idx="24">
                  <c:v>20.90855976596756</c:v>
                </c:pt>
                <c:pt idx="25">
                  <c:v>20.921271607286258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1.8095411421202887</c:v>
                </c:pt>
                <c:pt idx="1">
                  <c:v>1.2589039184868984</c:v>
                </c:pt>
                <c:pt idx="2">
                  <c:v>1.1840584481952496</c:v>
                </c:pt>
                <c:pt idx="3">
                  <c:v>1.1153669497191889</c:v>
                </c:pt>
                <c:pt idx="4">
                  <c:v>1.1988532375288954</c:v>
                </c:pt>
                <c:pt idx="5">
                  <c:v>1.0739216413173336</c:v>
                </c:pt>
                <c:pt idx="6">
                  <c:v>0.93604847798813651</c:v>
                </c:pt>
                <c:pt idx="7">
                  <c:v>1.0503060330585914</c:v>
                </c:pt>
                <c:pt idx="8">
                  <c:v>1.0321488075711094</c:v>
                </c:pt>
                <c:pt idx="9">
                  <c:v>0.97522936428492091</c:v>
                </c:pt>
                <c:pt idx="10">
                  <c:v>1.2025368284270568</c:v>
                </c:pt>
                <c:pt idx="11">
                  <c:v>0.97059211121797262</c:v>
                </c:pt>
                <c:pt idx="12">
                  <c:v>0.97144668337368956</c:v>
                </c:pt>
                <c:pt idx="13">
                  <c:v>0.97690782263825515</c:v>
                </c:pt>
                <c:pt idx="14">
                  <c:v>0.98292964885127587</c:v>
                </c:pt>
                <c:pt idx="15">
                  <c:v>0.99102905062322422</c:v>
                </c:pt>
                <c:pt idx="16">
                  <c:v>0.9984213841236883</c:v>
                </c:pt>
                <c:pt idx="17">
                  <c:v>1.0055589468813986</c:v>
                </c:pt>
                <c:pt idx="18">
                  <c:v>1.0123186885408242</c:v>
                </c:pt>
                <c:pt idx="19">
                  <c:v>1.0193048231461754</c:v>
                </c:pt>
                <c:pt idx="20">
                  <c:v>1.0253738361277898</c:v>
                </c:pt>
                <c:pt idx="21">
                  <c:v>1.0310905747677619</c:v>
                </c:pt>
                <c:pt idx="22">
                  <c:v>1.037308993692889</c:v>
                </c:pt>
                <c:pt idx="23">
                  <c:v>1.0437906679342159</c:v>
                </c:pt>
                <c:pt idx="24">
                  <c:v>1.0492459701540191</c:v>
                </c:pt>
                <c:pt idx="25">
                  <c:v>1.0551463930743961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73.956459700911466</c:v>
                </c:pt>
                <c:pt idx="1">
                  <c:v>76.671039054928229</c:v>
                </c:pt>
                <c:pt idx="2">
                  <c:v>78.982790960265064</c:v>
                </c:pt>
                <c:pt idx="3">
                  <c:v>73.851009691320442</c:v>
                </c:pt>
                <c:pt idx="4">
                  <c:v>84.565867182492411</c:v>
                </c:pt>
                <c:pt idx="5">
                  <c:v>86.096988149613821</c:v>
                </c:pt>
                <c:pt idx="6">
                  <c:v>84.828768375700108</c:v>
                </c:pt>
                <c:pt idx="7">
                  <c:v>79.670222854999523</c:v>
                </c:pt>
                <c:pt idx="8">
                  <c:v>75.646627871248157</c:v>
                </c:pt>
                <c:pt idx="9">
                  <c:v>77.951726418348201</c:v>
                </c:pt>
                <c:pt idx="10">
                  <c:v>78.033760930852978</c:v>
                </c:pt>
                <c:pt idx="11">
                  <c:v>73.35519596573991</c:v>
                </c:pt>
                <c:pt idx="12">
                  <c:v>73.280567845316455</c:v>
                </c:pt>
                <c:pt idx="13">
                  <c:v>73.401932330062252</c:v>
                </c:pt>
                <c:pt idx="14">
                  <c:v>73.598960815851214</c:v>
                </c:pt>
                <c:pt idx="15">
                  <c:v>73.653174430826098</c:v>
                </c:pt>
                <c:pt idx="16">
                  <c:v>73.635557158261065</c:v>
                </c:pt>
                <c:pt idx="17">
                  <c:v>73.547751202520644</c:v>
                </c:pt>
                <c:pt idx="18">
                  <c:v>73.418265702980761</c:v>
                </c:pt>
                <c:pt idx="19">
                  <c:v>73.280730864840507</c:v>
                </c:pt>
                <c:pt idx="20">
                  <c:v>73.123068692532911</c:v>
                </c:pt>
                <c:pt idx="21">
                  <c:v>72.917948796987687</c:v>
                </c:pt>
                <c:pt idx="22">
                  <c:v>72.641284118337097</c:v>
                </c:pt>
                <c:pt idx="23">
                  <c:v>72.399302457968687</c:v>
                </c:pt>
                <c:pt idx="24">
                  <c:v>72.126737539115624</c:v>
                </c:pt>
                <c:pt idx="25">
                  <c:v>71.762917649839878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14.457539568178628</c:v>
                </c:pt>
                <c:pt idx="1">
                  <c:v>14.199907861573061</c:v>
                </c:pt>
                <c:pt idx="2">
                  <c:v>14.53779775826624</c:v>
                </c:pt>
                <c:pt idx="3">
                  <c:v>14.202087693395862</c:v>
                </c:pt>
                <c:pt idx="4">
                  <c:v>14.076291837174239</c:v>
                </c:pt>
                <c:pt idx="5">
                  <c:v>15.647428234901835</c:v>
                </c:pt>
                <c:pt idx="6">
                  <c:v>14.914182076893168</c:v>
                </c:pt>
                <c:pt idx="7">
                  <c:v>16.515325559701523</c:v>
                </c:pt>
                <c:pt idx="8">
                  <c:v>17.151629569208591</c:v>
                </c:pt>
                <c:pt idx="9">
                  <c:v>16.263531691103037</c:v>
                </c:pt>
                <c:pt idx="10">
                  <c:v>16.875728425890131</c:v>
                </c:pt>
                <c:pt idx="11">
                  <c:v>20.299057615204241</c:v>
                </c:pt>
                <c:pt idx="12">
                  <c:v>20.597228707333009</c:v>
                </c:pt>
                <c:pt idx="13">
                  <c:v>20.936274830432257</c:v>
                </c:pt>
                <c:pt idx="14">
                  <c:v>21.323507908271957</c:v>
                </c:pt>
                <c:pt idx="15">
                  <c:v>21.696146077107745</c:v>
                </c:pt>
                <c:pt idx="16">
                  <c:v>22.042837289562591</c:v>
                </c:pt>
                <c:pt idx="17">
                  <c:v>22.379983544198112</c:v>
                </c:pt>
                <c:pt idx="18">
                  <c:v>22.730350601945311</c:v>
                </c:pt>
                <c:pt idx="19">
                  <c:v>23.104838983684516</c:v>
                </c:pt>
                <c:pt idx="20">
                  <c:v>23.484643946779435</c:v>
                </c:pt>
                <c:pt idx="21">
                  <c:v>23.877830006300343</c:v>
                </c:pt>
                <c:pt idx="22">
                  <c:v>24.265029369931746</c:v>
                </c:pt>
                <c:pt idx="23">
                  <c:v>24.656356615191612</c:v>
                </c:pt>
                <c:pt idx="24">
                  <c:v>25.038053259189095</c:v>
                </c:pt>
                <c:pt idx="25">
                  <c:v>25.431199665215026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33.083305071258927</c:v>
                </c:pt>
                <c:pt idx="1">
                  <c:v>29.213208792452953</c:v>
                </c:pt>
                <c:pt idx="2">
                  <c:v>30.680361869546154</c:v>
                </c:pt>
                <c:pt idx="3">
                  <c:v>33.875985199468012</c:v>
                </c:pt>
                <c:pt idx="4">
                  <c:v>32.156925185763747</c:v>
                </c:pt>
                <c:pt idx="5">
                  <c:v>33.147941184344226</c:v>
                </c:pt>
                <c:pt idx="6">
                  <c:v>31.527767650400389</c:v>
                </c:pt>
                <c:pt idx="7">
                  <c:v>33.215685314956986</c:v>
                </c:pt>
                <c:pt idx="8">
                  <c:v>33.994250299458614</c:v>
                </c:pt>
                <c:pt idx="9">
                  <c:v>30.224404392111389</c:v>
                </c:pt>
                <c:pt idx="10">
                  <c:v>26.420768281383069</c:v>
                </c:pt>
                <c:pt idx="11">
                  <c:v>31.459788733675705</c:v>
                </c:pt>
                <c:pt idx="12">
                  <c:v>31.33723118483158</c:v>
                </c:pt>
                <c:pt idx="13">
                  <c:v>31.273409228989902</c:v>
                </c:pt>
                <c:pt idx="14">
                  <c:v>31.226452222506104</c:v>
                </c:pt>
                <c:pt idx="15">
                  <c:v>31.074716273703956</c:v>
                </c:pt>
                <c:pt idx="16">
                  <c:v>30.933831855704156</c:v>
                </c:pt>
                <c:pt idx="17">
                  <c:v>30.772472544303699</c:v>
                </c:pt>
                <c:pt idx="18">
                  <c:v>30.581377953821633</c:v>
                </c:pt>
                <c:pt idx="19">
                  <c:v>30.407050205964094</c:v>
                </c:pt>
                <c:pt idx="20">
                  <c:v>30.26798860625755</c:v>
                </c:pt>
                <c:pt idx="21">
                  <c:v>30.14659664326847</c:v>
                </c:pt>
                <c:pt idx="22">
                  <c:v>30.03517182857518</c:v>
                </c:pt>
                <c:pt idx="23">
                  <c:v>29.917274551255698</c:v>
                </c:pt>
                <c:pt idx="24">
                  <c:v>29.798768337263805</c:v>
                </c:pt>
                <c:pt idx="25">
                  <c:v>29.702037297511936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30.882751779031867</c:v>
                </c:pt>
                <c:pt idx="1">
                  <c:v>33.361067337632399</c:v>
                </c:pt>
                <c:pt idx="2">
                  <c:v>29.588017056690017</c:v>
                </c:pt>
                <c:pt idx="3">
                  <c:v>33.844282961522424</c:v>
                </c:pt>
                <c:pt idx="4">
                  <c:v>30.972881888418186</c:v>
                </c:pt>
                <c:pt idx="5">
                  <c:v>30.261207182052505</c:v>
                </c:pt>
                <c:pt idx="6">
                  <c:v>32.840219080666017</c:v>
                </c:pt>
                <c:pt idx="7">
                  <c:v>33.66602518571419</c:v>
                </c:pt>
                <c:pt idx="8">
                  <c:v>39.534599547724582</c:v>
                </c:pt>
                <c:pt idx="9">
                  <c:v>36.283210187050756</c:v>
                </c:pt>
                <c:pt idx="10">
                  <c:v>32.28336961515312</c:v>
                </c:pt>
                <c:pt idx="11">
                  <c:v>33.262693379825038</c:v>
                </c:pt>
                <c:pt idx="12">
                  <c:v>32.933947760608092</c:v>
                </c:pt>
                <c:pt idx="13">
                  <c:v>32.752202872085867</c:v>
                </c:pt>
                <c:pt idx="14">
                  <c:v>32.653602746335658</c:v>
                </c:pt>
                <c:pt idx="15">
                  <c:v>32.534124873541067</c:v>
                </c:pt>
                <c:pt idx="16">
                  <c:v>32.382669977808575</c:v>
                </c:pt>
                <c:pt idx="17">
                  <c:v>32.205355315415929</c:v>
                </c:pt>
                <c:pt idx="18">
                  <c:v>32.01160469736525</c:v>
                </c:pt>
                <c:pt idx="19">
                  <c:v>31.826274642431628</c:v>
                </c:pt>
                <c:pt idx="20">
                  <c:v>31.641411570652693</c:v>
                </c:pt>
                <c:pt idx="21">
                  <c:v>31.491727687624088</c:v>
                </c:pt>
                <c:pt idx="22">
                  <c:v>31.365292444099676</c:v>
                </c:pt>
                <c:pt idx="23">
                  <c:v>31.223336170445265</c:v>
                </c:pt>
                <c:pt idx="24">
                  <c:v>31.075105349257409</c:v>
                </c:pt>
                <c:pt idx="25">
                  <c:v>30.93249239538628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13.832543428338541</c:v>
                </c:pt>
                <c:pt idx="1">
                  <c:v>13.580885502972507</c:v>
                </c:pt>
                <c:pt idx="2">
                  <c:v>13.206752587080352</c:v>
                </c:pt>
                <c:pt idx="3">
                  <c:v>13.797223989507053</c:v>
                </c:pt>
                <c:pt idx="4">
                  <c:v>15.454490467070832</c:v>
                </c:pt>
                <c:pt idx="5">
                  <c:v>15.280613782908381</c:v>
                </c:pt>
                <c:pt idx="6">
                  <c:v>14.824480100081148</c:v>
                </c:pt>
                <c:pt idx="7">
                  <c:v>14.176125766822956</c:v>
                </c:pt>
                <c:pt idx="8">
                  <c:v>15.246876104206921</c:v>
                </c:pt>
                <c:pt idx="9">
                  <c:v>13.490773280153473</c:v>
                </c:pt>
                <c:pt idx="10">
                  <c:v>11.749595004064647</c:v>
                </c:pt>
                <c:pt idx="11">
                  <c:v>9.7638637512517086</c:v>
                </c:pt>
                <c:pt idx="12">
                  <c:v>9.6900192825901641</c:v>
                </c:pt>
                <c:pt idx="13">
                  <c:v>9.6188674370581744</c:v>
                </c:pt>
                <c:pt idx="14">
                  <c:v>9.5715217333287388</c:v>
                </c:pt>
                <c:pt idx="15">
                  <c:v>9.5191149337565726</c:v>
                </c:pt>
                <c:pt idx="16">
                  <c:v>9.4563187160204798</c:v>
                </c:pt>
                <c:pt idx="17">
                  <c:v>9.3932066596792723</c:v>
                </c:pt>
                <c:pt idx="18">
                  <c:v>9.3278133184309961</c:v>
                </c:pt>
                <c:pt idx="19">
                  <c:v>9.2609649759059582</c:v>
                </c:pt>
                <c:pt idx="20">
                  <c:v>9.1969385626523916</c:v>
                </c:pt>
                <c:pt idx="21">
                  <c:v>9.1348403350354896</c:v>
                </c:pt>
                <c:pt idx="22">
                  <c:v>9.0700332363540142</c:v>
                </c:pt>
                <c:pt idx="23">
                  <c:v>9.0054554831268039</c:v>
                </c:pt>
                <c:pt idx="24">
                  <c:v>8.9450870487629466</c:v>
                </c:pt>
                <c:pt idx="25">
                  <c:v>8.8814501366237604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96.0246787738634</c:v>
                </c:pt>
                <c:pt idx="1">
                  <c:v>93.685021565580797</c:v>
                </c:pt>
                <c:pt idx="2">
                  <c:v>89.164517607001571</c:v>
                </c:pt>
                <c:pt idx="3">
                  <c:v>92.768941401566437</c:v>
                </c:pt>
                <c:pt idx="4">
                  <c:v>92.451244536378084</c:v>
                </c:pt>
                <c:pt idx="5">
                  <c:v>98.263690708010472</c:v>
                </c:pt>
                <c:pt idx="6">
                  <c:v>95.607773709444416</c:v>
                </c:pt>
                <c:pt idx="7">
                  <c:v>104.00354262080731</c:v>
                </c:pt>
                <c:pt idx="8">
                  <c:v>97.26797470879994</c:v>
                </c:pt>
                <c:pt idx="9">
                  <c:v>95.966929927991472</c:v>
                </c:pt>
                <c:pt idx="10">
                  <c:v>90.341625784473237</c:v>
                </c:pt>
                <c:pt idx="11">
                  <c:v>92.201881910394874</c:v>
                </c:pt>
                <c:pt idx="12">
                  <c:v>91.195095021266653</c:v>
                </c:pt>
                <c:pt idx="13">
                  <c:v>90.819429436595541</c:v>
                </c:pt>
                <c:pt idx="14">
                  <c:v>90.800559871978763</c:v>
                </c:pt>
                <c:pt idx="15">
                  <c:v>90.813215499728429</c:v>
                </c:pt>
                <c:pt idx="16">
                  <c:v>90.847354884077731</c:v>
                </c:pt>
                <c:pt idx="17">
                  <c:v>90.849009765359554</c:v>
                </c:pt>
                <c:pt idx="18">
                  <c:v>90.913470220612936</c:v>
                </c:pt>
                <c:pt idx="19">
                  <c:v>90.969886851848671</c:v>
                </c:pt>
                <c:pt idx="20">
                  <c:v>91.028231189625856</c:v>
                </c:pt>
                <c:pt idx="21">
                  <c:v>91.065216375854646</c:v>
                </c:pt>
                <c:pt idx="22">
                  <c:v>91.157515812112607</c:v>
                </c:pt>
                <c:pt idx="23">
                  <c:v>91.213450958972643</c:v>
                </c:pt>
                <c:pt idx="24">
                  <c:v>91.225970778698084</c:v>
                </c:pt>
                <c:pt idx="25">
                  <c:v>91.204458881069201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56.863303269109977</c:v>
                </c:pt>
                <c:pt idx="1">
                  <c:v>61.309368692305419</c:v>
                </c:pt>
                <c:pt idx="2">
                  <c:v>61.119593633296716</c:v>
                </c:pt>
                <c:pt idx="3">
                  <c:v>64.383657363556765</c:v>
                </c:pt>
                <c:pt idx="4">
                  <c:v>62.667171844197284</c:v>
                </c:pt>
                <c:pt idx="5">
                  <c:v>66.751713985174632</c:v>
                </c:pt>
                <c:pt idx="6">
                  <c:v>61.595474583210503</c:v>
                </c:pt>
                <c:pt idx="7">
                  <c:v>65.198098405475363</c:v>
                </c:pt>
                <c:pt idx="8">
                  <c:v>69.336678451743069</c:v>
                </c:pt>
                <c:pt idx="9">
                  <c:v>76.123748648308862</c:v>
                </c:pt>
                <c:pt idx="10">
                  <c:v>75.845821046980035</c:v>
                </c:pt>
                <c:pt idx="11">
                  <c:v>74.025225436110844</c:v>
                </c:pt>
                <c:pt idx="12">
                  <c:v>74.635534498737954</c:v>
                </c:pt>
                <c:pt idx="13">
                  <c:v>75.59095218509799</c:v>
                </c:pt>
                <c:pt idx="14">
                  <c:v>76.749638780885505</c:v>
                </c:pt>
                <c:pt idx="15">
                  <c:v>77.84410428001641</c:v>
                </c:pt>
                <c:pt idx="16">
                  <c:v>78.871429857849307</c:v>
                </c:pt>
                <c:pt idx="17">
                  <c:v>79.937777398828445</c:v>
                </c:pt>
                <c:pt idx="18">
                  <c:v>81.031622556507045</c:v>
                </c:pt>
                <c:pt idx="19">
                  <c:v>82.118515185311338</c:v>
                </c:pt>
                <c:pt idx="20">
                  <c:v>83.240340827632423</c:v>
                </c:pt>
                <c:pt idx="21">
                  <c:v>84.446142025306301</c:v>
                </c:pt>
                <c:pt idx="22">
                  <c:v>85.738288076519439</c:v>
                </c:pt>
                <c:pt idx="23">
                  <c:v>86.884094537413404</c:v>
                </c:pt>
                <c:pt idx="24">
                  <c:v>88.001785273365513</c:v>
                </c:pt>
                <c:pt idx="25">
                  <c:v>88.773837206566128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164.91158982012288</c:v>
                </c:pt>
                <c:pt idx="1">
                  <c:v>157.98238551233788</c:v>
                </c:pt>
                <c:pt idx="2">
                  <c:v>162.22251689316485</c:v>
                </c:pt>
                <c:pt idx="3">
                  <c:v>159.14598023232287</c:v>
                </c:pt>
                <c:pt idx="4">
                  <c:v>164.29827591338505</c:v>
                </c:pt>
                <c:pt idx="5">
                  <c:v>171.5645274831129</c:v>
                </c:pt>
                <c:pt idx="6">
                  <c:v>167.08171563012851</c:v>
                </c:pt>
                <c:pt idx="7">
                  <c:v>168.89970184579076</c:v>
                </c:pt>
                <c:pt idx="8">
                  <c:v>177.57704434038254</c:v>
                </c:pt>
                <c:pt idx="9">
                  <c:v>179.52702517379763</c:v>
                </c:pt>
                <c:pt idx="10">
                  <c:v>191.83270524658846</c:v>
                </c:pt>
                <c:pt idx="11">
                  <c:v>197.61023853055181</c:v>
                </c:pt>
                <c:pt idx="12">
                  <c:v>200.24364473701809</c:v>
                </c:pt>
                <c:pt idx="13">
                  <c:v>202.7825384330153</c:v>
                </c:pt>
                <c:pt idx="14">
                  <c:v>205.55588925268415</c:v>
                </c:pt>
                <c:pt idx="15">
                  <c:v>207.91502018325599</c:v>
                </c:pt>
                <c:pt idx="16">
                  <c:v>210.11589375862258</c:v>
                </c:pt>
                <c:pt idx="17">
                  <c:v>212.30343830684723</c:v>
                </c:pt>
                <c:pt idx="18">
                  <c:v>214.48889716571148</c:v>
                </c:pt>
                <c:pt idx="19">
                  <c:v>216.6799902803121</c:v>
                </c:pt>
                <c:pt idx="20">
                  <c:v>218.98096364897808</c:v>
                </c:pt>
                <c:pt idx="21">
                  <c:v>221.37073366613481</c:v>
                </c:pt>
                <c:pt idx="22">
                  <c:v>223.73450122042954</c:v>
                </c:pt>
                <c:pt idx="23">
                  <c:v>226.09702712378683</c:v>
                </c:pt>
                <c:pt idx="24">
                  <c:v>228.4475536322833</c:v>
                </c:pt>
                <c:pt idx="25">
                  <c:v>230.70830579090196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96.522004912143572</c:v>
                </c:pt>
                <c:pt idx="1">
                  <c:v>94.371655542924117</c:v>
                </c:pt>
                <c:pt idx="2">
                  <c:v>94.460178105327657</c:v>
                </c:pt>
                <c:pt idx="3">
                  <c:v>94.50174761493804</c:v>
                </c:pt>
                <c:pt idx="4">
                  <c:v>94.289427271536567</c:v>
                </c:pt>
                <c:pt idx="5">
                  <c:v>97.182741538413353</c:v>
                </c:pt>
                <c:pt idx="6">
                  <c:v>94.038907385517177</c:v>
                </c:pt>
                <c:pt idx="7">
                  <c:v>97.439613016295908</c:v>
                </c:pt>
                <c:pt idx="8">
                  <c:v>101.8069292323772</c:v>
                </c:pt>
                <c:pt idx="9">
                  <c:v>101.35488506317022</c:v>
                </c:pt>
                <c:pt idx="10">
                  <c:v>106.30130593932799</c:v>
                </c:pt>
                <c:pt idx="11">
                  <c:v>100.20601898249285</c:v>
                </c:pt>
                <c:pt idx="12">
                  <c:v>100.55523397201235</c:v>
                </c:pt>
                <c:pt idx="13">
                  <c:v>101.328817094204</c:v>
                </c:pt>
                <c:pt idx="14">
                  <c:v>102.26513235966354</c:v>
                </c:pt>
                <c:pt idx="15">
                  <c:v>103.11797711766974</c:v>
                </c:pt>
                <c:pt idx="16">
                  <c:v>103.88824943401485</c:v>
                </c:pt>
                <c:pt idx="17">
                  <c:v>104.66274071357192</c:v>
                </c:pt>
                <c:pt idx="18">
                  <c:v>105.45860105963347</c:v>
                </c:pt>
                <c:pt idx="19">
                  <c:v>106.21336554505247</c:v>
                </c:pt>
                <c:pt idx="20">
                  <c:v>107.04997047507717</c:v>
                </c:pt>
                <c:pt idx="21">
                  <c:v>107.88655230430373</c:v>
                </c:pt>
                <c:pt idx="22">
                  <c:v>108.72949584001049</c:v>
                </c:pt>
                <c:pt idx="23">
                  <c:v>109.58755691743239</c:v>
                </c:pt>
                <c:pt idx="24">
                  <c:v>110.45221607196947</c:v>
                </c:pt>
                <c:pt idx="25">
                  <c:v>111.44469162861728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107.04343106699999</c:v>
                </c:pt>
                <c:pt idx="1">
                  <c:v>103.26567015401839</c:v>
                </c:pt>
                <c:pt idx="2">
                  <c:v>99.690092077866467</c:v>
                </c:pt>
                <c:pt idx="3">
                  <c:v>97.600815541207993</c:v>
                </c:pt>
                <c:pt idx="4">
                  <c:v>101.36787946705813</c:v>
                </c:pt>
                <c:pt idx="5">
                  <c:v>105.04530839404191</c:v>
                </c:pt>
                <c:pt idx="6">
                  <c:v>98.682314187226794</c:v>
                </c:pt>
                <c:pt idx="7">
                  <c:v>98.256339337092044</c:v>
                </c:pt>
                <c:pt idx="8">
                  <c:v>100.53058278692565</c:v>
                </c:pt>
                <c:pt idx="9">
                  <c:v>96.085843421679186</c:v>
                </c:pt>
                <c:pt idx="10">
                  <c:v>99.99793759452254</c:v>
                </c:pt>
                <c:pt idx="11">
                  <c:v>96.009766220761961</c:v>
                </c:pt>
                <c:pt idx="12">
                  <c:v>95.503317234332371</c:v>
                </c:pt>
                <c:pt idx="13">
                  <c:v>95.118545349136753</c:v>
                </c:pt>
                <c:pt idx="14">
                  <c:v>94.879432474898124</c:v>
                </c:pt>
                <c:pt idx="15">
                  <c:v>94.609305838488268</c:v>
                </c:pt>
                <c:pt idx="16">
                  <c:v>94.157246563062841</c:v>
                </c:pt>
                <c:pt idx="17">
                  <c:v>93.648623846012356</c:v>
                </c:pt>
                <c:pt idx="18">
                  <c:v>93.041046245019217</c:v>
                </c:pt>
                <c:pt idx="19">
                  <c:v>92.508614305896515</c:v>
                </c:pt>
                <c:pt idx="20">
                  <c:v>91.936307665692112</c:v>
                </c:pt>
                <c:pt idx="21">
                  <c:v>91.075427108677587</c:v>
                </c:pt>
                <c:pt idx="22">
                  <c:v>90.123400607948653</c:v>
                </c:pt>
                <c:pt idx="23">
                  <c:v>89.421249296693006</c:v>
                </c:pt>
                <c:pt idx="24">
                  <c:v>88.786779229883649</c:v>
                </c:pt>
                <c:pt idx="25">
                  <c:v>88.642583282964694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103.31219463775153</c:v>
                </c:pt>
                <c:pt idx="1">
                  <c:v>106.45738176640594</c:v>
                </c:pt>
                <c:pt idx="2">
                  <c:v>92.050210515503679</c:v>
                </c:pt>
                <c:pt idx="3">
                  <c:v>99.600852090373451</c:v>
                </c:pt>
                <c:pt idx="4">
                  <c:v>99.833465565901179</c:v>
                </c:pt>
                <c:pt idx="5">
                  <c:v>99.17131992090647</c:v>
                </c:pt>
                <c:pt idx="6">
                  <c:v>91.133217767406947</c:v>
                </c:pt>
                <c:pt idx="7">
                  <c:v>95.995414157070684</c:v>
                </c:pt>
                <c:pt idx="8">
                  <c:v>97.307384662069964</c:v>
                </c:pt>
                <c:pt idx="9">
                  <c:v>97.295267462491651</c:v>
                </c:pt>
                <c:pt idx="10">
                  <c:v>84.121660128084216</c:v>
                </c:pt>
                <c:pt idx="11">
                  <c:v>84.218879386403856</c:v>
                </c:pt>
                <c:pt idx="12">
                  <c:v>83.526161840126122</c:v>
                </c:pt>
                <c:pt idx="13">
                  <c:v>82.815957550554046</c:v>
                </c:pt>
                <c:pt idx="14">
                  <c:v>82.374014730514148</c:v>
                </c:pt>
                <c:pt idx="15">
                  <c:v>81.997804633625577</c:v>
                </c:pt>
                <c:pt idx="16">
                  <c:v>81.525639654472116</c:v>
                </c:pt>
                <c:pt idx="17">
                  <c:v>80.984595179668787</c:v>
                </c:pt>
                <c:pt idx="18">
                  <c:v>80.48033475933353</c:v>
                </c:pt>
                <c:pt idx="19">
                  <c:v>79.96718590622713</c:v>
                </c:pt>
                <c:pt idx="20">
                  <c:v>79.482487733518397</c:v>
                </c:pt>
                <c:pt idx="21">
                  <c:v>79.012871496372128</c:v>
                </c:pt>
                <c:pt idx="22">
                  <c:v>78.537383796712831</c:v>
                </c:pt>
                <c:pt idx="23">
                  <c:v>78.010257932155994</c:v>
                </c:pt>
                <c:pt idx="24">
                  <c:v>77.481991953325547</c:v>
                </c:pt>
                <c:pt idx="25">
                  <c:v>76.853692371161486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83.00519797228911</c:v>
                </c:pt>
                <c:pt idx="1">
                  <c:v>77.525408216868215</c:v>
                </c:pt>
                <c:pt idx="2">
                  <c:v>78.950170935991849</c:v>
                </c:pt>
                <c:pt idx="3">
                  <c:v>79.434416220820069</c:v>
                </c:pt>
                <c:pt idx="4">
                  <c:v>84.738078840623174</c:v>
                </c:pt>
                <c:pt idx="5">
                  <c:v>86.704519436519433</c:v>
                </c:pt>
                <c:pt idx="6">
                  <c:v>82.381179453325146</c:v>
                </c:pt>
                <c:pt idx="7">
                  <c:v>84.68790593527325</c:v>
                </c:pt>
                <c:pt idx="8">
                  <c:v>85.975422425855029</c:v>
                </c:pt>
                <c:pt idx="9">
                  <c:v>84.433654333793669</c:v>
                </c:pt>
                <c:pt idx="10">
                  <c:v>84.639722002679889</c:v>
                </c:pt>
                <c:pt idx="11">
                  <c:v>86.491390087587064</c:v>
                </c:pt>
                <c:pt idx="12">
                  <c:v>86.985017915827186</c:v>
                </c:pt>
                <c:pt idx="13">
                  <c:v>87.605073252768094</c:v>
                </c:pt>
                <c:pt idx="14">
                  <c:v>88.298287103081677</c:v>
                </c:pt>
                <c:pt idx="15">
                  <c:v>88.80829585827982</c:v>
                </c:pt>
                <c:pt idx="16">
                  <c:v>89.196970850543892</c:v>
                </c:pt>
                <c:pt idx="17">
                  <c:v>89.53404552359369</c:v>
                </c:pt>
                <c:pt idx="18">
                  <c:v>89.893615718638429</c:v>
                </c:pt>
                <c:pt idx="19">
                  <c:v>90.208582252524991</c:v>
                </c:pt>
                <c:pt idx="20">
                  <c:v>90.597647080601121</c:v>
                </c:pt>
                <c:pt idx="21">
                  <c:v>91.010113554135032</c:v>
                </c:pt>
                <c:pt idx="22">
                  <c:v>91.450603648968638</c:v>
                </c:pt>
                <c:pt idx="23">
                  <c:v>91.909637955557486</c:v>
                </c:pt>
                <c:pt idx="24">
                  <c:v>92.373951526885904</c:v>
                </c:pt>
                <c:pt idx="25">
                  <c:v>92.818333694142439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88.413999269090098</c:v>
                </c:pt>
                <c:pt idx="1">
                  <c:v>90.870946916501296</c:v>
                </c:pt>
                <c:pt idx="2">
                  <c:v>93.5205887185313</c:v>
                </c:pt>
                <c:pt idx="3">
                  <c:v>88.05309738471631</c:v>
                </c:pt>
                <c:pt idx="4">
                  <c:v>98.64215901966665</c:v>
                </c:pt>
                <c:pt idx="5">
                  <c:v>101.74441638451566</c:v>
                </c:pt>
                <c:pt idx="6">
                  <c:v>99.742950452593277</c:v>
                </c:pt>
                <c:pt idx="7">
                  <c:v>96.185548414701046</c:v>
                </c:pt>
                <c:pt idx="8">
                  <c:v>92.798257440456752</c:v>
                </c:pt>
                <c:pt idx="9">
                  <c:v>94.215258109451241</c:v>
                </c:pt>
                <c:pt idx="10">
                  <c:v>94.909489356743109</c:v>
                </c:pt>
                <c:pt idx="11">
                  <c:v>93.654253580944157</c:v>
                </c:pt>
                <c:pt idx="12">
                  <c:v>93.877796552649471</c:v>
                </c:pt>
                <c:pt idx="13">
                  <c:v>94.338207160494505</c:v>
                </c:pt>
                <c:pt idx="14">
                  <c:v>94.922468724123178</c:v>
                </c:pt>
                <c:pt idx="15">
                  <c:v>95.34932050793384</c:v>
                </c:pt>
                <c:pt idx="16">
                  <c:v>95.678394447823649</c:v>
                </c:pt>
                <c:pt idx="17">
                  <c:v>95.927734746718755</c:v>
                </c:pt>
                <c:pt idx="18">
                  <c:v>96.148616304926065</c:v>
                </c:pt>
                <c:pt idx="19">
                  <c:v>96.385569848525023</c:v>
                </c:pt>
                <c:pt idx="20">
                  <c:v>96.607712639312354</c:v>
                </c:pt>
                <c:pt idx="21">
                  <c:v>96.79577880328803</c:v>
                </c:pt>
                <c:pt idx="22">
                  <c:v>96.906313488268836</c:v>
                </c:pt>
                <c:pt idx="23">
                  <c:v>97.055659073160299</c:v>
                </c:pt>
                <c:pt idx="24">
                  <c:v>97.164790798304722</c:v>
                </c:pt>
                <c:pt idx="25">
                  <c:v>97.19411731505491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63.966056850290798</c:v>
                </c:pt>
                <c:pt idx="1">
                  <c:v>62.574276130085352</c:v>
                </c:pt>
                <c:pt idx="2">
                  <c:v>60.268378926236167</c:v>
                </c:pt>
                <c:pt idx="3">
                  <c:v>67.720268160990429</c:v>
                </c:pt>
                <c:pt idx="4">
                  <c:v>63.129807074181933</c:v>
                </c:pt>
                <c:pt idx="5">
                  <c:v>63.409148366396735</c:v>
                </c:pt>
                <c:pt idx="6">
                  <c:v>64.367986731066409</c:v>
                </c:pt>
                <c:pt idx="7">
                  <c:v>66.881710500671176</c:v>
                </c:pt>
                <c:pt idx="8">
                  <c:v>73.528849847183196</c:v>
                </c:pt>
                <c:pt idx="9">
                  <c:v>66.507614579162151</c:v>
                </c:pt>
                <c:pt idx="10">
                  <c:v>58.704137896536189</c:v>
                </c:pt>
                <c:pt idx="11">
                  <c:v>64.722482113500746</c:v>
                </c:pt>
                <c:pt idx="12">
                  <c:v>64.271178945439672</c:v>
                </c:pt>
                <c:pt idx="13">
                  <c:v>64.025612101075765</c:v>
                </c:pt>
                <c:pt idx="14">
                  <c:v>63.880054968841762</c:v>
                </c:pt>
                <c:pt idx="15">
                  <c:v>63.608841147245023</c:v>
                </c:pt>
                <c:pt idx="16">
                  <c:v>63.316501833512731</c:v>
                </c:pt>
                <c:pt idx="17">
                  <c:v>62.977827859719625</c:v>
                </c:pt>
                <c:pt idx="18">
                  <c:v>62.592982651186887</c:v>
                </c:pt>
                <c:pt idx="19">
                  <c:v>62.233324848395725</c:v>
                </c:pt>
                <c:pt idx="20">
                  <c:v>61.909400176910239</c:v>
                </c:pt>
                <c:pt idx="21">
                  <c:v>61.638324330892559</c:v>
                </c:pt>
                <c:pt idx="22">
                  <c:v>61.400464272674853</c:v>
                </c:pt>
                <c:pt idx="23">
                  <c:v>61.140610721700966</c:v>
                </c:pt>
                <c:pt idx="24">
                  <c:v>60.873873686521215</c:v>
                </c:pt>
                <c:pt idx="25">
                  <c:v>60.634529692898212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109.85722220220194</c:v>
                </c:pt>
                <c:pt idx="1">
                  <c:v>107.2659070685533</c:v>
                </c:pt>
                <c:pt idx="2">
                  <c:v>102.37127019408192</c:v>
                </c:pt>
                <c:pt idx="3">
                  <c:v>106.5661653910735</c:v>
                </c:pt>
                <c:pt idx="4">
                  <c:v>107.90573500344891</c:v>
                </c:pt>
                <c:pt idx="5">
                  <c:v>113.54430449091885</c:v>
                </c:pt>
                <c:pt idx="6">
                  <c:v>110.43225380952556</c:v>
                </c:pt>
                <c:pt idx="7">
                  <c:v>118.17966838763027</c:v>
                </c:pt>
                <c:pt idx="8">
                  <c:v>112.51485081300686</c:v>
                </c:pt>
                <c:pt idx="9">
                  <c:v>109.45770320814495</c:v>
                </c:pt>
                <c:pt idx="10">
                  <c:v>102.09122078853788</c:v>
                </c:pt>
                <c:pt idx="11">
                  <c:v>101.96574566164658</c:v>
                </c:pt>
                <c:pt idx="12">
                  <c:v>100.88511430385682</c:v>
                </c:pt>
                <c:pt idx="13">
                  <c:v>100.43829687365371</c:v>
                </c:pt>
                <c:pt idx="14">
                  <c:v>100.3720816053075</c:v>
                </c:pt>
                <c:pt idx="15">
                  <c:v>100.332330433485</c:v>
                </c:pt>
                <c:pt idx="16">
                  <c:v>100.30367360009821</c:v>
                </c:pt>
                <c:pt idx="17">
                  <c:v>100.24221642503883</c:v>
                </c:pt>
                <c:pt idx="18">
                  <c:v>100.24128353904393</c:v>
                </c:pt>
                <c:pt idx="19">
                  <c:v>100.23085182775463</c:v>
                </c:pt>
                <c:pt idx="20">
                  <c:v>100.22516975227825</c:v>
                </c:pt>
                <c:pt idx="21">
                  <c:v>100.20005671089014</c:v>
                </c:pt>
                <c:pt idx="22">
                  <c:v>100.22754904846661</c:v>
                </c:pt>
                <c:pt idx="23">
                  <c:v>100.21890644209945</c:v>
                </c:pt>
                <c:pt idx="24">
                  <c:v>100.17105782746103</c:v>
                </c:pt>
                <c:pt idx="25">
                  <c:v>100.08590901769296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56.863303269109977</c:v>
                </c:pt>
                <c:pt idx="1">
                  <c:v>61.309368692305419</c:v>
                </c:pt>
                <c:pt idx="2">
                  <c:v>61.119593633296716</c:v>
                </c:pt>
                <c:pt idx="3">
                  <c:v>64.383657363556765</c:v>
                </c:pt>
                <c:pt idx="4">
                  <c:v>62.667171844197284</c:v>
                </c:pt>
                <c:pt idx="5">
                  <c:v>66.751713985174632</c:v>
                </c:pt>
                <c:pt idx="6">
                  <c:v>61.595474583210503</c:v>
                </c:pt>
                <c:pt idx="7">
                  <c:v>65.198098405475363</c:v>
                </c:pt>
                <c:pt idx="8">
                  <c:v>69.336678451743069</c:v>
                </c:pt>
                <c:pt idx="9">
                  <c:v>76.123748648308862</c:v>
                </c:pt>
                <c:pt idx="10">
                  <c:v>75.845821046980035</c:v>
                </c:pt>
                <c:pt idx="11">
                  <c:v>74.025225436110844</c:v>
                </c:pt>
                <c:pt idx="12">
                  <c:v>74.635534498737954</c:v>
                </c:pt>
                <c:pt idx="13">
                  <c:v>75.59095218509799</c:v>
                </c:pt>
                <c:pt idx="14">
                  <c:v>76.749638780885505</c:v>
                </c:pt>
                <c:pt idx="15">
                  <c:v>77.84410428001641</c:v>
                </c:pt>
                <c:pt idx="16">
                  <c:v>78.871429857849307</c:v>
                </c:pt>
                <c:pt idx="17">
                  <c:v>79.937777398828445</c:v>
                </c:pt>
                <c:pt idx="18">
                  <c:v>81.031622556507045</c:v>
                </c:pt>
                <c:pt idx="19">
                  <c:v>82.118515185311338</c:v>
                </c:pt>
                <c:pt idx="20">
                  <c:v>83.240340827632423</c:v>
                </c:pt>
                <c:pt idx="21">
                  <c:v>84.446142025306301</c:v>
                </c:pt>
                <c:pt idx="22">
                  <c:v>85.738288076519439</c:v>
                </c:pt>
                <c:pt idx="23">
                  <c:v>86.884094537413404</c:v>
                </c:pt>
                <c:pt idx="24">
                  <c:v>88.001785273365513</c:v>
                </c:pt>
                <c:pt idx="25">
                  <c:v>88.773837206566128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164.91158982012288</c:v>
                </c:pt>
                <c:pt idx="1">
                  <c:v>157.98238551233788</c:v>
                </c:pt>
                <c:pt idx="2">
                  <c:v>162.22251689316485</c:v>
                </c:pt>
                <c:pt idx="3">
                  <c:v>159.14598023232287</c:v>
                </c:pt>
                <c:pt idx="4">
                  <c:v>164.29827591338505</c:v>
                </c:pt>
                <c:pt idx="5">
                  <c:v>171.5645274831129</c:v>
                </c:pt>
                <c:pt idx="6">
                  <c:v>167.08171563012851</c:v>
                </c:pt>
                <c:pt idx="7">
                  <c:v>168.89970184579076</c:v>
                </c:pt>
                <c:pt idx="8">
                  <c:v>177.57704434038254</c:v>
                </c:pt>
                <c:pt idx="9">
                  <c:v>179.52702517379763</c:v>
                </c:pt>
                <c:pt idx="10">
                  <c:v>191.83270524658846</c:v>
                </c:pt>
                <c:pt idx="11">
                  <c:v>197.61023853055181</c:v>
                </c:pt>
                <c:pt idx="12">
                  <c:v>200.24364473701809</c:v>
                </c:pt>
                <c:pt idx="13">
                  <c:v>202.7825384330153</c:v>
                </c:pt>
                <c:pt idx="14">
                  <c:v>205.55588925268415</c:v>
                </c:pt>
                <c:pt idx="15">
                  <c:v>207.91502018325599</c:v>
                </c:pt>
                <c:pt idx="16">
                  <c:v>210.11589375862258</c:v>
                </c:pt>
                <c:pt idx="17">
                  <c:v>212.30343830684723</c:v>
                </c:pt>
                <c:pt idx="18">
                  <c:v>214.48889716571148</c:v>
                </c:pt>
                <c:pt idx="19">
                  <c:v>216.6799902803121</c:v>
                </c:pt>
                <c:pt idx="20">
                  <c:v>218.98096364897808</c:v>
                </c:pt>
                <c:pt idx="21">
                  <c:v>221.37073366613481</c:v>
                </c:pt>
                <c:pt idx="22">
                  <c:v>223.73450122042954</c:v>
                </c:pt>
                <c:pt idx="23">
                  <c:v>226.09702712378683</c:v>
                </c:pt>
                <c:pt idx="24">
                  <c:v>228.4475536322833</c:v>
                </c:pt>
                <c:pt idx="25">
                  <c:v>230.70830579090196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96.522004912143572</c:v>
                </c:pt>
                <c:pt idx="1">
                  <c:v>94.371655542924117</c:v>
                </c:pt>
                <c:pt idx="2">
                  <c:v>94.460178105327657</c:v>
                </c:pt>
                <c:pt idx="3">
                  <c:v>94.50174761493804</c:v>
                </c:pt>
                <c:pt idx="4">
                  <c:v>94.289427271536567</c:v>
                </c:pt>
                <c:pt idx="5">
                  <c:v>97.182741538413353</c:v>
                </c:pt>
                <c:pt idx="6">
                  <c:v>94.038907385517177</c:v>
                </c:pt>
                <c:pt idx="7">
                  <c:v>97.439613016295908</c:v>
                </c:pt>
                <c:pt idx="8">
                  <c:v>101.8069292323772</c:v>
                </c:pt>
                <c:pt idx="9">
                  <c:v>101.35488506317022</c:v>
                </c:pt>
                <c:pt idx="10">
                  <c:v>106.30130593932799</c:v>
                </c:pt>
                <c:pt idx="11">
                  <c:v>100.20601898249285</c:v>
                </c:pt>
                <c:pt idx="12">
                  <c:v>100.55523397201235</c:v>
                </c:pt>
                <c:pt idx="13">
                  <c:v>101.328817094204</c:v>
                </c:pt>
                <c:pt idx="14">
                  <c:v>102.26513235966354</c:v>
                </c:pt>
                <c:pt idx="15">
                  <c:v>103.11797711766974</c:v>
                </c:pt>
                <c:pt idx="16">
                  <c:v>103.88824943401485</c:v>
                </c:pt>
                <c:pt idx="17">
                  <c:v>104.66274071357192</c:v>
                </c:pt>
                <c:pt idx="18">
                  <c:v>105.45860105963347</c:v>
                </c:pt>
                <c:pt idx="19">
                  <c:v>106.21336554505247</c:v>
                </c:pt>
                <c:pt idx="20">
                  <c:v>107.04997047507717</c:v>
                </c:pt>
                <c:pt idx="21">
                  <c:v>107.88655230430373</c:v>
                </c:pt>
                <c:pt idx="22">
                  <c:v>108.72949584001049</c:v>
                </c:pt>
                <c:pt idx="23">
                  <c:v>109.58755691743239</c:v>
                </c:pt>
                <c:pt idx="24">
                  <c:v>110.45221607196947</c:v>
                </c:pt>
                <c:pt idx="25">
                  <c:v>111.44469162861728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107.04343106699999</c:v>
                </c:pt>
                <c:pt idx="1">
                  <c:v>103.26567015401839</c:v>
                </c:pt>
                <c:pt idx="2">
                  <c:v>99.690092077866467</c:v>
                </c:pt>
                <c:pt idx="3">
                  <c:v>97.600815541207993</c:v>
                </c:pt>
                <c:pt idx="4">
                  <c:v>101.36787946705813</c:v>
                </c:pt>
                <c:pt idx="5">
                  <c:v>105.04530839404191</c:v>
                </c:pt>
                <c:pt idx="6">
                  <c:v>98.682314187226794</c:v>
                </c:pt>
                <c:pt idx="7">
                  <c:v>98.256339337092044</c:v>
                </c:pt>
                <c:pt idx="8">
                  <c:v>100.53058278692565</c:v>
                </c:pt>
                <c:pt idx="9">
                  <c:v>96.085843421679186</c:v>
                </c:pt>
                <c:pt idx="10">
                  <c:v>99.99793759452254</c:v>
                </c:pt>
                <c:pt idx="11">
                  <c:v>96.009766220761961</c:v>
                </c:pt>
                <c:pt idx="12">
                  <c:v>95.503317234332371</c:v>
                </c:pt>
                <c:pt idx="13">
                  <c:v>95.118545349136753</c:v>
                </c:pt>
                <c:pt idx="14">
                  <c:v>94.879432474898124</c:v>
                </c:pt>
                <c:pt idx="15">
                  <c:v>94.609305838488268</c:v>
                </c:pt>
                <c:pt idx="16">
                  <c:v>94.157246563062841</c:v>
                </c:pt>
                <c:pt idx="17">
                  <c:v>93.648623846012356</c:v>
                </c:pt>
                <c:pt idx="18">
                  <c:v>93.041046245019217</c:v>
                </c:pt>
                <c:pt idx="19">
                  <c:v>92.508614305896515</c:v>
                </c:pt>
                <c:pt idx="20">
                  <c:v>91.936307665692112</c:v>
                </c:pt>
                <c:pt idx="21">
                  <c:v>91.075427108677587</c:v>
                </c:pt>
                <c:pt idx="22">
                  <c:v>90.123400607948653</c:v>
                </c:pt>
                <c:pt idx="23">
                  <c:v>89.421249296693006</c:v>
                </c:pt>
                <c:pt idx="24">
                  <c:v>88.786779229883649</c:v>
                </c:pt>
                <c:pt idx="25">
                  <c:v>88.642583282964694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103.31219463775153</c:v>
                </c:pt>
                <c:pt idx="1">
                  <c:v>106.45738176640594</c:v>
                </c:pt>
                <c:pt idx="2">
                  <c:v>92.050210515503679</c:v>
                </c:pt>
                <c:pt idx="3">
                  <c:v>99.600852090373451</c:v>
                </c:pt>
                <c:pt idx="4">
                  <c:v>99.833465565901179</c:v>
                </c:pt>
                <c:pt idx="5">
                  <c:v>99.17131992090647</c:v>
                </c:pt>
                <c:pt idx="6">
                  <c:v>91.133217767406947</c:v>
                </c:pt>
                <c:pt idx="7">
                  <c:v>95.995414157070684</c:v>
                </c:pt>
                <c:pt idx="8">
                  <c:v>97.307384662069964</c:v>
                </c:pt>
                <c:pt idx="9">
                  <c:v>97.295267462491651</c:v>
                </c:pt>
                <c:pt idx="10">
                  <c:v>84.121660128084216</c:v>
                </c:pt>
                <c:pt idx="11">
                  <c:v>84.218879386403856</c:v>
                </c:pt>
                <c:pt idx="12">
                  <c:v>83.526161840126122</c:v>
                </c:pt>
                <c:pt idx="13">
                  <c:v>82.815957550554046</c:v>
                </c:pt>
                <c:pt idx="14">
                  <c:v>82.374014730514148</c:v>
                </c:pt>
                <c:pt idx="15">
                  <c:v>81.997804633625577</c:v>
                </c:pt>
                <c:pt idx="16">
                  <c:v>81.525639654472116</c:v>
                </c:pt>
                <c:pt idx="17">
                  <c:v>80.984595179668787</c:v>
                </c:pt>
                <c:pt idx="18">
                  <c:v>80.48033475933353</c:v>
                </c:pt>
                <c:pt idx="19">
                  <c:v>79.96718590622713</c:v>
                </c:pt>
                <c:pt idx="20">
                  <c:v>79.482487733518397</c:v>
                </c:pt>
                <c:pt idx="21">
                  <c:v>79.012871496372128</c:v>
                </c:pt>
                <c:pt idx="22">
                  <c:v>78.537383796712831</c:v>
                </c:pt>
                <c:pt idx="23">
                  <c:v>78.010257932155994</c:v>
                </c:pt>
                <c:pt idx="24">
                  <c:v>77.481991953325547</c:v>
                </c:pt>
                <c:pt idx="25">
                  <c:v>76.853692371161486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83.00519797228911</c:v>
                </c:pt>
                <c:pt idx="1">
                  <c:v>77.525408216868215</c:v>
                </c:pt>
                <c:pt idx="2">
                  <c:v>78.950170935991849</c:v>
                </c:pt>
                <c:pt idx="3">
                  <c:v>79.434416220820069</c:v>
                </c:pt>
                <c:pt idx="4">
                  <c:v>84.738078840623174</c:v>
                </c:pt>
                <c:pt idx="5">
                  <c:v>86.704519436519433</c:v>
                </c:pt>
                <c:pt idx="6">
                  <c:v>82.381179453325146</c:v>
                </c:pt>
                <c:pt idx="7">
                  <c:v>84.68790593527325</c:v>
                </c:pt>
                <c:pt idx="8">
                  <c:v>85.975422425855029</c:v>
                </c:pt>
                <c:pt idx="9">
                  <c:v>84.433654333793669</c:v>
                </c:pt>
                <c:pt idx="10">
                  <c:v>84.639722002679889</c:v>
                </c:pt>
                <c:pt idx="11">
                  <c:v>86.491390087587064</c:v>
                </c:pt>
                <c:pt idx="12">
                  <c:v>86.985017915827186</c:v>
                </c:pt>
                <c:pt idx="13">
                  <c:v>87.605073252768094</c:v>
                </c:pt>
                <c:pt idx="14">
                  <c:v>88.298287103081677</c:v>
                </c:pt>
                <c:pt idx="15">
                  <c:v>88.80829585827982</c:v>
                </c:pt>
                <c:pt idx="16">
                  <c:v>89.196970850543892</c:v>
                </c:pt>
                <c:pt idx="17">
                  <c:v>89.53404552359369</c:v>
                </c:pt>
                <c:pt idx="18">
                  <c:v>89.893615718638429</c:v>
                </c:pt>
                <c:pt idx="19">
                  <c:v>90.208582252524991</c:v>
                </c:pt>
                <c:pt idx="20">
                  <c:v>90.597647080601121</c:v>
                </c:pt>
                <c:pt idx="21">
                  <c:v>91.010113554135032</c:v>
                </c:pt>
                <c:pt idx="22">
                  <c:v>91.450603648968638</c:v>
                </c:pt>
                <c:pt idx="23">
                  <c:v>91.909637955557486</c:v>
                </c:pt>
                <c:pt idx="24">
                  <c:v>92.373951526885904</c:v>
                </c:pt>
                <c:pt idx="25">
                  <c:v>92.818333694142439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88.413999269090098</c:v>
                </c:pt>
                <c:pt idx="1">
                  <c:v>90.870946916501296</c:v>
                </c:pt>
                <c:pt idx="2">
                  <c:v>93.5205887185313</c:v>
                </c:pt>
                <c:pt idx="3">
                  <c:v>88.05309738471631</c:v>
                </c:pt>
                <c:pt idx="4">
                  <c:v>98.64215901966665</c:v>
                </c:pt>
                <c:pt idx="5">
                  <c:v>101.74441638451566</c:v>
                </c:pt>
                <c:pt idx="6">
                  <c:v>99.742950452593277</c:v>
                </c:pt>
                <c:pt idx="7">
                  <c:v>96.185548414701046</c:v>
                </c:pt>
                <c:pt idx="8">
                  <c:v>92.798257440456752</c:v>
                </c:pt>
                <c:pt idx="9">
                  <c:v>94.215258109451241</c:v>
                </c:pt>
                <c:pt idx="10">
                  <c:v>94.909489356743109</c:v>
                </c:pt>
                <c:pt idx="11">
                  <c:v>93.654253580944157</c:v>
                </c:pt>
                <c:pt idx="12">
                  <c:v>93.877796552649471</c:v>
                </c:pt>
                <c:pt idx="13">
                  <c:v>94.338207160494505</c:v>
                </c:pt>
                <c:pt idx="14">
                  <c:v>94.922468724123178</c:v>
                </c:pt>
                <c:pt idx="15">
                  <c:v>95.34932050793384</c:v>
                </c:pt>
                <c:pt idx="16">
                  <c:v>95.678394447823649</c:v>
                </c:pt>
                <c:pt idx="17">
                  <c:v>95.927734746718755</c:v>
                </c:pt>
                <c:pt idx="18">
                  <c:v>96.148616304926065</c:v>
                </c:pt>
                <c:pt idx="19">
                  <c:v>96.385569848525023</c:v>
                </c:pt>
                <c:pt idx="20">
                  <c:v>96.607712639312354</c:v>
                </c:pt>
                <c:pt idx="21">
                  <c:v>96.79577880328803</c:v>
                </c:pt>
                <c:pt idx="22">
                  <c:v>96.906313488268836</c:v>
                </c:pt>
                <c:pt idx="23">
                  <c:v>97.055659073160299</c:v>
                </c:pt>
                <c:pt idx="24">
                  <c:v>97.164790798304722</c:v>
                </c:pt>
                <c:pt idx="25">
                  <c:v>97.19411731505491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63.966056850290798</c:v>
                </c:pt>
                <c:pt idx="1">
                  <c:v>62.574276130085352</c:v>
                </c:pt>
                <c:pt idx="2">
                  <c:v>60.268378926236167</c:v>
                </c:pt>
                <c:pt idx="3">
                  <c:v>67.720268160990429</c:v>
                </c:pt>
                <c:pt idx="4">
                  <c:v>63.129807074181933</c:v>
                </c:pt>
                <c:pt idx="5">
                  <c:v>63.409148366396735</c:v>
                </c:pt>
                <c:pt idx="6">
                  <c:v>64.367986731066409</c:v>
                </c:pt>
                <c:pt idx="7">
                  <c:v>66.881710500671176</c:v>
                </c:pt>
                <c:pt idx="8">
                  <c:v>73.528849847183196</c:v>
                </c:pt>
                <c:pt idx="9">
                  <c:v>66.507614579162151</c:v>
                </c:pt>
                <c:pt idx="10">
                  <c:v>58.704137896536189</c:v>
                </c:pt>
                <c:pt idx="11">
                  <c:v>64.722482113500746</c:v>
                </c:pt>
                <c:pt idx="12">
                  <c:v>64.271178945439672</c:v>
                </c:pt>
                <c:pt idx="13">
                  <c:v>64.025612101075765</c:v>
                </c:pt>
                <c:pt idx="14">
                  <c:v>63.880054968841762</c:v>
                </c:pt>
                <c:pt idx="15">
                  <c:v>63.608841147245023</c:v>
                </c:pt>
                <c:pt idx="16">
                  <c:v>63.316501833512731</c:v>
                </c:pt>
                <c:pt idx="17">
                  <c:v>62.977827859719625</c:v>
                </c:pt>
                <c:pt idx="18">
                  <c:v>62.592982651186887</c:v>
                </c:pt>
                <c:pt idx="19">
                  <c:v>62.233324848395725</c:v>
                </c:pt>
                <c:pt idx="20">
                  <c:v>61.909400176910239</c:v>
                </c:pt>
                <c:pt idx="21">
                  <c:v>61.638324330892559</c:v>
                </c:pt>
                <c:pt idx="22">
                  <c:v>61.400464272674853</c:v>
                </c:pt>
                <c:pt idx="23">
                  <c:v>61.140610721700966</c:v>
                </c:pt>
                <c:pt idx="24">
                  <c:v>60.873873686521215</c:v>
                </c:pt>
                <c:pt idx="25">
                  <c:v>60.634529692898212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109.85722220220194</c:v>
                </c:pt>
                <c:pt idx="1">
                  <c:v>107.2659070685533</c:v>
                </c:pt>
                <c:pt idx="2">
                  <c:v>102.37127019408192</c:v>
                </c:pt>
                <c:pt idx="3">
                  <c:v>106.5661653910735</c:v>
                </c:pt>
                <c:pt idx="4">
                  <c:v>107.90573500344891</c:v>
                </c:pt>
                <c:pt idx="5">
                  <c:v>113.54430449091885</c:v>
                </c:pt>
                <c:pt idx="6">
                  <c:v>110.43225380952556</c:v>
                </c:pt>
                <c:pt idx="7">
                  <c:v>118.17966838763027</c:v>
                </c:pt>
                <c:pt idx="8">
                  <c:v>112.51485081300686</c:v>
                </c:pt>
                <c:pt idx="9">
                  <c:v>109.45770320814495</c:v>
                </c:pt>
                <c:pt idx="10">
                  <c:v>102.09122078853788</c:v>
                </c:pt>
                <c:pt idx="11">
                  <c:v>101.96574566164658</c:v>
                </c:pt>
                <c:pt idx="12">
                  <c:v>100.88511430385682</c:v>
                </c:pt>
                <c:pt idx="13">
                  <c:v>100.43829687365371</c:v>
                </c:pt>
                <c:pt idx="14">
                  <c:v>100.3720816053075</c:v>
                </c:pt>
                <c:pt idx="15">
                  <c:v>100.332330433485</c:v>
                </c:pt>
                <c:pt idx="16">
                  <c:v>100.30367360009821</c:v>
                </c:pt>
                <c:pt idx="17">
                  <c:v>100.24221642503883</c:v>
                </c:pt>
                <c:pt idx="18">
                  <c:v>100.24128353904393</c:v>
                </c:pt>
                <c:pt idx="19">
                  <c:v>100.23085182775463</c:v>
                </c:pt>
                <c:pt idx="20">
                  <c:v>100.22516975227825</c:v>
                </c:pt>
                <c:pt idx="21">
                  <c:v>100.20005671089014</c:v>
                </c:pt>
                <c:pt idx="22">
                  <c:v>100.22754904846661</c:v>
                </c:pt>
                <c:pt idx="23">
                  <c:v>100.21890644209945</c:v>
                </c:pt>
                <c:pt idx="24">
                  <c:v>100.17105782746103</c:v>
                </c:pt>
                <c:pt idx="25">
                  <c:v>100.08590901769296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88.773837206566128</c:v>
                </c:pt>
                <c:pt idx="1">
                  <c:v>230.70830579090196</c:v>
                </c:pt>
                <c:pt idx="2">
                  <c:v>111.44469162861728</c:v>
                </c:pt>
                <c:pt idx="3">
                  <c:v>88.642583282964694</c:v>
                </c:pt>
                <c:pt idx="4">
                  <c:v>76.853692371161486</c:v>
                </c:pt>
                <c:pt idx="5">
                  <c:v>92.818333694142439</c:v>
                </c:pt>
                <c:pt idx="6">
                  <c:v>97.19411731505491</c:v>
                </c:pt>
                <c:pt idx="7">
                  <c:v>60.634529692898212</c:v>
                </c:pt>
                <c:pt idx="8">
                  <c:v>100.08590901769296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75.845821046980035</c:v>
                </c:pt>
                <c:pt idx="1">
                  <c:v>191.83270524658846</c:v>
                </c:pt>
                <c:pt idx="2">
                  <c:v>106.30130593932799</c:v>
                </c:pt>
                <c:pt idx="3">
                  <c:v>99.99793759452254</c:v>
                </c:pt>
                <c:pt idx="4">
                  <c:v>84.121660128084216</c:v>
                </c:pt>
                <c:pt idx="5">
                  <c:v>84.639722002679889</c:v>
                </c:pt>
                <c:pt idx="6">
                  <c:v>94.909489356743109</c:v>
                </c:pt>
                <c:pt idx="7">
                  <c:v>58.704137896536189</c:v>
                </c:pt>
                <c:pt idx="8">
                  <c:v>102.09122078853788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9.3726732667655721</c:v>
                </c:pt>
                <c:pt idx="1">
                  <c:v>24.358004995048539</c:v>
                </c:pt>
                <c:pt idx="2">
                  <c:v>11.766244592085915</c:v>
                </c:pt>
                <c:pt idx="3">
                  <c:v>9.3588155787393728</c:v>
                </c:pt>
                <c:pt idx="4">
                  <c:v>8.114153568278244</c:v>
                </c:pt>
                <c:pt idx="5">
                  <c:v>9.7996880866660216</c:v>
                </c:pt>
                <c:pt idx="6">
                  <c:v>10.261679946603824</c:v>
                </c:pt>
                <c:pt idx="7">
                  <c:v>6.4017468814955718</c:v>
                </c:pt>
                <c:pt idx="8">
                  <c:v>10.566993084316939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8.4419085715948938</c:v>
                </c:pt>
                <c:pt idx="1">
                  <c:v>21.351659674569412</c:v>
                </c:pt>
                <c:pt idx="2">
                  <c:v>11.831711930774535</c:v>
                </c:pt>
                <c:pt idx="3">
                  <c:v>11.130124703879432</c:v>
                </c:pt>
                <c:pt idx="4">
                  <c:v>9.3630387790540315</c:v>
                </c:pt>
                <c:pt idx="5">
                  <c:v>9.4207009009665459</c:v>
                </c:pt>
                <c:pt idx="6">
                  <c:v>10.563762388834817</c:v>
                </c:pt>
                <c:pt idx="7">
                  <c:v>6.5339785113525357</c:v>
                </c:pt>
                <c:pt idx="8">
                  <c:v>11.363114538973811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7.3749184067905666</c:v>
                </c:pt>
                <c:pt idx="1">
                  <c:v>18.954934879553043</c:v>
                </c:pt>
                <c:pt idx="2">
                  <c:v>10.737024513755483</c:v>
                </c:pt>
                <c:pt idx="3">
                  <c:v>11.605703167326462</c:v>
                </c:pt>
                <c:pt idx="4">
                  <c:v>10.956728285251922</c:v>
                </c:pt>
                <c:pt idx="5">
                  <c:v>9.5793608608512297</c:v>
                </c:pt>
                <c:pt idx="6">
                  <c:v>11.241011269747775</c:v>
                </c:pt>
                <c:pt idx="7">
                  <c:v>7.0056222908390655</c:v>
                </c:pt>
                <c:pt idx="8">
                  <c:v>12.544696325884455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6.5068804912615338E-2</c:v>
                </c:pt>
                <c:pt idx="1">
                  <c:v>7.1155677938385384E-2</c:v>
                </c:pt>
                <c:pt idx="2">
                  <c:v>7.236059498195907E-2</c:v>
                </c:pt>
                <c:pt idx="3">
                  <c:v>7.5126174422795622E-2</c:v>
                </c:pt>
                <c:pt idx="4">
                  <c:v>7.1466727007131442E-2</c:v>
                </c:pt>
                <c:pt idx="5">
                  <c:v>7.3749184067905663E-2</c:v>
                </c:pt>
                <c:pt idx="6">
                  <c:v>7.0843693738625632E-2</c:v>
                </c:pt>
                <c:pt idx="7">
                  <c:v>7.311466149332678E-2</c:v>
                </c:pt>
                <c:pt idx="8">
                  <c:v>7.6079113836378234E-2</c:v>
                </c:pt>
                <c:pt idx="9">
                  <c:v>8.4114546446146354E-2</c:v>
                </c:pt>
                <c:pt idx="10">
                  <c:v>8.441908571594893E-2</c:v>
                </c:pt>
                <c:pt idx="11">
                  <c:v>8.2350535136244643E-2</c:v>
                </c:pt>
                <c:pt idx="12">
                  <c:v>8.2883890643952143E-2</c:v>
                </c:pt>
                <c:pt idx="13">
                  <c:v>8.3614240219610975E-2</c:v>
                </c:pt>
                <c:pt idx="14">
                  <c:v>8.4405467939392242E-2</c:v>
                </c:pt>
                <c:pt idx="15">
                  <c:v>8.5207478992074537E-2</c:v>
                </c:pt>
                <c:pt idx="16">
                  <c:v>8.6005218730684674E-2</c:v>
                </c:pt>
                <c:pt idx="17">
                  <c:v>8.6868210066113047E-2</c:v>
                </c:pt>
                <c:pt idx="18">
                  <c:v>8.7755729844372382E-2</c:v>
                </c:pt>
                <c:pt idx="19">
                  <c:v>8.862864357011023E-2</c:v>
                </c:pt>
                <c:pt idx="20">
                  <c:v>8.9502855636519704E-2</c:v>
                </c:pt>
                <c:pt idx="21">
                  <c:v>9.0468057826467232E-2</c:v>
                </c:pt>
                <c:pt idx="22">
                  <c:v>9.1517821542576233E-2</c:v>
                </c:pt>
                <c:pt idx="23">
                  <c:v>9.2397941708891512E-2</c:v>
                </c:pt>
                <c:pt idx="24">
                  <c:v>9.3246529575891066E-2</c:v>
                </c:pt>
                <c:pt idx="25">
                  <c:v>9.3726732667655716E-2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0.18870870049619565</c:v>
                </c:pt>
                <c:pt idx="1">
                  <c:v>0.18335442010291964</c:v>
                </c:pt>
                <c:pt idx="2">
                  <c:v>0.19205817879432707</c:v>
                </c:pt>
                <c:pt idx="3">
                  <c:v>0.18569974368041681</c:v>
                </c:pt>
                <c:pt idx="4">
                  <c:v>0.18736859645807513</c:v>
                </c:pt>
                <c:pt idx="5">
                  <c:v>0.18954934879553043</c:v>
                </c:pt>
                <c:pt idx="6">
                  <c:v>0.19216810928917447</c:v>
                </c:pt>
                <c:pt idx="7">
                  <c:v>0.18940804760866664</c:v>
                </c:pt>
                <c:pt idx="8">
                  <c:v>0.19484498641656406</c:v>
                </c:pt>
                <c:pt idx="9">
                  <c:v>0.19837218431117501</c:v>
                </c:pt>
                <c:pt idx="10">
                  <c:v>0.21351659674569412</c:v>
                </c:pt>
                <c:pt idx="11">
                  <c:v>0.21983464144174666</c:v>
                </c:pt>
                <c:pt idx="12">
                  <c:v>0.22237359809904028</c:v>
                </c:pt>
                <c:pt idx="13">
                  <c:v>0.22430604974206486</c:v>
                </c:pt>
                <c:pt idx="14">
                  <c:v>0.22606023032373831</c:v>
                </c:pt>
                <c:pt idx="15">
                  <c:v>0.22758197140627184</c:v>
                </c:pt>
                <c:pt idx="16">
                  <c:v>0.22912052480946876</c:v>
                </c:pt>
                <c:pt idx="17">
                  <c:v>0.23070968791868818</c:v>
                </c:pt>
                <c:pt idx="18">
                  <c:v>0.23228745914800938</c:v>
                </c:pt>
                <c:pt idx="19">
                  <c:v>0.23385777962487792</c:v>
                </c:pt>
                <c:pt idx="20">
                  <c:v>0.23545580642450034</c:v>
                </c:pt>
                <c:pt idx="21">
                  <c:v>0.2371568416754172</c:v>
                </c:pt>
                <c:pt idx="22">
                  <c:v>0.23881622335792957</c:v>
                </c:pt>
                <c:pt idx="23">
                  <c:v>0.24044561946538362</c:v>
                </c:pt>
                <c:pt idx="24">
                  <c:v>0.24206260702713125</c:v>
                </c:pt>
                <c:pt idx="25">
                  <c:v>0.24358004995048541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0.11045034576481565</c:v>
                </c:pt>
                <c:pt idx="1">
                  <c:v>0.10952778134163565</c:v>
                </c:pt>
                <c:pt idx="2">
                  <c:v>0.11183311739297391</c:v>
                </c:pt>
                <c:pt idx="3">
                  <c:v>0.11026951660247594</c:v>
                </c:pt>
                <c:pt idx="4">
                  <c:v>0.10752929420888874</c:v>
                </c:pt>
                <c:pt idx="5">
                  <c:v>0.10737024513755483</c:v>
                </c:pt>
                <c:pt idx="6">
                  <c:v>0.10815832817936405</c:v>
                </c:pt>
                <c:pt idx="7">
                  <c:v>0.10927104464643304</c:v>
                </c:pt>
                <c:pt idx="8">
                  <c:v>0.11170683585301475</c:v>
                </c:pt>
                <c:pt idx="9">
                  <c:v>0.11199422438557555</c:v>
                </c:pt>
                <c:pt idx="10">
                  <c:v>0.11831711930774536</c:v>
                </c:pt>
                <c:pt idx="11">
                  <c:v>0.11147577381176729</c:v>
                </c:pt>
                <c:pt idx="12">
                  <c:v>0.11166810919474587</c:v>
                </c:pt>
                <c:pt idx="13">
                  <c:v>0.11208394402728628</c:v>
                </c:pt>
                <c:pt idx="14">
                  <c:v>0.11246614951953388</c:v>
                </c:pt>
                <c:pt idx="15">
                  <c:v>0.11287204021711193</c:v>
                </c:pt>
                <c:pt idx="16">
                  <c:v>0.11328476778250228</c:v>
                </c:pt>
                <c:pt idx="17">
                  <c:v>0.11373677430434709</c:v>
                </c:pt>
                <c:pt idx="18">
                  <c:v>0.11420969014783069</c:v>
                </c:pt>
                <c:pt idx="19">
                  <c:v>0.11463366691459732</c:v>
                </c:pt>
                <c:pt idx="20">
                  <c:v>0.11510378210926224</c:v>
                </c:pt>
                <c:pt idx="21">
                  <c:v>0.11558002080946492</c:v>
                </c:pt>
                <c:pt idx="22">
                  <c:v>0.11605884395335264</c:v>
                </c:pt>
                <c:pt idx="23">
                  <c:v>0.11654221350855545</c:v>
                </c:pt>
                <c:pt idx="24">
                  <c:v>0.11703496469627619</c:v>
                </c:pt>
                <c:pt idx="25">
                  <c:v>0.11766244592085916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0.1224900372092757</c:v>
                </c:pt>
                <c:pt idx="1">
                  <c:v>0.11985017827288549</c:v>
                </c:pt>
                <c:pt idx="2">
                  <c:v>0.11802490736179994</c:v>
                </c:pt>
                <c:pt idx="3">
                  <c:v>0.11388566900994747</c:v>
                </c:pt>
                <c:pt idx="4">
                  <c:v>0.11560168356049487</c:v>
                </c:pt>
                <c:pt idx="5">
                  <c:v>0.11605703167326462</c:v>
                </c:pt>
                <c:pt idx="6">
                  <c:v>0.11349891677925826</c:v>
                </c:pt>
                <c:pt idx="7">
                  <c:v>0.11018694050747987</c:v>
                </c:pt>
                <c:pt idx="8">
                  <c:v>0.11030637496151491</c:v>
                </c:pt>
                <c:pt idx="9">
                  <c:v>0.10617208535866726</c:v>
                </c:pt>
                <c:pt idx="10">
                  <c:v>0.11130124703879432</c:v>
                </c:pt>
                <c:pt idx="11">
                  <c:v>0.10680758592770971</c:v>
                </c:pt>
                <c:pt idx="12">
                  <c:v>0.10605787919853277</c:v>
                </c:pt>
                <c:pt idx="13">
                  <c:v>0.10521450875083153</c:v>
                </c:pt>
                <c:pt idx="14">
                  <c:v>0.10434372100083711</c:v>
                </c:pt>
                <c:pt idx="15">
                  <c:v>0.10355852269414853</c:v>
                </c:pt>
                <c:pt idx="16">
                  <c:v>0.102673611982569</c:v>
                </c:pt>
                <c:pt idx="17">
                  <c:v>0.10176775729039761</c:v>
                </c:pt>
                <c:pt idx="18">
                  <c:v>0.10076171081261415</c:v>
                </c:pt>
                <c:pt idx="19">
                  <c:v>9.9842440964503149E-2</c:v>
                </c:pt>
                <c:pt idx="20">
                  <c:v>9.8853055993561603E-2</c:v>
                </c:pt>
                <c:pt idx="21">
                  <c:v>9.7570082050271845E-2</c:v>
                </c:pt>
                <c:pt idx="22">
                  <c:v>9.6198530186272141E-2</c:v>
                </c:pt>
                <c:pt idx="23">
                  <c:v>9.5096109639425747E-2</c:v>
                </c:pt>
                <c:pt idx="24">
                  <c:v>9.4078307726254543E-2</c:v>
                </c:pt>
                <c:pt idx="25">
                  <c:v>9.3588155787393726E-2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0.11822037503104095</c:v>
                </c:pt>
                <c:pt idx="1">
                  <c:v>0.12355448005265177</c:v>
                </c:pt>
                <c:pt idx="2">
                  <c:v>0.10897991307140757</c:v>
                </c:pt>
                <c:pt idx="3">
                  <c:v>0.11621941488269467</c:v>
                </c:pt>
                <c:pt idx="4">
                  <c:v>0.11385181139995496</c:v>
                </c:pt>
                <c:pt idx="5">
                  <c:v>0.10956728285251921</c:v>
                </c:pt>
                <c:pt idx="6">
                  <c:v>0.10481636536800819</c:v>
                </c:pt>
                <c:pt idx="7">
                  <c:v>0.10765148651047929</c:v>
                </c:pt>
                <c:pt idx="8">
                  <c:v>0.10676974669298943</c:v>
                </c:pt>
                <c:pt idx="9">
                  <c:v>0.10750846403759962</c:v>
                </c:pt>
                <c:pt idx="10">
                  <c:v>9.3630387790540309E-2</c:v>
                </c:pt>
                <c:pt idx="11">
                  <c:v>9.3690627015124942E-2</c:v>
                </c:pt>
                <c:pt idx="12">
                  <c:v>9.2757066863145804E-2</c:v>
                </c:pt>
                <c:pt idx="13">
                  <c:v>9.1606113807020495E-2</c:v>
                </c:pt>
                <c:pt idx="14">
                  <c:v>9.0590879251239362E-2</c:v>
                </c:pt>
                <c:pt idx="15">
                  <c:v>8.9754083245447425E-2</c:v>
                </c:pt>
                <c:pt idx="16">
                  <c:v>8.8899497362720306E-2</c:v>
                </c:pt>
                <c:pt idx="17">
                  <c:v>8.8005784687850197E-2</c:v>
                </c:pt>
                <c:pt idx="18">
                  <c:v>8.7158695483354601E-2</c:v>
                </c:pt>
                <c:pt idx="19">
                  <c:v>8.6306762865769368E-2</c:v>
                </c:pt>
                <c:pt idx="20">
                  <c:v>8.5462283725813562E-2</c:v>
                </c:pt>
                <c:pt idx="21">
                  <c:v>8.4647336824776515E-2</c:v>
                </c:pt>
                <c:pt idx="22">
                  <c:v>8.3831511404958814E-2</c:v>
                </c:pt>
                <c:pt idx="23">
                  <c:v>8.296095278989285E-2</c:v>
                </c:pt>
                <c:pt idx="24">
                  <c:v>8.2099775951493217E-2</c:v>
                </c:pt>
                <c:pt idx="25">
                  <c:v>8.1141535682782442E-2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9.4983033399080111E-2</c:v>
                </c:pt>
                <c:pt idx="1">
                  <c:v>8.9976019926195361E-2</c:v>
                </c:pt>
                <c:pt idx="2">
                  <c:v>9.3470538713521165E-2</c:v>
                </c:pt>
                <c:pt idx="3">
                  <c:v>9.2688176666958513E-2</c:v>
                </c:pt>
                <c:pt idx="4">
                  <c:v>9.6636771205630106E-2</c:v>
                </c:pt>
                <c:pt idx="5">
                  <c:v>9.5793608608512298E-2</c:v>
                </c:pt>
                <c:pt idx="6">
                  <c:v>9.4750257003603539E-2</c:v>
                </c:pt>
                <c:pt idx="7">
                  <c:v>9.4970984223003083E-2</c:v>
                </c:pt>
                <c:pt idx="8">
                  <c:v>9.433584209574862E-2</c:v>
                </c:pt>
                <c:pt idx="9">
                  <c:v>9.3296752527117319E-2</c:v>
                </c:pt>
                <c:pt idx="10">
                  <c:v>9.4207009009665457E-2</c:v>
                </c:pt>
                <c:pt idx="11">
                  <c:v>9.6218717557811598E-2</c:v>
                </c:pt>
                <c:pt idx="12">
                  <c:v>9.6598178883807007E-2</c:v>
                </c:pt>
                <c:pt idx="13">
                  <c:v>9.6903550328046067E-2</c:v>
                </c:pt>
                <c:pt idx="14">
                  <c:v>9.7106101860098215E-2</c:v>
                </c:pt>
                <c:pt idx="15">
                  <c:v>9.720878766163539E-2</c:v>
                </c:pt>
                <c:pt idx="16">
                  <c:v>9.7264687630765345E-2</c:v>
                </c:pt>
                <c:pt idx="17">
                  <c:v>9.7296453913246442E-2</c:v>
                </c:pt>
                <c:pt idx="18">
                  <c:v>9.7353102490790239E-2</c:v>
                </c:pt>
                <c:pt idx="19">
                  <c:v>9.7360068741891945E-2</c:v>
                </c:pt>
                <c:pt idx="20">
                  <c:v>9.7413682440997726E-2</c:v>
                </c:pt>
                <c:pt idx="21">
                  <c:v>9.7500110938655668E-2</c:v>
                </c:pt>
                <c:pt idx="22">
                  <c:v>9.7615198675738923E-2</c:v>
                </c:pt>
                <c:pt idx="23">
                  <c:v>9.7742416670361307E-2</c:v>
                </c:pt>
                <c:pt idx="24">
                  <c:v>9.7879268884567244E-2</c:v>
                </c:pt>
                <c:pt idx="25">
                  <c:v>9.7996880866660224E-2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0.10117233680143507</c:v>
                </c:pt>
                <c:pt idx="1">
                  <c:v>0.1054648575032251</c:v>
                </c:pt>
                <c:pt idx="2">
                  <c:v>0.11072072048347811</c:v>
                </c:pt>
                <c:pt idx="3">
                  <c:v>0.10274489868194352</c:v>
                </c:pt>
                <c:pt idx="4">
                  <c:v>0.11249322480324012</c:v>
                </c:pt>
                <c:pt idx="5">
                  <c:v>0.11241011269747775</c:v>
                </c:pt>
                <c:pt idx="6">
                  <c:v>0.114718801701976</c:v>
                </c:pt>
                <c:pt idx="7">
                  <c:v>0.1078647074820247</c:v>
                </c:pt>
                <c:pt idx="8">
                  <c:v>0.10182214304574261</c:v>
                </c:pt>
                <c:pt idx="9">
                  <c:v>0.1041051425461975</c:v>
                </c:pt>
                <c:pt idx="10">
                  <c:v>0.10563762388834817</c:v>
                </c:pt>
                <c:pt idx="11">
                  <c:v>0.1041871585630325</c:v>
                </c:pt>
                <c:pt idx="12">
                  <c:v>0.10425271387982836</c:v>
                </c:pt>
                <c:pt idx="13">
                  <c:v>0.10435134480234866</c:v>
                </c:pt>
                <c:pt idx="14">
                  <c:v>0.10439105014546758</c:v>
                </c:pt>
                <c:pt idx="15">
                  <c:v>0.10436853631025737</c:v>
                </c:pt>
                <c:pt idx="16">
                  <c:v>0.10433234514851213</c:v>
                </c:pt>
                <c:pt idx="17">
                  <c:v>0.10424446218423962</c:v>
                </c:pt>
                <c:pt idx="18">
                  <c:v>0.10412715099566705</c:v>
                </c:pt>
                <c:pt idx="19">
                  <c:v>0.10402675080193001</c:v>
                </c:pt>
                <c:pt idx="20">
                  <c:v>0.10387591006667779</c:v>
                </c:pt>
                <c:pt idx="21">
                  <c:v>0.10369835618434257</c:v>
                </c:pt>
                <c:pt idx="22">
                  <c:v>0.10343867253628002</c:v>
                </c:pt>
                <c:pt idx="23">
                  <c:v>0.10321501509920539</c:v>
                </c:pt>
                <c:pt idx="24">
                  <c:v>0.10295563335181064</c:v>
                </c:pt>
                <c:pt idx="25">
                  <c:v>0.10261679946603823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7.3196501696760827E-2</c:v>
                </c:pt>
                <c:pt idx="1">
                  <c:v>7.2623730018912411E-2</c:v>
                </c:pt>
                <c:pt idx="2">
                  <c:v>7.1352826458008348E-2</c:v>
                </c:pt>
                <c:pt idx="3">
                  <c:v>7.9019504112557384E-2</c:v>
                </c:pt>
                <c:pt idx="4">
                  <c:v>7.1994324227688894E-2</c:v>
                </c:pt>
                <c:pt idx="5">
                  <c:v>7.0056222908390656E-2</c:v>
                </c:pt>
                <c:pt idx="6">
                  <c:v>7.4032483220618867E-2</c:v>
                </c:pt>
                <c:pt idx="7">
                  <c:v>7.5002703191425976E-2</c:v>
                </c:pt>
                <c:pt idx="8">
                  <c:v>8.0678940247694883E-2</c:v>
                </c:pt>
                <c:pt idx="9">
                  <c:v>7.3488995679741986E-2</c:v>
                </c:pt>
                <c:pt idx="10">
                  <c:v>6.5339785113525353E-2</c:v>
                </c:pt>
                <c:pt idx="11">
                  <c:v>7.2001550903656841E-2</c:v>
                </c:pt>
                <c:pt idx="12">
                  <c:v>7.1374116941063492E-2</c:v>
                </c:pt>
                <c:pt idx="13">
                  <c:v>7.0821345090588239E-2</c:v>
                </c:pt>
                <c:pt idx="14">
                  <c:v>7.0252134306878614E-2</c:v>
                </c:pt>
                <c:pt idx="15">
                  <c:v>6.9625683870261426E-2</c:v>
                </c:pt>
                <c:pt idx="16">
                  <c:v>6.9043373491106008E-2</c:v>
                </c:pt>
                <c:pt idx="17">
                  <c:v>6.8437869528579234E-2</c:v>
                </c:pt>
                <c:pt idx="18">
                  <c:v>6.7787028105732422E-2</c:v>
                </c:pt>
                <c:pt idx="19">
                  <c:v>6.7167010432720817E-2</c:v>
                </c:pt>
                <c:pt idx="20">
                  <c:v>6.6567100176241872E-2</c:v>
                </c:pt>
                <c:pt idx="21">
                  <c:v>6.6033798065311955E-2</c:v>
                </c:pt>
                <c:pt idx="22">
                  <c:v>6.5539409031854554E-2</c:v>
                </c:pt>
                <c:pt idx="23">
                  <c:v>6.5020722326537064E-2</c:v>
                </c:pt>
                <c:pt idx="24">
                  <c:v>6.4501844428231508E-2</c:v>
                </c:pt>
                <c:pt idx="25">
                  <c:v>6.4017468814955722E-2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0.12570986468878062</c:v>
                </c:pt>
                <c:pt idx="1">
                  <c:v>0.12449285484318934</c:v>
                </c:pt>
                <c:pt idx="2">
                  <c:v>0.12119920274252485</c:v>
                </c:pt>
                <c:pt idx="3">
                  <c:v>0.12434690194021002</c:v>
                </c:pt>
                <c:pt idx="4">
                  <c:v>0.12305756712889571</c:v>
                </c:pt>
                <c:pt idx="5">
                  <c:v>0.12544696325884455</c:v>
                </c:pt>
                <c:pt idx="6">
                  <c:v>0.12701304471937111</c:v>
                </c:pt>
                <c:pt idx="7">
                  <c:v>0.13252942433716061</c:v>
                </c:pt>
                <c:pt idx="8">
                  <c:v>0.12345601685035246</c:v>
                </c:pt>
                <c:pt idx="9">
                  <c:v>0.12094760470777932</c:v>
                </c:pt>
                <c:pt idx="10">
                  <c:v>0.11363114538973811</c:v>
                </c:pt>
                <c:pt idx="11">
                  <c:v>0.1134334096429058</c:v>
                </c:pt>
                <c:pt idx="12">
                  <c:v>0.11203444629588435</c:v>
                </c:pt>
                <c:pt idx="13">
                  <c:v>0.11109890323220296</c:v>
                </c:pt>
                <c:pt idx="14">
                  <c:v>0.11038426565281483</c:v>
                </c:pt>
                <c:pt idx="15">
                  <c:v>0.10982289560279146</c:v>
                </c:pt>
                <c:pt idx="16">
                  <c:v>0.10937597306167161</c:v>
                </c:pt>
                <c:pt idx="17">
                  <c:v>0.10893300010653864</c:v>
                </c:pt>
                <c:pt idx="18">
                  <c:v>0.10855943297162907</c:v>
                </c:pt>
                <c:pt idx="19">
                  <c:v>0.10817687608359935</c:v>
                </c:pt>
                <c:pt idx="20">
                  <c:v>0.10776552342642522</c:v>
                </c:pt>
                <c:pt idx="21">
                  <c:v>0.10734539562529204</c:v>
                </c:pt>
                <c:pt idx="22">
                  <c:v>0.10698378931103728</c:v>
                </c:pt>
                <c:pt idx="23">
                  <c:v>0.10657900879174696</c:v>
                </c:pt>
                <c:pt idx="24">
                  <c:v>0.10614106835834444</c:v>
                </c:pt>
                <c:pt idx="25">
                  <c:v>0.10566993084316939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9.3720346631342295</c:v>
                </c:pt>
                <c:pt idx="1">
                  <c:v>7.962497690684728</c:v>
                </c:pt>
                <c:pt idx="2">
                  <c:v>4.1721435247568621</c:v>
                </c:pt>
                <c:pt idx="3">
                  <c:v>-8.9594649723627242</c:v>
                </c:pt>
                <c:pt idx="4">
                  <c:v>-1.8760524584148186</c:v>
                </c:pt>
                <c:pt idx="5">
                  <c:v>-2.2708651027257645</c:v>
                </c:pt>
                <c:pt idx="6">
                  <c:v>-7.5291582750644181</c:v>
                </c:pt>
                <c:pt idx="7">
                  <c:v>3.0984662127654161</c:v>
                </c:pt>
                <c:pt idx="8">
                  <c:v>-4.0866012827738984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-0.27792760132882677</c:v>
                </c:pt>
                <c:pt idx="1">
                  <c:v>12.305680072790835</c:v>
                </c:pt>
                <c:pt idx="2">
                  <c:v>4.9464208761577737</c:v>
                </c:pt>
                <c:pt idx="3">
                  <c:v>3.9120941728433536</c:v>
                </c:pt>
                <c:pt idx="4">
                  <c:v>-13.173607334407436</c:v>
                </c:pt>
                <c:pt idx="5">
                  <c:v>0.20606766888622019</c:v>
                </c:pt>
                <c:pt idx="6">
                  <c:v>0.69423124729186725</c:v>
                </c:pt>
                <c:pt idx="7">
                  <c:v>-7.8034766826259627</c:v>
                </c:pt>
                <c:pt idx="8">
                  <c:v>-7.3664824196070668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1.9982832330363749</c:v>
                </c:pt>
                <c:pt idx="1">
                  <c:v>16.08231493666753</c:v>
                </c:pt>
                <c:pt idx="2">
                  <c:v>-3.1833288216582503</c:v>
                </c:pt>
                <c:pt idx="3">
                  <c:v>-5.3886317560342718</c:v>
                </c:pt>
                <c:pt idx="4">
                  <c:v>-2.1238554944586383</c:v>
                </c:pt>
                <c:pt idx="5">
                  <c:v>4.1685738555999308</c:v>
                </c:pt>
                <c:pt idx="6">
                  <c:v>0.43983115119073091</c:v>
                </c:pt>
                <c:pt idx="7">
                  <c:v>4.9047032507088346</c:v>
                </c:pt>
                <c:pt idx="8">
                  <c:v>-1.758890355052884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10.929732926549718</c:v>
                </c:pt>
                <c:pt idx="1">
                  <c:v>22.79328560764597</c:v>
                </c:pt>
                <c:pt idx="2">
                  <c:v>8.3267145109475393</c:v>
                </c:pt>
                <c:pt idx="3">
                  <c:v>-5.9667225555235746</c:v>
                </c:pt>
                <c:pt idx="4">
                  <c:v>-5.1441122624640911</c:v>
                </c:pt>
                <c:pt idx="5">
                  <c:v>4.0100378358626187</c:v>
                </c:pt>
                <c:pt idx="6">
                  <c:v>1.844796807121071</c:v>
                </c:pt>
                <c:pt idx="7">
                  <c:v>-2.974311454346811</c:v>
                </c:pt>
                <c:pt idx="8">
                  <c:v>-0.24642141579204235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12.928016159586093</c:v>
                </c:pt>
                <c:pt idx="1">
                  <c:v>38.8756005443135</c:v>
                </c:pt>
                <c:pt idx="2">
                  <c:v>5.1433856892892891</c:v>
                </c:pt>
                <c:pt idx="3">
                  <c:v>-11.355354311557846</c:v>
                </c:pt>
                <c:pt idx="4">
                  <c:v>-7.2679677569227294</c:v>
                </c:pt>
                <c:pt idx="5">
                  <c:v>8.1786116914625495</c:v>
                </c:pt>
                <c:pt idx="6">
                  <c:v>2.2846279583118019</c:v>
                </c:pt>
                <c:pt idx="7">
                  <c:v>1.9303917963620236</c:v>
                </c:pt>
                <c:pt idx="8">
                  <c:v>-2.0053117708449264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7.0281439697252708</c:v>
                </c:pt>
                <c:pt idx="1">
                  <c:v>25.498504214090744</c:v>
                </c:pt>
                <c:pt idx="2">
                  <c:v>8.1168631209518978</c:v>
                </c:pt>
                <c:pt idx="3">
                  <c:v>-13.42656561546606</c:v>
                </c:pt>
                <c:pt idx="4">
                  <c:v>1.4468602224333047</c:v>
                </c:pt>
                <c:pt idx="5">
                  <c:v>4.9274945791187434</c:v>
                </c:pt>
                <c:pt idx="6">
                  <c:v>-1.086237299866248</c:v>
                </c:pt>
                <c:pt idx="7">
                  <c:v>1.0006157798671662</c:v>
                </c:pt>
                <c:pt idx="8">
                  <c:v>-0.34009892388390739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5.8998721898608011</c:v>
                </c:pt>
                <c:pt idx="1">
                  <c:v>13.377096330222841</c:v>
                </c:pt>
                <c:pt idx="2">
                  <c:v>-2.9734774316625519</c:v>
                </c:pt>
                <c:pt idx="3">
                  <c:v>2.0712113039081608</c:v>
                </c:pt>
                <c:pt idx="4">
                  <c:v>-8.7148279793560448</c:v>
                </c:pt>
                <c:pt idx="5">
                  <c:v>3.251117112343783</c:v>
                </c:pt>
                <c:pt idx="6">
                  <c:v>3.3708652581778296</c:v>
                </c:pt>
                <c:pt idx="7">
                  <c:v>0.92977601649484143</c:v>
                </c:pt>
                <c:pt idx="8">
                  <c:v>-1.6652128469609835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1.4517343784547023</c:v>
                </c:pt>
                <c:pt idx="1">
                  <c:v>-1.6378787815267177</c:v>
                </c:pt>
                <c:pt idx="2">
                  <c:v>-0.15098682018902743</c:v>
                </c:pt>
                <c:pt idx="3">
                  <c:v>1.0364152161672355</c:v>
                </c:pt>
                <c:pt idx="4">
                  <c:v>0.79406769539284028</c:v>
                </c:pt>
                <c:pt idx="5">
                  <c:v>0.95401716829038907</c:v>
                </c:pt>
                <c:pt idx="6">
                  <c:v>-0.73205177729913018</c:v>
                </c:pt>
                <c:pt idx="7">
                  <c:v>1.2397779622473433</c:v>
                </c:pt>
                <c:pt idx="8">
                  <c:v>2.0799789316218007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2.8573303537184636</c:v>
                </c:pt>
                <c:pt idx="1">
                  <c:v>10.641843440248394</c:v>
                </c:pt>
                <c:pt idx="2">
                  <c:v>2.0259169336654601</c:v>
                </c:pt>
                <c:pt idx="3">
                  <c:v>-5.6806036597007576</c:v>
                </c:pt>
                <c:pt idx="4">
                  <c:v>0.72650160529233165</c:v>
                </c:pt>
                <c:pt idx="5">
                  <c:v>2.4757930330760658</c:v>
                </c:pt>
                <c:pt idx="6">
                  <c:v>1.0615593442696323</c:v>
                </c:pt>
                <c:pt idx="7">
                  <c:v>1.9672699642020133</c:v>
                </c:pt>
                <c:pt idx="8">
                  <c:v>-5.0019087743101167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8.6189514274129166</c:v>
                </c:pt>
                <c:pt idx="1">
                  <c:v>29.871635885591786</c:v>
                </c:pt>
                <c:pt idx="2">
                  <c:v>3.2684555758129079</c:v>
                </c:pt>
                <c:pt idx="3">
                  <c:v>-6.7111658680243806</c:v>
                </c:pt>
                <c:pt idx="4">
                  <c:v>-8.7885370576079325</c:v>
                </c:pt>
                <c:pt idx="5">
                  <c:v>4.7488014900961204</c:v>
                </c:pt>
                <c:pt idx="6">
                  <c:v>1.9551203913411328</c:v>
                </c:pt>
                <c:pt idx="7">
                  <c:v>-1.2766561300873462</c:v>
                </c:pt>
                <c:pt idx="8">
                  <c:v>0.91661807184355837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1.4905440153043514E-2</c:v>
                </c:pt>
                <c:pt idx="1">
                  <c:v>-0.83421738007765445</c:v>
                </c:pt>
                <c:pt idx="2">
                  <c:v>-0.11846102452751417</c:v>
                </c:pt>
                <c:pt idx="3">
                  <c:v>0.5745573777132722</c:v>
                </c:pt>
                <c:pt idx="4">
                  <c:v>1.0045858272523422</c:v>
                </c:pt>
                <c:pt idx="5">
                  <c:v>0.47576872302131701</c:v>
                </c:pt>
                <c:pt idx="6">
                  <c:v>-0.46670515217065245</c:v>
                </c:pt>
                <c:pt idx="7">
                  <c:v>0.17966560895813133</c:v>
                </c:pt>
                <c:pt idx="8">
                  <c:v>0.9848965016100748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1.4446924156838907</c:v>
                </c:pt>
                <c:pt idx="1">
                  <c:v>8.5139859461189786</c:v>
                </c:pt>
                <c:pt idx="2">
                  <c:v>2.4183181995617318</c:v>
                </c:pt>
                <c:pt idx="3">
                  <c:v>-5.7121998491758603</c:v>
                </c:pt>
                <c:pt idx="4">
                  <c:v>0.17368788163631388</c:v>
                </c:pt>
                <c:pt idx="5">
                  <c:v>1.4530941677310913</c:v>
                </c:pt>
                <c:pt idx="6">
                  <c:v>-8.4284490863574035E-2</c:v>
                </c:pt>
                <c:pt idx="7">
                  <c:v>0.67967487126872239</c:v>
                </c:pt>
                <c:pt idx="8">
                  <c:v>-4.9010521049422842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5.5685461138883596</c:v>
                </c:pt>
                <c:pt idx="1">
                  <c:v>17.818735648049341</c:v>
                </c:pt>
                <c:pt idx="2">
                  <c:v>5.8170059459176926</c:v>
                </c:pt>
                <c:pt idx="3">
                  <c:v>-8.2889231440034621</c:v>
                </c:pt>
                <c:pt idx="4">
                  <c:v>0.26858651354465035</c:v>
                </c:pt>
                <c:pt idx="5">
                  <c:v>2.9986316883663733</c:v>
                </c:pt>
                <c:pt idx="6">
                  <c:v>-0.53524765683198083</c:v>
                </c:pt>
                <c:pt idx="7">
                  <c:v>0.14127529964033148</c:v>
                </c:pt>
                <c:pt idx="8">
                  <c:v>3.5760566794482873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1.4368289383016695</c:v>
                </c:pt>
                <c:pt idx="1">
                  <c:v>-0.80366140144906417</c:v>
                </c:pt>
                <c:pt idx="2">
                  <c:v>-3.2525795661512369E-2</c:v>
                </c:pt>
                <c:pt idx="3">
                  <c:v>0.46185783845396289</c:v>
                </c:pt>
                <c:pt idx="4">
                  <c:v>-0.21051813185948731</c:v>
                </c:pt>
                <c:pt idx="5">
                  <c:v>0.47824844526907151</c:v>
                </c:pt>
                <c:pt idx="6">
                  <c:v>-0.26534662512847729</c:v>
                </c:pt>
                <c:pt idx="7">
                  <c:v>1.0601123532892167</c:v>
                </c:pt>
                <c:pt idx="8">
                  <c:v>1.0950824300117286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1.4126379380345653</c:v>
                </c:pt>
                <c:pt idx="1">
                  <c:v>2.1278574941294339</c:v>
                </c:pt>
                <c:pt idx="2">
                  <c:v>-0.39240126589627433</c:v>
                </c:pt>
                <c:pt idx="3">
                  <c:v>3.1596189475101788E-2</c:v>
                </c:pt>
                <c:pt idx="4">
                  <c:v>0.55281372365601378</c:v>
                </c:pt>
                <c:pt idx="5">
                  <c:v>1.0226988653449585</c:v>
                </c:pt>
                <c:pt idx="6">
                  <c:v>1.1458438351331921</c:v>
                </c:pt>
                <c:pt idx="7">
                  <c:v>1.2875950929333042</c:v>
                </c:pt>
                <c:pt idx="8">
                  <c:v>-0.10085666936786453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3.0504053135245925</c:v>
                </c:pt>
                <c:pt idx="1">
                  <c:v>12.052900237542403</c:v>
                </c:pt>
                <c:pt idx="2">
                  <c:v>-2.5485503701047705</c:v>
                </c:pt>
                <c:pt idx="3">
                  <c:v>1.5777572759791134</c:v>
                </c:pt>
                <c:pt idx="4">
                  <c:v>-9.0571235711525802</c:v>
                </c:pt>
                <c:pt idx="5">
                  <c:v>1.7501698017297347</c:v>
                </c:pt>
                <c:pt idx="6">
                  <c:v>2.490368048173071</c:v>
                </c:pt>
                <c:pt idx="7">
                  <c:v>-1.4179314297276449</c:v>
                </c:pt>
                <c:pt idx="8">
                  <c:v>-2.6594386076047627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61.490058670371447</c:v>
                </c:pt>
                <c:pt idx="1">
                  <c:v>53.872021675557292</c:v>
                </c:pt>
                <c:pt idx="2">
                  <c:v>54.331378289700595</c:v>
                </c:pt>
                <c:pt idx="3">
                  <c:v>54.818170479380498</c:v>
                </c:pt>
                <c:pt idx="4">
                  <c:v>51.953689816501374</c:v>
                </c:pt>
                <c:pt idx="5">
                  <c:v>56.672211603302962</c:v>
                </c:pt>
                <c:pt idx="6">
                  <c:v>44.547066289908408</c:v>
                </c:pt>
                <c:pt idx="7">
                  <c:v>51.180565295555034</c:v>
                </c:pt>
                <c:pt idx="8">
                  <c:v>49.202934859440859</c:v>
                </c:pt>
                <c:pt idx="9">
                  <c:v>47.081154089506526</c:v>
                </c:pt>
                <c:pt idx="10">
                  <c:v>35.520944205982367</c:v>
                </c:pt>
                <c:pt idx="11">
                  <c:v>36.052483436624399</c:v>
                </c:pt>
                <c:pt idx="12">
                  <c:v>35.535764057933925</c:v>
                </c:pt>
                <c:pt idx="13">
                  <c:v>33.352953881647103</c:v>
                </c:pt>
                <c:pt idx="14">
                  <c:v>31.237186339677919</c:v>
                </c:pt>
                <c:pt idx="15">
                  <c:v>30.136956993878758</c:v>
                </c:pt>
                <c:pt idx="16">
                  <c:v>29.168076069677007</c:v>
                </c:pt>
                <c:pt idx="17">
                  <c:v>28.210052764926171</c:v>
                </c:pt>
                <c:pt idx="18">
                  <c:v>27.272035659431573</c:v>
                </c:pt>
                <c:pt idx="19">
                  <c:v>26.354134954091201</c:v>
                </c:pt>
                <c:pt idx="20">
                  <c:v>25.466437714081884</c:v>
                </c:pt>
                <c:pt idx="21">
                  <c:v>24.595402741958686</c:v>
                </c:pt>
                <c:pt idx="22">
                  <c:v>23.743333880427645</c:v>
                </c:pt>
                <c:pt idx="23">
                  <c:v>22.915038625765877</c:v>
                </c:pt>
                <c:pt idx="24">
                  <c:v>22.146534951623149</c:v>
                </c:pt>
                <c:pt idx="25">
                  <c:v>22.01448773549286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139.31962427781053</c:v>
                </c:pt>
                <c:pt idx="1">
                  <c:v>128.26500583786347</c:v>
                </c:pt>
                <c:pt idx="2">
                  <c:v>134.3195325641673</c:v>
                </c:pt>
                <c:pt idx="3">
                  <c:v>133.50853616641191</c:v>
                </c:pt>
                <c:pt idx="4">
                  <c:v>135.9271674075982</c:v>
                </c:pt>
                <c:pt idx="5">
                  <c:v>114.83576403212481</c:v>
                </c:pt>
                <c:pt idx="6">
                  <c:v>108.56681480689315</c:v>
                </c:pt>
                <c:pt idx="7">
                  <c:v>130.29636834703189</c:v>
                </c:pt>
                <c:pt idx="8">
                  <c:v>122.91307435074289</c:v>
                </c:pt>
                <c:pt idx="9">
                  <c:v>123.58786985880295</c:v>
                </c:pt>
                <c:pt idx="10">
                  <c:v>96.646402796840505</c:v>
                </c:pt>
                <c:pt idx="11">
                  <c:v>108.16332165827613</c:v>
                </c:pt>
                <c:pt idx="12">
                  <c:v>101.19708233231547</c:v>
                </c:pt>
                <c:pt idx="13">
                  <c:v>97.796310226324962</c:v>
                </c:pt>
                <c:pt idx="14">
                  <c:v>94.573524261415997</c:v>
                </c:pt>
                <c:pt idx="15">
                  <c:v>91.157559195602047</c:v>
                </c:pt>
                <c:pt idx="16">
                  <c:v>87.662339545753724</c:v>
                </c:pt>
                <c:pt idx="17">
                  <c:v>84.15294027720428</c:v>
                </c:pt>
                <c:pt idx="18">
                  <c:v>80.670541318749144</c:v>
                </c:pt>
                <c:pt idx="19">
                  <c:v>77.217956113939607</c:v>
                </c:pt>
                <c:pt idx="20">
                  <c:v>73.819704896831922</c:v>
                </c:pt>
                <c:pt idx="21">
                  <c:v>70.445137383006966</c:v>
                </c:pt>
                <c:pt idx="22">
                  <c:v>67.106760279172306</c:v>
                </c:pt>
                <c:pt idx="23">
                  <c:v>63.809582286141556</c:v>
                </c:pt>
                <c:pt idx="24">
                  <c:v>60.540415066764865</c:v>
                </c:pt>
                <c:pt idx="25">
                  <c:v>57.254286788969821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216.87027864861952</c:v>
                </c:pt>
                <c:pt idx="1">
                  <c:v>216.25127814474561</c:v>
                </c:pt>
                <c:pt idx="2">
                  <c:v>208.12585572314273</c:v>
                </c:pt>
                <c:pt idx="3">
                  <c:v>210.24923359960101</c:v>
                </c:pt>
                <c:pt idx="4">
                  <c:v>207.92137529086759</c:v>
                </c:pt>
                <c:pt idx="5">
                  <c:v>211.61817770296281</c:v>
                </c:pt>
                <c:pt idx="6">
                  <c:v>195.56686766969756</c:v>
                </c:pt>
                <c:pt idx="7">
                  <c:v>197.03802437982296</c:v>
                </c:pt>
                <c:pt idx="8">
                  <c:v>220.8488971144815</c:v>
                </c:pt>
                <c:pt idx="9">
                  <c:v>202.7803485888042</c:v>
                </c:pt>
                <c:pt idx="10">
                  <c:v>200.81671390230272</c:v>
                </c:pt>
                <c:pt idx="11">
                  <c:v>202.00785283787997</c:v>
                </c:pt>
                <c:pt idx="12">
                  <c:v>197.37954698179212</c:v>
                </c:pt>
                <c:pt idx="13">
                  <c:v>195.99623358003808</c:v>
                </c:pt>
                <c:pt idx="14">
                  <c:v>194.95751733269469</c:v>
                </c:pt>
                <c:pt idx="15">
                  <c:v>193.48458633019442</c:v>
                </c:pt>
                <c:pt idx="16">
                  <c:v>191.79032781964696</c:v>
                </c:pt>
                <c:pt idx="17">
                  <c:v>190.01184171019779</c:v>
                </c:pt>
                <c:pt idx="18">
                  <c:v>188.21686275698772</c:v>
                </c:pt>
                <c:pt idx="19">
                  <c:v>186.41257517931336</c:v>
                </c:pt>
                <c:pt idx="20">
                  <c:v>184.65962896208865</c:v>
                </c:pt>
                <c:pt idx="21">
                  <c:v>182.87309511401457</c:v>
                </c:pt>
                <c:pt idx="22">
                  <c:v>181.06978395778941</c:v>
                </c:pt>
                <c:pt idx="23">
                  <c:v>179.25830299647703</c:v>
                </c:pt>
                <c:pt idx="24">
                  <c:v>177.40642221418042</c:v>
                </c:pt>
                <c:pt idx="25">
                  <c:v>175.37974032542712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189.84189560683029</c:v>
                </c:pt>
                <c:pt idx="1">
                  <c:v>200.30461106758489</c:v>
                </c:pt>
                <c:pt idx="2">
                  <c:v>190.51833343663844</c:v>
                </c:pt>
                <c:pt idx="3">
                  <c:v>199.55561916140562</c:v>
                </c:pt>
                <c:pt idx="4">
                  <c:v>207.10826020737653</c:v>
                </c:pt>
                <c:pt idx="5">
                  <c:v>204.83908114723738</c:v>
                </c:pt>
                <c:pt idx="6">
                  <c:v>211.74203273660328</c:v>
                </c:pt>
                <c:pt idx="7">
                  <c:v>198.25658838850597</c:v>
                </c:pt>
                <c:pt idx="8">
                  <c:v>212.0258009041917</c:v>
                </c:pt>
                <c:pt idx="9">
                  <c:v>199.54190959728126</c:v>
                </c:pt>
                <c:pt idx="10">
                  <c:v>222.5514639086266</c:v>
                </c:pt>
                <c:pt idx="11">
                  <c:v>208.25424105291441</c:v>
                </c:pt>
                <c:pt idx="12">
                  <c:v>211.19673997395327</c:v>
                </c:pt>
                <c:pt idx="13">
                  <c:v>212.61080472287992</c:v>
                </c:pt>
                <c:pt idx="14">
                  <c:v>214.4344700988683</c:v>
                </c:pt>
                <c:pt idx="15">
                  <c:v>215.79187094260968</c:v>
                </c:pt>
                <c:pt idx="16">
                  <c:v>216.92906024378848</c:v>
                </c:pt>
                <c:pt idx="17">
                  <c:v>218.01441837960456</c:v>
                </c:pt>
                <c:pt idx="18">
                  <c:v>219.10469442152254</c:v>
                </c:pt>
                <c:pt idx="19">
                  <c:v>220.2092111102618</c:v>
                </c:pt>
                <c:pt idx="20">
                  <c:v>221.39513118316469</c:v>
                </c:pt>
                <c:pt idx="21">
                  <c:v>222.57078642116875</c:v>
                </c:pt>
                <c:pt idx="22">
                  <c:v>223.75825780817971</c:v>
                </c:pt>
                <c:pt idx="23">
                  <c:v>224.96963612628917</c:v>
                </c:pt>
                <c:pt idx="24">
                  <c:v>226.17026059824315</c:v>
                </c:pt>
                <c:pt idx="25">
                  <c:v>227.23017718387413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37.111404221515905</c:v>
                </c:pt>
                <c:pt idx="1">
                  <c:v>38.525941519735269</c:v>
                </c:pt>
                <c:pt idx="2">
                  <c:v>35.826806789547874</c:v>
                </c:pt>
                <c:pt idx="3">
                  <c:v>34.264758460418101</c:v>
                </c:pt>
                <c:pt idx="4">
                  <c:v>35.948500890759696</c:v>
                </c:pt>
                <c:pt idx="5">
                  <c:v>41.786649099593845</c:v>
                </c:pt>
                <c:pt idx="6">
                  <c:v>41.665788328287441</c:v>
                </c:pt>
                <c:pt idx="7">
                  <c:v>40.087139198304541</c:v>
                </c:pt>
                <c:pt idx="8">
                  <c:v>40.620396395844395</c:v>
                </c:pt>
                <c:pt idx="9">
                  <c:v>39.32135756419045</c:v>
                </c:pt>
                <c:pt idx="10">
                  <c:v>42.032233407440266</c:v>
                </c:pt>
                <c:pt idx="11">
                  <c:v>43.152247076857499</c:v>
                </c:pt>
                <c:pt idx="12">
                  <c:v>42.617606927249334</c:v>
                </c:pt>
                <c:pt idx="13">
                  <c:v>43.328115379753946</c:v>
                </c:pt>
                <c:pt idx="14">
                  <c:v>44.148338536751574</c:v>
                </c:pt>
                <c:pt idx="15">
                  <c:v>44.878525183924992</c:v>
                </c:pt>
                <c:pt idx="16">
                  <c:v>45.585687580338423</c:v>
                </c:pt>
                <c:pt idx="17">
                  <c:v>46.314932420545446</c:v>
                </c:pt>
                <c:pt idx="18" formatCode="General">
                  <c:v>47.040450425067966</c:v>
                </c:pt>
                <c:pt idx="19" formatCode="General">
                  <c:v>47.769051814756814</c:v>
                </c:pt>
                <c:pt idx="20" formatCode="General">
                  <c:v>48.538212608873003</c:v>
                </c:pt>
                <c:pt idx="21" formatCode="General">
                  <c:v>49.314558403702236</c:v>
                </c:pt>
                <c:pt idx="22">
                  <c:v>50.103172584610839</c:v>
                </c:pt>
                <c:pt idx="23">
                  <c:v>50.908629448390748</c:v>
                </c:pt>
                <c:pt idx="24">
                  <c:v>51.710360594037247</c:v>
                </c:pt>
                <c:pt idx="25">
                  <c:v>52.512519289141764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47.527772988874901</c:v>
                </c:pt>
                <c:pt idx="1">
                  <c:v>47.781619977600492</c:v>
                </c:pt>
                <c:pt idx="2">
                  <c:v>46.843541714718377</c:v>
                </c:pt>
                <c:pt idx="3">
                  <c:v>43.749434631889336</c:v>
                </c:pt>
                <c:pt idx="4">
                  <c:v>45.679624629208028</c:v>
                </c:pt>
                <c:pt idx="5">
                  <c:v>51.389216768261647</c:v>
                </c:pt>
                <c:pt idx="6">
                  <c:v>49.232669691758623</c:v>
                </c:pt>
                <c:pt idx="7">
                  <c:v>45.977825319586671</c:v>
                </c:pt>
                <c:pt idx="8">
                  <c:v>44.962919829880477</c:v>
                </c:pt>
                <c:pt idx="9">
                  <c:v>44.955678131983078</c:v>
                </c:pt>
                <c:pt idx="10">
                  <c:v>49.492712338653654</c:v>
                </c:pt>
                <c:pt idx="11">
                  <c:v>48.417711116574054</c:v>
                </c:pt>
                <c:pt idx="12">
                  <c:v>47.425353491237054</c:v>
                </c:pt>
                <c:pt idx="13">
                  <c:v>47.692599577430059</c:v>
                </c:pt>
                <c:pt idx="14">
                  <c:v>48.097890408126297</c:v>
                </c:pt>
                <c:pt idx="15">
                  <c:v>48.393285172811716</c:v>
                </c:pt>
                <c:pt idx="16">
                  <c:v>48.644420426644096</c:v>
                </c:pt>
                <c:pt idx="17">
                  <c:v>48.911568363634572</c:v>
                </c:pt>
                <c:pt idx="18" formatCode="General">
                  <c:v>49.314225406718883</c:v>
                </c:pt>
                <c:pt idx="19" formatCode="General">
                  <c:v>49.850820501732819</c:v>
                </c:pt>
                <c:pt idx="20" formatCode="General">
                  <c:v>50.422589823277875</c:v>
                </c:pt>
                <c:pt idx="21" formatCode="General">
                  <c:v>51.010060688465693</c:v>
                </c:pt>
                <c:pt idx="22">
                  <c:v>51.639994607835419</c:v>
                </c:pt>
                <c:pt idx="23">
                  <c:v>52.308621937381517</c:v>
                </c:pt>
                <c:pt idx="24">
                  <c:v>53.011175209009551</c:v>
                </c:pt>
                <c:pt idx="25">
                  <c:v>53.683323097998233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115.41407319205511</c:v>
                </c:pt>
                <c:pt idx="1">
                  <c:v>122.84172881817457</c:v>
                </c:pt>
                <c:pt idx="2">
                  <c:v>123.9116164300426</c:v>
                </c:pt>
                <c:pt idx="3">
                  <c:v>118.38103668165891</c:v>
                </c:pt>
                <c:pt idx="4">
                  <c:v>126.81562283972144</c:v>
                </c:pt>
                <c:pt idx="5">
                  <c:v>148.61623382968014</c:v>
                </c:pt>
                <c:pt idx="6">
                  <c:v>146.81839933912809</c:v>
                </c:pt>
                <c:pt idx="7">
                  <c:v>141.0719128333952</c:v>
                </c:pt>
                <c:pt idx="8">
                  <c:v>147.12656164872061</c:v>
                </c:pt>
                <c:pt idx="9">
                  <c:v>146.37880153305903</c:v>
                </c:pt>
                <c:pt idx="10">
                  <c:v>161.69058061699218</c:v>
                </c:pt>
                <c:pt idx="11">
                  <c:v>167.66815169344744</c:v>
                </c:pt>
                <c:pt idx="12">
                  <c:v>167.53731704976576</c:v>
                </c:pt>
                <c:pt idx="13">
                  <c:v>172.16305104009169</c:v>
                </c:pt>
                <c:pt idx="14">
                  <c:v>177.1381630096883</c:v>
                </c:pt>
                <c:pt idx="15">
                  <c:v>181.75667066179767</c:v>
                </c:pt>
                <c:pt idx="16">
                  <c:v>186.23167580269757</c:v>
                </c:pt>
                <c:pt idx="17">
                  <c:v>190.65309818214601</c:v>
                </c:pt>
                <c:pt idx="18" formatCode="General">
                  <c:v>195.01385830112409</c:v>
                </c:pt>
                <c:pt idx="19" formatCode="General">
                  <c:v>199.31186636937969</c:v>
                </c:pt>
                <c:pt idx="20" formatCode="General">
                  <c:v>203.71370218775871</c:v>
                </c:pt>
                <c:pt idx="21" formatCode="General">
                  <c:v>208.1507276030697</c:v>
                </c:pt>
                <c:pt idx="22" formatCode="General">
                  <c:v>212.614884386775</c:v>
                </c:pt>
                <c:pt idx="23" formatCode="General">
                  <c:v>217.12813642096921</c:v>
                </c:pt>
                <c:pt idx="24" formatCode="General">
                  <c:v>221.67270953976035</c:v>
                </c:pt>
                <c:pt idx="25" formatCode="General">
                  <c:v>226.15099393403435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57.198105522352151</c:v>
                </c:pt>
                <c:pt idx="1">
                  <c:v>46.347378526558273</c:v>
                </c:pt>
                <c:pt idx="2">
                  <c:v>43.970696084779611</c:v>
                </c:pt>
                <c:pt idx="3">
                  <c:v>53.828665101731318</c:v>
                </c:pt>
                <c:pt idx="4">
                  <c:v>56.728661926951602</c:v>
                </c:pt>
                <c:pt idx="5">
                  <c:v>65.121378456535027</c:v>
                </c:pt>
                <c:pt idx="6">
                  <c:v>61.464382606229108</c:v>
                </c:pt>
                <c:pt idx="7">
                  <c:v>75.68502571243684</c:v>
                </c:pt>
                <c:pt idx="8">
                  <c:v>63.041809390489981</c:v>
                </c:pt>
                <c:pt idx="9">
                  <c:v>87.898871871729966</c:v>
                </c:pt>
                <c:pt idx="10">
                  <c:v>77.675569871869712</c:v>
                </c:pt>
                <c:pt idx="11">
                  <c:v>73.745641950060985</c:v>
                </c:pt>
                <c:pt idx="12">
                  <c:v>84.260379640796344</c:v>
                </c:pt>
                <c:pt idx="13">
                  <c:v>87.257309679399981</c:v>
                </c:pt>
                <c:pt idx="14">
                  <c:v>90.337499336553151</c:v>
                </c:pt>
                <c:pt idx="15">
                  <c:v>93.132315805258685</c:v>
                </c:pt>
                <c:pt idx="16">
                  <c:v>95.738464213092684</c:v>
                </c:pt>
                <c:pt idx="17">
                  <c:v>98.212418403065143</c:v>
                </c:pt>
                <c:pt idx="18" formatCode="General">
                  <c:v>100.58512571235845</c:v>
                </c:pt>
                <c:pt idx="19" formatCode="General">
                  <c:v>102.85879079534824</c:v>
                </c:pt>
                <c:pt idx="20" formatCode="General">
                  <c:v>105.05840788218281</c:v>
                </c:pt>
                <c:pt idx="21" formatCode="General">
                  <c:v>107.14514007283611</c:v>
                </c:pt>
                <c:pt idx="22" formatCode="General">
                  <c:v>109.12101218515465</c:v>
                </c:pt>
                <c:pt idx="23" formatCode="General">
                  <c:v>110.9954615891518</c:v>
                </c:pt>
                <c:pt idx="24" formatCode="General">
                  <c:v>112.73734185120986</c:v>
                </c:pt>
                <c:pt idx="25" formatCode="General">
                  <c:v>114.27812092824725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9.1217868715699755</c:v>
                </c:pt>
                <c:pt idx="1">
                  <c:v>7.4334144321795543</c:v>
                </c:pt>
                <c:pt idx="2">
                  <c:v>6.805238967263179</c:v>
                </c:pt>
                <c:pt idx="3">
                  <c:v>8.6515457175035682</c:v>
                </c:pt>
                <c:pt idx="4">
                  <c:v>8.7890969910139454</c:v>
                </c:pt>
                <c:pt idx="5">
                  <c:v>10.239287360300342</c:v>
                </c:pt>
                <c:pt idx="6">
                  <c:v>9.8519785314937867</c:v>
                </c:pt>
                <c:pt idx="7">
                  <c:v>12.130550525361471</c:v>
                </c:pt>
                <c:pt idx="8">
                  <c:v>10.633605506208017</c:v>
                </c:pt>
                <c:pt idx="9">
                  <c:v>13.455008764642686</c:v>
                </c:pt>
                <c:pt idx="10">
                  <c:v>12.01737895129201</c:v>
                </c:pt>
                <c:pt idx="11">
                  <c:v>11.442349177365529</c:v>
                </c:pt>
                <c:pt idx="12">
                  <c:v>13.333209544957304</c:v>
                </c:pt>
                <c:pt idx="13">
                  <c:v>13.846621912434633</c:v>
                </c:pt>
                <c:pt idx="14">
                  <c:v>14.37241067622303</c:v>
                </c:pt>
                <c:pt idx="15">
                  <c:v>14.851229713922548</c:v>
                </c:pt>
                <c:pt idx="16">
                  <c:v>15.303948298360742</c:v>
                </c:pt>
                <c:pt idx="17">
                  <c:v>15.737729498676751</c:v>
                </c:pt>
                <c:pt idx="18" formatCode="General">
                  <c:v>16.159205998040346</c:v>
                </c:pt>
                <c:pt idx="19" formatCode="General">
                  <c:v>16.561593161175871</c:v>
                </c:pt>
                <c:pt idx="20" formatCode="General">
                  <c:v>16.956184741740632</c:v>
                </c:pt>
                <c:pt idx="21" formatCode="General">
                  <c:v>17.331091571777726</c:v>
                </c:pt>
                <c:pt idx="22" formatCode="General">
                  <c:v>17.690800310055081</c:v>
                </c:pt>
                <c:pt idx="23" formatCode="General">
                  <c:v>18.031590569433174</c:v>
                </c:pt>
                <c:pt idx="24" formatCode="General">
                  <c:v>18.358779975172126</c:v>
                </c:pt>
                <c:pt idx="25" formatCode="General">
                  <c:v>18.65235071681348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61.490058670371447</c:v>
                </c:pt>
                <c:pt idx="1">
                  <c:v>53.872021675557292</c:v>
                </c:pt>
                <c:pt idx="2">
                  <c:v>54.331378289700595</c:v>
                </c:pt>
                <c:pt idx="3">
                  <c:v>54.818170479380498</c:v>
                </c:pt>
                <c:pt idx="4">
                  <c:v>51.953689816501374</c:v>
                </c:pt>
                <c:pt idx="5">
                  <c:v>56.672211603302962</c:v>
                </c:pt>
                <c:pt idx="6">
                  <c:v>44.547066289908408</c:v>
                </c:pt>
                <c:pt idx="7">
                  <c:v>51.180565295555034</c:v>
                </c:pt>
                <c:pt idx="8">
                  <c:v>49.202934859440859</c:v>
                </c:pt>
                <c:pt idx="9">
                  <c:v>47.081154089506526</c:v>
                </c:pt>
                <c:pt idx="10">
                  <c:v>35.520944205982367</c:v>
                </c:pt>
                <c:pt idx="11">
                  <c:v>36.052483436624399</c:v>
                </c:pt>
                <c:pt idx="12">
                  <c:v>35.535764057933925</c:v>
                </c:pt>
                <c:pt idx="13">
                  <c:v>33.352953881647103</c:v>
                </c:pt>
                <c:pt idx="14">
                  <c:v>31.237186339677919</c:v>
                </c:pt>
                <c:pt idx="15">
                  <c:v>30.136956993878758</c:v>
                </c:pt>
                <c:pt idx="16">
                  <c:v>29.168076069677007</c:v>
                </c:pt>
                <c:pt idx="17">
                  <c:v>28.210052764926171</c:v>
                </c:pt>
                <c:pt idx="18">
                  <c:v>27.272035659431573</c:v>
                </c:pt>
                <c:pt idx="19">
                  <c:v>26.354134954091201</c:v>
                </c:pt>
                <c:pt idx="20">
                  <c:v>25.466437714081884</c:v>
                </c:pt>
                <c:pt idx="21">
                  <c:v>24.595402741958686</c:v>
                </c:pt>
                <c:pt idx="22">
                  <c:v>23.743333880427645</c:v>
                </c:pt>
                <c:pt idx="23">
                  <c:v>22.915038625765877</c:v>
                </c:pt>
                <c:pt idx="24">
                  <c:v>22.146534951623149</c:v>
                </c:pt>
                <c:pt idx="25">
                  <c:v>22.01448773549286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139.31962427781053</c:v>
                </c:pt>
                <c:pt idx="1">
                  <c:v>128.26500583786347</c:v>
                </c:pt>
                <c:pt idx="2">
                  <c:v>134.3195325641673</c:v>
                </c:pt>
                <c:pt idx="3">
                  <c:v>133.50853616641191</c:v>
                </c:pt>
                <c:pt idx="4">
                  <c:v>135.9271674075982</c:v>
                </c:pt>
                <c:pt idx="5">
                  <c:v>114.83576403212481</c:v>
                </c:pt>
                <c:pt idx="6">
                  <c:v>108.56681480689315</c:v>
                </c:pt>
                <c:pt idx="7">
                  <c:v>130.29636834703189</c:v>
                </c:pt>
                <c:pt idx="8">
                  <c:v>122.91307435074289</c:v>
                </c:pt>
                <c:pt idx="9">
                  <c:v>123.58786985880295</c:v>
                </c:pt>
                <c:pt idx="10">
                  <c:v>96.646402796840505</c:v>
                </c:pt>
                <c:pt idx="11">
                  <c:v>108.16332165827613</c:v>
                </c:pt>
                <c:pt idx="12">
                  <c:v>101.19708233231547</c:v>
                </c:pt>
                <c:pt idx="13">
                  <c:v>97.796310226324962</c:v>
                </c:pt>
                <c:pt idx="14">
                  <c:v>94.573524261415997</c:v>
                </c:pt>
                <c:pt idx="15">
                  <c:v>91.157559195602047</c:v>
                </c:pt>
                <c:pt idx="16">
                  <c:v>87.662339545753724</c:v>
                </c:pt>
                <c:pt idx="17">
                  <c:v>84.15294027720428</c:v>
                </c:pt>
                <c:pt idx="18">
                  <c:v>80.670541318749144</c:v>
                </c:pt>
                <c:pt idx="19">
                  <c:v>77.217956113939607</c:v>
                </c:pt>
                <c:pt idx="20">
                  <c:v>73.819704896831922</c:v>
                </c:pt>
                <c:pt idx="21">
                  <c:v>70.445137383006966</c:v>
                </c:pt>
                <c:pt idx="22">
                  <c:v>67.106760279172306</c:v>
                </c:pt>
                <c:pt idx="23">
                  <c:v>63.809582286141556</c:v>
                </c:pt>
                <c:pt idx="24">
                  <c:v>60.540415066764865</c:v>
                </c:pt>
                <c:pt idx="25">
                  <c:v>57.254286788969821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216.87027864861952</c:v>
                </c:pt>
                <c:pt idx="1">
                  <c:v>216.25127814474561</c:v>
                </c:pt>
                <c:pt idx="2">
                  <c:v>208.12585572314273</c:v>
                </c:pt>
                <c:pt idx="3">
                  <c:v>210.24923359960101</c:v>
                </c:pt>
                <c:pt idx="4">
                  <c:v>207.92137529086759</c:v>
                </c:pt>
                <c:pt idx="5">
                  <c:v>211.61817770296281</c:v>
                </c:pt>
                <c:pt idx="6">
                  <c:v>195.56686766969756</c:v>
                </c:pt>
                <c:pt idx="7">
                  <c:v>197.03802437982296</c:v>
                </c:pt>
                <c:pt idx="8">
                  <c:v>220.8488971144815</c:v>
                </c:pt>
                <c:pt idx="9">
                  <c:v>202.7803485888042</c:v>
                </c:pt>
                <c:pt idx="10">
                  <c:v>200.81671390230272</c:v>
                </c:pt>
                <c:pt idx="11">
                  <c:v>202.00785283787997</c:v>
                </c:pt>
                <c:pt idx="12">
                  <c:v>197.37954698179212</c:v>
                </c:pt>
                <c:pt idx="13">
                  <c:v>195.99623358003808</c:v>
                </c:pt>
                <c:pt idx="14">
                  <c:v>194.95751733269469</c:v>
                </c:pt>
                <c:pt idx="15">
                  <c:v>193.48458633019442</c:v>
                </c:pt>
                <c:pt idx="16">
                  <c:v>191.79032781964696</c:v>
                </c:pt>
                <c:pt idx="17">
                  <c:v>190.01184171019779</c:v>
                </c:pt>
                <c:pt idx="18">
                  <c:v>188.21686275698772</c:v>
                </c:pt>
                <c:pt idx="19">
                  <c:v>186.41257517931336</c:v>
                </c:pt>
                <c:pt idx="20">
                  <c:v>184.65962896208865</c:v>
                </c:pt>
                <c:pt idx="21">
                  <c:v>182.87309511401457</c:v>
                </c:pt>
                <c:pt idx="22">
                  <c:v>181.06978395778941</c:v>
                </c:pt>
                <c:pt idx="23">
                  <c:v>179.25830299647703</c:v>
                </c:pt>
                <c:pt idx="24">
                  <c:v>177.40642221418042</c:v>
                </c:pt>
                <c:pt idx="25">
                  <c:v>175.37974032542712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189.84189560683029</c:v>
                </c:pt>
                <c:pt idx="1">
                  <c:v>200.30461106758489</c:v>
                </c:pt>
                <c:pt idx="2">
                  <c:v>190.51833343663844</c:v>
                </c:pt>
                <c:pt idx="3">
                  <c:v>199.55561916140562</c:v>
                </c:pt>
                <c:pt idx="4">
                  <c:v>207.10826020737653</c:v>
                </c:pt>
                <c:pt idx="5">
                  <c:v>204.83908114723738</c:v>
                </c:pt>
                <c:pt idx="6">
                  <c:v>211.74203273660328</c:v>
                </c:pt>
                <c:pt idx="7">
                  <c:v>198.25658838850597</c:v>
                </c:pt>
                <c:pt idx="8">
                  <c:v>212.0258009041917</c:v>
                </c:pt>
                <c:pt idx="9">
                  <c:v>199.54190959728126</c:v>
                </c:pt>
                <c:pt idx="10">
                  <c:v>222.5514639086266</c:v>
                </c:pt>
                <c:pt idx="11">
                  <c:v>208.25424105291441</c:v>
                </c:pt>
                <c:pt idx="12">
                  <c:v>211.19673997395327</c:v>
                </c:pt>
                <c:pt idx="13">
                  <c:v>212.61080472287992</c:v>
                </c:pt>
                <c:pt idx="14">
                  <c:v>214.4344700988683</c:v>
                </c:pt>
                <c:pt idx="15">
                  <c:v>215.79187094260968</c:v>
                </c:pt>
                <c:pt idx="16">
                  <c:v>216.92906024378848</c:v>
                </c:pt>
                <c:pt idx="17">
                  <c:v>218.01441837960456</c:v>
                </c:pt>
                <c:pt idx="18">
                  <c:v>219.10469442152254</c:v>
                </c:pt>
                <c:pt idx="19">
                  <c:v>220.2092111102618</c:v>
                </c:pt>
                <c:pt idx="20">
                  <c:v>221.39513118316469</c:v>
                </c:pt>
                <c:pt idx="21">
                  <c:v>222.57078642116875</c:v>
                </c:pt>
                <c:pt idx="22">
                  <c:v>223.75825780817971</c:v>
                </c:pt>
                <c:pt idx="23">
                  <c:v>224.96963612628917</c:v>
                </c:pt>
                <c:pt idx="24">
                  <c:v>226.17026059824315</c:v>
                </c:pt>
                <c:pt idx="25">
                  <c:v>227.23017718387413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37.111404221515905</c:v>
                </c:pt>
                <c:pt idx="1">
                  <c:v>38.525941519735269</c:v>
                </c:pt>
                <c:pt idx="2">
                  <c:v>35.826806789547874</c:v>
                </c:pt>
                <c:pt idx="3">
                  <c:v>34.264758460418101</c:v>
                </c:pt>
                <c:pt idx="4">
                  <c:v>35.948500890759696</c:v>
                </c:pt>
                <c:pt idx="5">
                  <c:v>41.786649099593845</c:v>
                </c:pt>
                <c:pt idx="6">
                  <c:v>41.665788328287441</c:v>
                </c:pt>
                <c:pt idx="7">
                  <c:v>40.087139198304541</c:v>
                </c:pt>
                <c:pt idx="8">
                  <c:v>40.620396395844395</c:v>
                </c:pt>
                <c:pt idx="9">
                  <c:v>39.32135756419045</c:v>
                </c:pt>
                <c:pt idx="10">
                  <c:v>42.032233407440266</c:v>
                </c:pt>
                <c:pt idx="11">
                  <c:v>43.152247076857499</c:v>
                </c:pt>
                <c:pt idx="12">
                  <c:v>42.617606927249334</c:v>
                </c:pt>
                <c:pt idx="13">
                  <c:v>43.328115379753946</c:v>
                </c:pt>
                <c:pt idx="14">
                  <c:v>44.148338536751574</c:v>
                </c:pt>
                <c:pt idx="15">
                  <c:v>44.878525183924992</c:v>
                </c:pt>
                <c:pt idx="16">
                  <c:v>45.585687580338423</c:v>
                </c:pt>
                <c:pt idx="17">
                  <c:v>46.314932420545446</c:v>
                </c:pt>
                <c:pt idx="18" formatCode="General">
                  <c:v>47.040450425067966</c:v>
                </c:pt>
                <c:pt idx="19" formatCode="General">
                  <c:v>47.769051814756814</c:v>
                </c:pt>
                <c:pt idx="20" formatCode="General">
                  <c:v>48.538212608873003</c:v>
                </c:pt>
                <c:pt idx="21" formatCode="General">
                  <c:v>49.314558403702236</c:v>
                </c:pt>
                <c:pt idx="22">
                  <c:v>50.103172584610839</c:v>
                </c:pt>
                <c:pt idx="23">
                  <c:v>50.908629448390748</c:v>
                </c:pt>
                <c:pt idx="24">
                  <c:v>51.710360594037247</c:v>
                </c:pt>
                <c:pt idx="25">
                  <c:v>52.512519289141764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47.527772988874901</c:v>
                </c:pt>
                <c:pt idx="1">
                  <c:v>47.781619977600492</c:v>
                </c:pt>
                <c:pt idx="2">
                  <c:v>46.843541714718377</c:v>
                </c:pt>
                <c:pt idx="3">
                  <c:v>43.749434631889336</c:v>
                </c:pt>
                <c:pt idx="4">
                  <c:v>45.679624629208028</c:v>
                </c:pt>
                <c:pt idx="5">
                  <c:v>51.389216768261647</c:v>
                </c:pt>
                <c:pt idx="6">
                  <c:v>49.232669691758623</c:v>
                </c:pt>
                <c:pt idx="7">
                  <c:v>45.977825319586671</c:v>
                </c:pt>
                <c:pt idx="8">
                  <c:v>44.962919829880477</c:v>
                </c:pt>
                <c:pt idx="9">
                  <c:v>44.955678131983078</c:v>
                </c:pt>
                <c:pt idx="10">
                  <c:v>49.492712338653654</c:v>
                </c:pt>
                <c:pt idx="11">
                  <c:v>48.417711116574054</c:v>
                </c:pt>
                <c:pt idx="12">
                  <c:v>47.425353491237054</c:v>
                </c:pt>
                <c:pt idx="13">
                  <c:v>47.692599577430059</c:v>
                </c:pt>
                <c:pt idx="14">
                  <c:v>48.097890408126297</c:v>
                </c:pt>
                <c:pt idx="15">
                  <c:v>48.393285172811716</c:v>
                </c:pt>
                <c:pt idx="16">
                  <c:v>48.644420426644096</c:v>
                </c:pt>
                <c:pt idx="17">
                  <c:v>48.911568363634572</c:v>
                </c:pt>
                <c:pt idx="18" formatCode="General">
                  <c:v>49.314225406718883</c:v>
                </c:pt>
                <c:pt idx="19" formatCode="General">
                  <c:v>49.850820501732819</c:v>
                </c:pt>
                <c:pt idx="20" formatCode="General">
                  <c:v>50.422589823277875</c:v>
                </c:pt>
                <c:pt idx="21" formatCode="General">
                  <c:v>51.010060688465693</c:v>
                </c:pt>
                <c:pt idx="22">
                  <c:v>51.639994607835419</c:v>
                </c:pt>
                <c:pt idx="23">
                  <c:v>52.308621937381517</c:v>
                </c:pt>
                <c:pt idx="24">
                  <c:v>53.011175209009551</c:v>
                </c:pt>
                <c:pt idx="25">
                  <c:v>53.683323097998233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115.41407319205511</c:v>
                </c:pt>
                <c:pt idx="1">
                  <c:v>122.84172881817457</c:v>
                </c:pt>
                <c:pt idx="2">
                  <c:v>123.9116164300426</c:v>
                </c:pt>
                <c:pt idx="3">
                  <c:v>118.38103668165891</c:v>
                </c:pt>
                <c:pt idx="4">
                  <c:v>126.81562283972144</c:v>
                </c:pt>
                <c:pt idx="5">
                  <c:v>148.61623382968014</c:v>
                </c:pt>
                <c:pt idx="6">
                  <c:v>146.81839933912809</c:v>
                </c:pt>
                <c:pt idx="7">
                  <c:v>141.0719128333952</c:v>
                </c:pt>
                <c:pt idx="8">
                  <c:v>147.12656164872061</c:v>
                </c:pt>
                <c:pt idx="9">
                  <c:v>146.37880153305903</c:v>
                </c:pt>
                <c:pt idx="10">
                  <c:v>161.69058061699218</c:v>
                </c:pt>
                <c:pt idx="11">
                  <c:v>167.66815169344744</c:v>
                </c:pt>
                <c:pt idx="12">
                  <c:v>167.53731704976576</c:v>
                </c:pt>
                <c:pt idx="13">
                  <c:v>172.16305104009169</c:v>
                </c:pt>
                <c:pt idx="14">
                  <c:v>177.1381630096883</c:v>
                </c:pt>
                <c:pt idx="15">
                  <c:v>181.75667066179767</c:v>
                </c:pt>
                <c:pt idx="16">
                  <c:v>186.23167580269757</c:v>
                </c:pt>
                <c:pt idx="17">
                  <c:v>190.65309818214601</c:v>
                </c:pt>
                <c:pt idx="18" formatCode="General">
                  <c:v>195.01385830112409</c:v>
                </c:pt>
                <c:pt idx="19" formatCode="General">
                  <c:v>199.31186636937969</c:v>
                </c:pt>
                <c:pt idx="20" formatCode="General">
                  <c:v>203.71370218775871</c:v>
                </c:pt>
                <c:pt idx="21" formatCode="General">
                  <c:v>208.1507276030697</c:v>
                </c:pt>
                <c:pt idx="22" formatCode="General">
                  <c:v>212.614884386775</c:v>
                </c:pt>
                <c:pt idx="23" formatCode="General">
                  <c:v>217.12813642096921</c:v>
                </c:pt>
                <c:pt idx="24" formatCode="General">
                  <c:v>221.67270953976035</c:v>
                </c:pt>
                <c:pt idx="25" formatCode="General">
                  <c:v>226.15099393403435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57.198105522352151</c:v>
                </c:pt>
                <c:pt idx="1">
                  <c:v>46.347378526558273</c:v>
                </c:pt>
                <c:pt idx="2">
                  <c:v>43.970696084779611</c:v>
                </c:pt>
                <c:pt idx="3">
                  <c:v>53.828665101731318</c:v>
                </c:pt>
                <c:pt idx="4">
                  <c:v>56.728661926951602</c:v>
                </c:pt>
                <c:pt idx="5">
                  <c:v>65.121378456535027</c:v>
                </c:pt>
                <c:pt idx="6">
                  <c:v>61.464382606229108</c:v>
                </c:pt>
                <c:pt idx="7">
                  <c:v>75.68502571243684</c:v>
                </c:pt>
                <c:pt idx="8">
                  <c:v>63.041809390489981</c:v>
                </c:pt>
                <c:pt idx="9">
                  <c:v>87.898871871729966</c:v>
                </c:pt>
                <c:pt idx="10">
                  <c:v>77.675569871869712</c:v>
                </c:pt>
                <c:pt idx="11">
                  <c:v>73.745641950060985</c:v>
                </c:pt>
                <c:pt idx="12">
                  <c:v>84.260379640796344</c:v>
                </c:pt>
                <c:pt idx="13">
                  <c:v>87.257309679399981</c:v>
                </c:pt>
                <c:pt idx="14">
                  <c:v>90.337499336553151</c:v>
                </c:pt>
                <c:pt idx="15">
                  <c:v>93.132315805258685</c:v>
                </c:pt>
                <c:pt idx="16">
                  <c:v>95.738464213092684</c:v>
                </c:pt>
                <c:pt idx="17">
                  <c:v>98.212418403065143</c:v>
                </c:pt>
                <c:pt idx="18" formatCode="General">
                  <c:v>100.58512571235845</c:v>
                </c:pt>
                <c:pt idx="19" formatCode="General">
                  <c:v>102.85879079534824</c:v>
                </c:pt>
                <c:pt idx="20" formatCode="General">
                  <c:v>105.05840788218281</c:v>
                </c:pt>
                <c:pt idx="21" formatCode="General">
                  <c:v>107.14514007283611</c:v>
                </c:pt>
                <c:pt idx="22" formatCode="General">
                  <c:v>109.12101218515465</c:v>
                </c:pt>
                <c:pt idx="23" formatCode="General">
                  <c:v>110.9954615891518</c:v>
                </c:pt>
                <c:pt idx="24" formatCode="General">
                  <c:v>112.73734185120986</c:v>
                </c:pt>
                <c:pt idx="25" formatCode="General">
                  <c:v>114.27812092824725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9.1217868715699755</c:v>
                </c:pt>
                <c:pt idx="1">
                  <c:v>7.4334144321795543</c:v>
                </c:pt>
                <c:pt idx="2">
                  <c:v>6.805238967263179</c:v>
                </c:pt>
                <c:pt idx="3">
                  <c:v>8.6515457175035682</c:v>
                </c:pt>
                <c:pt idx="4">
                  <c:v>8.7890969910139454</c:v>
                </c:pt>
                <c:pt idx="5">
                  <c:v>10.239287360300342</c:v>
                </c:pt>
                <c:pt idx="6">
                  <c:v>9.8519785314937867</c:v>
                </c:pt>
                <c:pt idx="7">
                  <c:v>12.130550525361471</c:v>
                </c:pt>
                <c:pt idx="8">
                  <c:v>10.633605506208017</c:v>
                </c:pt>
                <c:pt idx="9">
                  <c:v>13.455008764642686</c:v>
                </c:pt>
                <c:pt idx="10">
                  <c:v>12.01737895129201</c:v>
                </c:pt>
                <c:pt idx="11">
                  <c:v>11.442349177365529</c:v>
                </c:pt>
                <c:pt idx="12">
                  <c:v>13.333209544957304</c:v>
                </c:pt>
                <c:pt idx="13">
                  <c:v>13.846621912434633</c:v>
                </c:pt>
                <c:pt idx="14">
                  <c:v>14.37241067622303</c:v>
                </c:pt>
                <c:pt idx="15">
                  <c:v>14.851229713922548</c:v>
                </c:pt>
                <c:pt idx="16">
                  <c:v>15.303948298360742</c:v>
                </c:pt>
                <c:pt idx="17">
                  <c:v>15.737729498676751</c:v>
                </c:pt>
                <c:pt idx="18" formatCode="General">
                  <c:v>16.159205998040346</c:v>
                </c:pt>
                <c:pt idx="19" formatCode="General">
                  <c:v>16.561593161175871</c:v>
                </c:pt>
                <c:pt idx="20" formatCode="General">
                  <c:v>16.956184741740632</c:v>
                </c:pt>
                <c:pt idx="21" formatCode="General">
                  <c:v>17.331091571777726</c:v>
                </c:pt>
                <c:pt idx="22" formatCode="General">
                  <c:v>17.690800310055081</c:v>
                </c:pt>
                <c:pt idx="23" formatCode="General">
                  <c:v>18.031590569433174</c:v>
                </c:pt>
                <c:pt idx="24" formatCode="General">
                  <c:v>18.358779975172126</c:v>
                </c:pt>
                <c:pt idx="25" formatCode="General">
                  <c:v>18.65235071681348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39.60026386347252</c:v>
                </c:pt>
                <c:pt idx="1">
                  <c:v>27.151450121702119</c:v>
                </c:pt>
                <c:pt idx="2">
                  <c:v>39.972794551645933</c:v>
                </c:pt>
                <c:pt idx="3">
                  <c:v>54.315991740109986</c:v>
                </c:pt>
                <c:pt idx="4">
                  <c:v>38.37372204320625</c:v>
                </c:pt>
                <c:pt idx="5">
                  <c:v>38.902019148150735</c:v>
                </c:pt>
                <c:pt idx="6">
                  <c:v>16.580155911002343</c:v>
                </c:pt>
                <c:pt idx="7">
                  <c:v>18.985667126593395</c:v>
                </c:pt>
                <c:pt idx="8">
                  <c:v>11.635084174885792</c:v>
                </c:pt>
                <c:pt idx="9">
                  <c:v>11.84389105868004</c:v>
                </c:pt>
                <c:pt idx="10">
                  <c:v>38.137943267251792</c:v>
                </c:pt>
                <c:pt idx="11">
                  <c:v>86.294181835484807</c:v>
                </c:pt>
                <c:pt idx="12">
                  <c:v>18.751126558557111</c:v>
                </c:pt>
                <c:pt idx="13">
                  <c:v>9.8314967627196541</c:v>
                </c:pt>
                <c:pt idx="14">
                  <c:v>39.310368443960584</c:v>
                </c:pt>
                <c:pt idx="15">
                  <c:v>30.758676250161194</c:v>
                </c:pt>
                <c:pt idx="16">
                  <c:v>19.270778464065035</c:v>
                </c:pt>
                <c:pt idx="17">
                  <c:v>64.863358835168654</c:v>
                </c:pt>
                <c:pt idx="18">
                  <c:v>20.767238960033453</c:v>
                </c:pt>
                <c:pt idx="19">
                  <c:v>1.0739216413173336</c:v>
                </c:pt>
                <c:pt idx="20">
                  <c:v>86.096988149613821</c:v>
                </c:pt>
                <c:pt idx="21">
                  <c:v>15.647428234901835</c:v>
                </c:pt>
                <c:pt idx="22">
                  <c:v>33.147941184344226</c:v>
                </c:pt>
                <c:pt idx="23">
                  <c:v>30.261207182052505</c:v>
                </c:pt>
                <c:pt idx="24">
                  <c:v>15.280613782908381</c:v>
                </c:pt>
                <c:pt idx="25">
                  <c:v>98.263690708010472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46.682710163164636</c:v>
                </c:pt>
                <c:pt idx="1">
                  <c:v>29.163110883815396</c:v>
                </c:pt>
                <c:pt idx="2">
                  <c:v>44.322690373157997</c:v>
                </c:pt>
                <c:pt idx="3">
                  <c:v>59.101807877526831</c:v>
                </c:pt>
                <c:pt idx="4">
                  <c:v>41.104106973159084</c:v>
                </c:pt>
                <c:pt idx="5">
                  <c:v>47.304100022744556</c:v>
                </c:pt>
                <c:pt idx="6">
                  <c:v>19.59402074224467</c:v>
                </c:pt>
                <c:pt idx="7">
                  <c:v>21.115213004926797</c:v>
                </c:pt>
                <c:pt idx="8">
                  <c:v>12.932979961242234</c:v>
                </c:pt>
                <c:pt idx="9">
                  <c:v>11.418322694076771</c:v>
                </c:pt>
                <c:pt idx="10">
                  <c:v>41.240769536837512</c:v>
                </c:pt>
                <c:pt idx="11">
                  <c:v>83.651291335582201</c:v>
                </c:pt>
                <c:pt idx="12">
                  <c:v>16.346646258940346</c:v>
                </c:pt>
                <c:pt idx="13">
                  <c:v>8.1951425896230141</c:v>
                </c:pt>
                <c:pt idx="14">
                  <c:v>32.566314573333692</c:v>
                </c:pt>
                <c:pt idx="15">
                  <c:v>27.159488191415189</c:v>
                </c:pt>
                <c:pt idx="16">
                  <c:v>16.200714773712313</c:v>
                </c:pt>
                <c:pt idx="17">
                  <c:v>63.102575575849443</c:v>
                </c:pt>
                <c:pt idx="18">
                  <c:v>20.334609598403386</c:v>
                </c:pt>
                <c:pt idx="19">
                  <c:v>1.2025368284270568</c:v>
                </c:pt>
                <c:pt idx="20">
                  <c:v>78.033760930852978</c:v>
                </c:pt>
                <c:pt idx="21">
                  <c:v>16.875728425890131</c:v>
                </c:pt>
                <c:pt idx="22">
                  <c:v>26.420768281383069</c:v>
                </c:pt>
                <c:pt idx="23">
                  <c:v>32.28336961515312</c:v>
                </c:pt>
                <c:pt idx="24">
                  <c:v>11.749595004064647</c:v>
                </c:pt>
                <c:pt idx="25">
                  <c:v>90.341625784473237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47.332930542888619</c:v>
                </c:pt>
                <c:pt idx="1">
                  <c:v>41.440906663677502</c:v>
                </c:pt>
                <c:pt idx="2">
                  <c:v>51.300581576107191</c:v>
                </c:pt>
                <c:pt idx="3">
                  <c:v>71.980145770291628</c:v>
                </c:pt>
                <c:pt idx="4">
                  <c:v>48.198094270271255</c:v>
                </c:pt>
                <c:pt idx="5">
                  <c:v>59.229484174231892</c:v>
                </c:pt>
                <c:pt idx="6">
                  <c:v>17.771998918947137</c:v>
                </c:pt>
                <c:pt idx="7">
                  <c:v>23.299293997545774</c:v>
                </c:pt>
                <c:pt idx="8">
                  <c:v>16.933447206818059</c:v>
                </c:pt>
                <c:pt idx="9">
                  <c:v>12.106184644945694</c:v>
                </c:pt>
                <c:pt idx="10">
                  <c:v>41.333766860360619</c:v>
                </c:pt>
                <c:pt idx="11">
                  <c:v>73.33436786322477</c:v>
                </c:pt>
                <c:pt idx="12">
                  <c:v>15.308215419739918</c:v>
                </c:pt>
                <c:pt idx="13">
                  <c:v>9.19405078038832</c:v>
                </c:pt>
                <c:pt idx="14">
                  <c:v>28.005219125017611</c:v>
                </c:pt>
                <c:pt idx="15">
                  <c:v>24.157329429590092</c:v>
                </c:pt>
                <c:pt idx="16">
                  <c:v>15.497093036165472</c:v>
                </c:pt>
                <c:pt idx="17">
                  <c:v>70.841915693781786</c:v>
                </c:pt>
                <c:pt idx="18">
                  <c:v>20.921271607286258</c:v>
                </c:pt>
                <c:pt idx="19">
                  <c:v>1.0551463930743961</c:v>
                </c:pt>
                <c:pt idx="20">
                  <c:v>71.762917649839878</c:v>
                </c:pt>
                <c:pt idx="21">
                  <c:v>25.431199665215026</c:v>
                </c:pt>
                <c:pt idx="22">
                  <c:v>29.702037297511936</c:v>
                </c:pt>
                <c:pt idx="23">
                  <c:v>30.93249239538628</c:v>
                </c:pt>
                <c:pt idx="24">
                  <c:v>8.8814501366237604</c:v>
                </c:pt>
                <c:pt idx="25">
                  <c:v>91.204458881069201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7.0824462996921156</c:v>
                </c:pt>
                <c:pt idx="1">
                  <c:v>2.0116607621132765</c:v>
                </c:pt>
                <c:pt idx="2">
                  <c:v>4.3498958215120638</c:v>
                </c:pt>
                <c:pt idx="3">
                  <c:v>4.7858161374168446</c:v>
                </c:pt>
                <c:pt idx="4">
                  <c:v>2.7303849299528338</c:v>
                </c:pt>
                <c:pt idx="5">
                  <c:v>8.4020808745938211</c:v>
                </c:pt>
                <c:pt idx="6">
                  <c:v>3.0138648312423264</c:v>
                </c:pt>
                <c:pt idx="7">
                  <c:v>2.1295458783334027</c:v>
                </c:pt>
                <c:pt idx="8">
                  <c:v>1.2978957863564418</c:v>
                </c:pt>
                <c:pt idx="9">
                  <c:v>-0.42556836460326863</c:v>
                </c:pt>
                <c:pt idx="10">
                  <c:v>3.1028262695857194</c:v>
                </c:pt>
                <c:pt idx="11">
                  <c:v>-2.6428904999026059</c:v>
                </c:pt>
                <c:pt idx="12">
                  <c:v>-2.4044802996167647</c:v>
                </c:pt>
                <c:pt idx="13">
                  <c:v>-1.63635417309664</c:v>
                </c:pt>
                <c:pt idx="14">
                  <c:v>-6.7440538706268924</c:v>
                </c:pt>
                <c:pt idx="15">
                  <c:v>-3.5991880587460052</c:v>
                </c:pt>
                <c:pt idx="16">
                  <c:v>-3.0700636903527219</c:v>
                </c:pt>
                <c:pt idx="17">
                  <c:v>-1.7607832593192114</c:v>
                </c:pt>
                <c:pt idx="18">
                  <c:v>-0.43262936163006671</c:v>
                </c:pt>
                <c:pt idx="19">
                  <c:v>0.12861518710972319</c:v>
                </c:pt>
                <c:pt idx="20">
                  <c:v>-8.0632272187608436</c:v>
                </c:pt>
                <c:pt idx="21">
                  <c:v>1.2283001909882962</c:v>
                </c:pt>
                <c:pt idx="22">
                  <c:v>-6.7271729029611578</c:v>
                </c:pt>
                <c:pt idx="23">
                  <c:v>2.0221624331006147</c:v>
                </c:pt>
                <c:pt idx="24">
                  <c:v>-3.5310187788437339</c:v>
                </c:pt>
                <c:pt idx="25">
                  <c:v>-7.9220649235372349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0.65022037972398294</c:v>
                </c:pt>
                <c:pt idx="1">
                  <c:v>12.277795779862107</c:v>
                </c:pt>
                <c:pt idx="2">
                  <c:v>6.9778912029491948</c:v>
                </c:pt>
                <c:pt idx="3">
                  <c:v>12.878337892764797</c:v>
                </c:pt>
                <c:pt idx="4">
                  <c:v>7.0939872971121716</c:v>
                </c:pt>
                <c:pt idx="5">
                  <c:v>11.925384151487336</c:v>
                </c:pt>
                <c:pt idx="6">
                  <c:v>-1.8220218232975327</c:v>
                </c:pt>
                <c:pt idx="7">
                  <c:v>2.184080992618977</c:v>
                </c:pt>
                <c:pt idx="8">
                  <c:v>4.000467245575825</c:v>
                </c:pt>
                <c:pt idx="9">
                  <c:v>0.68786195086892299</c:v>
                </c:pt>
                <c:pt idx="10">
                  <c:v>9.2997323523107411E-2</c:v>
                </c:pt>
                <c:pt idx="11">
                  <c:v>-10.316923472357431</c:v>
                </c:pt>
                <c:pt idx="12">
                  <c:v>-1.0384308392004282</c:v>
                </c:pt>
                <c:pt idx="13">
                  <c:v>0.9989081907653059</c:v>
                </c:pt>
                <c:pt idx="14">
                  <c:v>-4.561095448316081</c:v>
                </c:pt>
                <c:pt idx="15">
                  <c:v>-3.0021587618250969</c:v>
                </c:pt>
                <c:pt idx="16">
                  <c:v>-0.70362173754684143</c:v>
                </c:pt>
                <c:pt idx="17">
                  <c:v>7.7393401179323433</c:v>
                </c:pt>
                <c:pt idx="18">
                  <c:v>0.58666200888287179</c:v>
                </c:pt>
                <c:pt idx="19">
                  <c:v>-0.14739043535266072</c:v>
                </c:pt>
                <c:pt idx="20">
                  <c:v>-6.2708432810131001</c:v>
                </c:pt>
                <c:pt idx="21">
                  <c:v>8.5554712393248948</c:v>
                </c:pt>
                <c:pt idx="22">
                  <c:v>3.2812690161288671</c:v>
                </c:pt>
                <c:pt idx="23">
                  <c:v>-1.3508772197668399</c:v>
                </c:pt>
                <c:pt idx="24">
                  <c:v>-2.8681448674408863</c:v>
                </c:pt>
                <c:pt idx="25">
                  <c:v>0.86283309659596341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4.375149302463603</c:v>
                </c:pt>
                <c:pt idx="1">
                  <c:v>5.1959510178892208</c:v>
                </c:pt>
                <c:pt idx="2">
                  <c:v>4.9973743018983798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2.9997691043269628</c:v>
                </c:pt>
                <c:pt idx="1">
                  <c:v>3.2459575537056722</c:v>
                </c:pt>
                <c:pt idx="2">
                  <c:v>4.3752989648671923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1.8318225812548579</c:v>
                </c:pt>
                <c:pt idx="1">
                  <c:v>2.180883921785294</c:v>
                </c:pt>
                <c:pt idx="2">
                  <c:v>1.8763539394721818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2.0975902729360585</c:v>
                </c:pt>
                <c:pt idx="1">
                  <c:v>2.3501980095506005</c:v>
                </c:pt>
                <c:pt idx="2">
                  <c:v>2.4599214910263751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1.2854770510459179</c:v>
                </c:pt>
                <c:pt idx="1">
                  <c:v>1.4394864856621261</c:v>
                </c:pt>
                <c:pt idx="2">
                  <c:v>1.7878202964261494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1.3085466269237866</c:v>
                </c:pt>
                <c:pt idx="1">
                  <c:v>1.2708997660484982</c:v>
                </c:pt>
                <c:pt idx="2">
                  <c:v>1.2781616380982324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4.2135879815948627</c:v>
                </c:pt>
                <c:pt idx="1">
                  <c:v>4.5902437477280174</c:v>
                </c:pt>
                <c:pt idx="2">
                  <c:v>4.363987227062978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9.5340256005829964</c:v>
                </c:pt>
                <c:pt idx="1">
                  <c:v>9.3106850661345835</c:v>
                </c:pt>
                <c:pt idx="2">
                  <c:v>7.7425860009570506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2.0716775667434644</c:v>
                </c:pt>
                <c:pt idx="1">
                  <c:v>1.8194396377448505</c:v>
                </c:pt>
                <c:pt idx="2">
                  <c:v>1.6162295777823206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7.166287581858791</c:v>
                </c:pt>
                <c:pt idx="1">
                  <c:v>7.023540206829745</c:v>
                </c:pt>
                <c:pt idx="2">
                  <c:v>7.4794348231739844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2.2944233746355116</c:v>
                </c:pt>
                <c:pt idx="1">
                  <c:v>2.263314085062996</c:v>
                </c:pt>
                <c:pt idx="2">
                  <c:v>2.2088517210772309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0.11864990435692734</c:v>
                </c:pt>
                <c:pt idx="1">
                  <c:v>0.133846609073805</c:v>
                </c:pt>
                <c:pt idx="2">
                  <c:v>0.11140154241480769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9.5122390837011093</c:v>
                </c:pt>
                <c:pt idx="1">
                  <c:v>8.6854340315982945</c:v>
                </c:pt>
                <c:pt idx="2">
                  <c:v>7.5766734993855156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1.7287721860466627</c:v>
                </c:pt>
                <c:pt idx="1">
                  <c:v>1.8783283572365255</c:v>
                </c:pt>
                <c:pt idx="2">
                  <c:v>2.6850064472183068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3.6622784194264422</c:v>
                </c:pt>
                <c:pt idx="1">
                  <c:v>2.9407251071166445</c:v>
                </c:pt>
                <c:pt idx="2">
                  <c:v>3.1359181906161111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3.3433438714126225</c:v>
                </c:pt>
                <c:pt idx="1">
                  <c:v>3.5932534042358917</c:v>
                </c:pt>
                <c:pt idx="2">
                  <c:v>3.2658286908794616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4.4163075479270031</c:v>
                </c:pt>
                <c:pt idx="1">
                  <c:v>4.9332724547281739</c:v>
                </c:pt>
                <c:pt idx="2">
                  <c:v>5.4162758379936555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6.0009845942860469</c:v>
                </c:pt>
                <c:pt idx="1">
                  <c:v>6.5782405890102025</c:v>
                </c:pt>
                <c:pt idx="2">
                  <c:v>7.5996082768088487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4.2396374885049513</c:v>
                </c:pt>
                <c:pt idx="1">
                  <c:v>4.5750327202540255</c:v>
                </c:pt>
                <c:pt idx="2">
                  <c:v>5.088717620990761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4.2980052488350395</c:v>
                </c:pt>
                <c:pt idx="1">
                  <c:v>5.2651139105770142</c:v>
                </c:pt>
                <c:pt idx="2">
                  <c:v>6.2534032592552746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1.0862116058590874</c:v>
                </c:pt>
                <c:pt idx="1">
                  <c:v>0.91214840208438297</c:v>
                </c:pt>
                <c:pt idx="2">
                  <c:v>0.97070079061826342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4.343120835511014</c:v>
                </c:pt>
                <c:pt idx="1">
                  <c:v>3.6247461804334704</c:v>
                </c:pt>
                <c:pt idx="2">
                  <c:v>2.9567694366099784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3.3983056629258499</c:v>
                </c:pt>
                <c:pt idx="1">
                  <c:v>3.0229472500695858</c:v>
                </c:pt>
                <c:pt idx="2">
                  <c:v>2.5505122101945288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2.1290901809559672</c:v>
                </c:pt>
                <c:pt idx="1">
                  <c:v>1.8031969464665925</c:v>
                </c:pt>
                <c:pt idx="2">
                  <c:v>1.6361711308554738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1.6882454865452219</c:v>
                </c:pt>
                <c:pt idx="1">
                  <c:v>1.3077715477052154</c:v>
                </c:pt>
                <c:pt idx="2">
                  <c:v>0.93769665573820582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10.856450839339232</c:v>
                </c:pt>
                <c:pt idx="1">
                  <c:v>10.055342991268597</c:v>
                </c:pt>
                <c:pt idx="2">
                  <c:v>9.6292964285787352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-2.0053117708449264</c:v>
                </c:pt>
                <c:pt idx="1">
                  <c:v>1.9303917963620236</c:v>
                </c:pt>
                <c:pt idx="2">
                  <c:v>2.2846279583118019</c:v>
                </c:pt>
                <c:pt idx="3">
                  <c:v>8.1786116914625495</c:v>
                </c:pt>
                <c:pt idx="4">
                  <c:v>-7.2679677569227294</c:v>
                </c:pt>
                <c:pt idx="5">
                  <c:v>-11.355354311557846</c:v>
                </c:pt>
                <c:pt idx="6">
                  <c:v>5.1433856892892891</c:v>
                </c:pt>
                <c:pt idx="7">
                  <c:v>38.8756005443135</c:v>
                </c:pt>
                <c:pt idx="8">
                  <c:v>12.928016159586093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45.5554965922991</c:v>
                </c:pt>
                <c:pt idx="1">
                  <c:v>29.841471988656171</c:v>
                </c:pt>
                <c:pt idx="2">
                  <c:v>49.738941554857988</c:v>
                </c:pt>
                <c:pt idx="3">
                  <c:v>57.807868024731576</c:v>
                </c:pt>
                <c:pt idx="4">
                  <c:v>26.73180286367927</c:v>
                </c:pt>
                <c:pt idx="5">
                  <c:v>36.20736068272285</c:v>
                </c:pt>
                <c:pt idx="6">
                  <c:v>54.759662393594056</c:v>
                </c:pt>
                <c:pt idx="7">
                  <c:v>142.18785529487263</c:v>
                </c:pt>
                <c:pt idx="8">
                  <c:v>56.822258515068526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0.65022037972398294</c:v>
                </c:pt>
                <c:pt idx="1">
                  <c:v>12.277795779862107</c:v>
                </c:pt>
                <c:pt idx="2">
                  <c:v>6.9778912029491948</c:v>
                </c:pt>
                <c:pt idx="3">
                  <c:v>12.878337892764797</c:v>
                </c:pt>
                <c:pt idx="4">
                  <c:v>7.0939872971121716</c:v>
                </c:pt>
                <c:pt idx="5">
                  <c:v>11.925384151487336</c:v>
                </c:pt>
                <c:pt idx="6">
                  <c:v>-1.8220218232975327</c:v>
                </c:pt>
                <c:pt idx="7">
                  <c:v>2.184080992618977</c:v>
                </c:pt>
                <c:pt idx="8">
                  <c:v>4.000467245575825</c:v>
                </c:pt>
                <c:pt idx="9">
                  <c:v>0.68786195086892299</c:v>
                </c:pt>
                <c:pt idx="10">
                  <c:v>9.2997323523107411E-2</c:v>
                </c:pt>
                <c:pt idx="11">
                  <c:v>-10.316923472357431</c:v>
                </c:pt>
                <c:pt idx="12">
                  <c:v>-1.0384308392004282</c:v>
                </c:pt>
                <c:pt idx="13">
                  <c:v>0.9989081907653059</c:v>
                </c:pt>
                <c:pt idx="14">
                  <c:v>-4.561095448316081</c:v>
                </c:pt>
                <c:pt idx="15">
                  <c:v>-3.0021587618250969</c:v>
                </c:pt>
                <c:pt idx="16">
                  <c:v>-0.70362173754684143</c:v>
                </c:pt>
                <c:pt idx="17">
                  <c:v>7.7393401179323433</c:v>
                </c:pt>
                <c:pt idx="18">
                  <c:v>0.58666200888287179</c:v>
                </c:pt>
                <c:pt idx="19">
                  <c:v>-0.14739043535266072</c:v>
                </c:pt>
                <c:pt idx="20">
                  <c:v>-6.2708432810131001</c:v>
                </c:pt>
                <c:pt idx="21">
                  <c:v>8.5554712393248948</c:v>
                </c:pt>
                <c:pt idx="22">
                  <c:v>3.2812690161288671</c:v>
                </c:pt>
                <c:pt idx="23">
                  <c:v>-1.3508772197668399</c:v>
                </c:pt>
                <c:pt idx="24">
                  <c:v>-2.8681448674408863</c:v>
                </c:pt>
                <c:pt idx="25">
                  <c:v>0.86283309659596341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23.733866289418451</c:v>
                </c:pt>
                <c:pt idx="1">
                  <c:v>33.088392225650068</c:v>
                </c:pt>
                <c:pt idx="2">
                  <c:v>24.557453958717346</c:v>
                </c:pt>
                <c:pt idx="3">
                  <c:v>49.396166212277869</c:v>
                </c:pt>
                <c:pt idx="4">
                  <c:v>29.852448469976533</c:v>
                </c:pt>
                <c:pt idx="5">
                  <c:v>38.381786653900875</c:v>
                </c:pt>
                <c:pt idx="6">
                  <c:v>5.1185374238700732</c:v>
                </c:pt>
                <c:pt idx="7">
                  <c:v>15.061384113455436</c:v>
                </c:pt>
                <c:pt idx="8">
                  <c:v>9.4622234744011813</c:v>
                </c:pt>
                <c:pt idx="9">
                  <c:v>6.2582204351112747</c:v>
                </c:pt>
                <c:pt idx="10">
                  <c:v>18.859296946756103</c:v>
                </c:pt>
                <c:pt idx="11">
                  <c:v>28.150149884653395</c:v>
                </c:pt>
                <c:pt idx="12">
                  <c:v>8.0572107980694412</c:v>
                </c:pt>
                <c:pt idx="13">
                  <c:v>5.8229741579402301</c:v>
                </c:pt>
                <c:pt idx="14">
                  <c:v>6.6855835421487981</c:v>
                </c:pt>
                <c:pt idx="15">
                  <c:v>7.8071109717182665</c:v>
                </c:pt>
                <c:pt idx="16">
                  <c:v>6.4161341918719899</c:v>
                </c:pt>
                <c:pt idx="17">
                  <c:v>46.405047281544135</c:v>
                </c:pt>
                <c:pt idx="18">
                  <c:v>11.046556288842872</c:v>
                </c:pt>
                <c:pt idx="19">
                  <c:v>0.3562644543445681</c:v>
                </c:pt>
                <c:pt idx="20">
                  <c:v>30.801698367175533</c:v>
                </c:pt>
                <c:pt idx="21">
                  <c:v>18.937243187682448</c:v>
                </c:pt>
                <c:pt idx="22">
                  <c:v>14.684900837516686</c:v>
                </c:pt>
                <c:pt idx="23">
                  <c:v>15.156571151139488</c:v>
                </c:pt>
                <c:pt idx="24">
                  <c:v>0.75417738306711835</c:v>
                </c:pt>
                <c:pt idx="25">
                  <c:v>44.801319209231984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automation/Data/Results/Workbooks/LEPs/NO_LEP/NO_LEP_Database.Main.xlsx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East</v>
      </c>
      <c r="L1" s="19" t="str">
        <f>CONCATENATE("Industry Table 1.1  Employment by Industry Sector (SIC 2007), ",B$5,"-",F$5,", ",Info!B5)</f>
        <v>Industry Table 1.1  Employment by Industry Sector (SIC 2007), 2015-2035, North East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14.778999999999989</v>
      </c>
      <c r="N5" s="11">
        <f t="shared" si="1"/>
        <v>18.809999999999988</v>
      </c>
      <c r="O5" s="11">
        <f t="shared" si="1"/>
        <v>19.567999999999969</v>
      </c>
      <c r="P5" s="11">
        <f t="shared" si="1"/>
        <v>19.626999999999988</v>
      </c>
      <c r="Q5" s="11">
        <f t="shared" si="1"/>
        <v>20.000000000000018</v>
      </c>
      <c r="R5" s="40">
        <f t="shared" ref="R5:R10" si="2">IF(D$5-B$5 &lt;&gt; 0,(EXP(LN(D7/B7)/(D$5-B$5))-1)*100,0)</f>
        <v>5.7743287882968897</v>
      </c>
      <c r="S5" s="40">
        <f t="shared" si="0"/>
        <v>0.1456839802184362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95.53299999999976</v>
      </c>
      <c r="N6" s="11">
        <f t="shared" si="1"/>
        <v>85.50200000000001</v>
      </c>
      <c r="O6" s="11">
        <f t="shared" si="1"/>
        <v>79.79500000000003</v>
      </c>
      <c r="P6" s="11">
        <f t="shared" si="1"/>
        <v>78.482000000000028</v>
      </c>
      <c r="Q6" s="11">
        <f t="shared" si="1"/>
        <v>72.005000000000052</v>
      </c>
      <c r="R6" s="40">
        <f t="shared" si="2"/>
        <v>-3.5361807826268077</v>
      </c>
      <c r="S6" s="40">
        <f t="shared" si="0"/>
        <v>-0.68249557950520456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14.778999999999989</v>
      </c>
      <c r="C7" s="11">
        <f t="array" ref="C7:C12">MMULT(aggregation!$B$3:$W$8,'Ind T2'!C5:C26)</f>
        <v>18.809999999999988</v>
      </c>
      <c r="D7" s="11">
        <f t="array" ref="D7:D12">MMULT(aggregation!$B$3:$W$8,'Ind T2'!D5:D26)</f>
        <v>19.567999999999969</v>
      </c>
      <c r="E7" s="11">
        <f t="array" ref="E7:E12">MMULT(aggregation!$B$3:$W$8,'Ind T2'!E5:E26)</f>
        <v>19.626999999999988</v>
      </c>
      <c r="F7" s="11">
        <f t="array" ref="F7:F12">MMULT(aggregation!$B$3:$W$8,'Ind T2'!F5:F26)</f>
        <v>20.000000000000018</v>
      </c>
      <c r="G7" s="11"/>
      <c r="H7" s="11">
        <f>F7-D7</f>
        <v>0.43200000000004835</v>
      </c>
      <c r="I7" s="11">
        <f t="array" ref="I7:I12">MMULT(aggregation!$B$3:$W$8,'RD T1'!AB7:AB28)</f>
        <v>9.1023280632426555</v>
      </c>
      <c r="J7" s="11">
        <f>SUM(H7:I7)</f>
        <v>9.5343280632427039</v>
      </c>
      <c r="K7" s="11"/>
      <c r="L7" t="str">
        <f t="shared" si="1"/>
        <v>Construction</v>
      </c>
      <c r="M7" s="11">
        <f t="shared" si="1"/>
        <v>49.28299999999998</v>
      </c>
      <c r="N7" s="11">
        <f t="shared" si="1"/>
        <v>54.502000000000038</v>
      </c>
      <c r="O7" s="11">
        <f t="shared" si="1"/>
        <v>52.006000000000036</v>
      </c>
      <c r="P7" s="11">
        <f t="shared" si="1"/>
        <v>50.381</v>
      </c>
      <c r="Q7" s="11">
        <f t="shared" si="1"/>
        <v>50.004000000000026</v>
      </c>
      <c r="R7" s="40">
        <f>IF(D$5-B$5 &lt;&gt; 0,(EXP(LN(D9/B9)/(D$5-B$5))-1)*100,0)</f>
        <v>1.0814034021431107</v>
      </c>
      <c r="S7" s="40">
        <f t="shared" si="0"/>
        <v>-0.26136514041893433</v>
      </c>
    </row>
    <row r="8" spans="1:19" x14ac:dyDescent="0.2">
      <c r="A8" t="str">
        <f>name!C5</f>
        <v>Manufacturing</v>
      </c>
      <c r="B8" s="11">
        <v>95.53299999999976</v>
      </c>
      <c r="C8" s="11">
        <v>85.50200000000001</v>
      </c>
      <c r="D8" s="11">
        <v>79.79500000000003</v>
      </c>
      <c r="E8" s="11">
        <v>78.482000000000028</v>
      </c>
      <c r="F8" s="11">
        <v>72.005000000000052</v>
      </c>
      <c r="G8" s="11"/>
      <c r="H8" s="11">
        <f t="shared" ref="H8:H12" si="3">F8-D8</f>
        <v>-7.7899999999999778</v>
      </c>
      <c r="I8" s="11">
        <v>31.272627429837726</v>
      </c>
      <c r="J8" s="11">
        <f t="shared" ref="J8:J12" si="4">SUM(H8:I8)</f>
        <v>23.482627429837748</v>
      </c>
      <c r="K8" s="11"/>
      <c r="L8" t="str">
        <f t="shared" si="1"/>
        <v>Trade, accomod. and transport</v>
      </c>
      <c r="M8" s="11">
        <f t="shared" si="1"/>
        <v>233.17999999999998</v>
      </c>
      <c r="N8" s="11">
        <f t="shared" si="1"/>
        <v>247.32299999999992</v>
      </c>
      <c r="O8" s="11">
        <f t="shared" si="1"/>
        <v>245.15</v>
      </c>
      <c r="P8" s="11">
        <f t="shared" si="1"/>
        <v>248.44100000000012</v>
      </c>
      <c r="Q8" s="11">
        <f t="shared" si="1"/>
        <v>262.85500000000025</v>
      </c>
      <c r="R8" s="40">
        <f t="shared" si="2"/>
        <v>1.0062203033279316</v>
      </c>
      <c r="S8" s="40">
        <f t="shared" si="0"/>
        <v>0.46596412715875779</v>
      </c>
    </row>
    <row r="9" spans="1:19" x14ac:dyDescent="0.2">
      <c r="A9" t="str">
        <f>name!C6</f>
        <v>Construction</v>
      </c>
      <c r="B9" s="11">
        <v>49.28299999999998</v>
      </c>
      <c r="C9" s="11">
        <v>54.502000000000038</v>
      </c>
      <c r="D9" s="11">
        <v>52.006000000000036</v>
      </c>
      <c r="E9" s="11">
        <v>50.381</v>
      </c>
      <c r="F9" s="11">
        <v>50.004000000000026</v>
      </c>
      <c r="G9" s="11"/>
      <c r="H9" s="11">
        <f t="shared" si="3"/>
        <v>-2.0020000000000095</v>
      </c>
      <c r="I9" s="11">
        <v>20.825690198033204</v>
      </c>
      <c r="J9" s="11">
        <f t="shared" si="4"/>
        <v>18.823690198033194</v>
      </c>
      <c r="K9" s="11"/>
      <c r="L9" t="str">
        <f t="shared" si="1"/>
        <v>Business and other services</v>
      </c>
      <c r="M9" s="11">
        <f t="shared" si="1"/>
        <v>239.38599999999985</v>
      </c>
      <c r="N9" s="11">
        <f t="shared" si="1"/>
        <v>234.00099999999975</v>
      </c>
      <c r="O9" s="11">
        <f t="shared" si="1"/>
        <v>227.29700000000003</v>
      </c>
      <c r="P9" s="11">
        <f t="shared" si="1"/>
        <v>229.90199999999993</v>
      </c>
      <c r="Q9" s="11">
        <f t="shared" si="1"/>
        <v>241.80099999999993</v>
      </c>
      <c r="R9" s="40">
        <f t="shared" si="2"/>
        <v>-1.0310435169390342</v>
      </c>
      <c r="S9" s="40">
        <f t="shared" si="0"/>
        <v>0.41323508102319995</v>
      </c>
    </row>
    <row r="10" spans="1:19" x14ac:dyDescent="0.2">
      <c r="A10" t="str">
        <f>name!C7</f>
        <v>Trade, accomod. and transport</v>
      </c>
      <c r="B10" s="11">
        <v>233.17999999999998</v>
      </c>
      <c r="C10" s="11">
        <v>247.32299999999992</v>
      </c>
      <c r="D10" s="11">
        <v>245.15</v>
      </c>
      <c r="E10" s="11">
        <v>248.44100000000012</v>
      </c>
      <c r="F10" s="11">
        <v>262.85500000000025</v>
      </c>
      <c r="G10" s="11"/>
      <c r="H10" s="11">
        <f t="shared" si="3"/>
        <v>17.70500000000024</v>
      </c>
      <c r="I10" s="11">
        <v>122.77114970917867</v>
      </c>
      <c r="J10" s="11">
        <f t="shared" si="4"/>
        <v>140.47614970917891</v>
      </c>
      <c r="K10" s="11"/>
      <c r="L10" t="str">
        <f t="shared" si="1"/>
        <v>Non-marketed services</v>
      </c>
      <c r="M10" s="11">
        <f t="shared" si="1"/>
        <v>272.95700000000033</v>
      </c>
      <c r="N10" s="11">
        <f t="shared" si="1"/>
        <v>264.86299999999983</v>
      </c>
      <c r="O10" s="11">
        <f t="shared" si="1"/>
        <v>274.6280000000005</v>
      </c>
      <c r="P10" s="11">
        <f t="shared" si="1"/>
        <v>286.74999999999983</v>
      </c>
      <c r="Q10" s="11">
        <f t="shared" si="1"/>
        <v>300.49099999999987</v>
      </c>
      <c r="R10" s="40">
        <f t="shared" si="2"/>
        <v>0.12213814817332302</v>
      </c>
      <c r="S10" s="40">
        <f t="shared" si="0"/>
        <v>0.60180594480883087</v>
      </c>
    </row>
    <row r="11" spans="1:19" x14ac:dyDescent="0.2">
      <c r="A11" t="str">
        <f>name!C8</f>
        <v>Business and other services</v>
      </c>
      <c r="B11" s="11">
        <v>239.38599999999985</v>
      </c>
      <c r="C11" s="11">
        <v>234.00099999999975</v>
      </c>
      <c r="D11" s="11">
        <v>227.29700000000003</v>
      </c>
      <c r="E11" s="11">
        <v>229.90199999999993</v>
      </c>
      <c r="F11" s="11">
        <v>241.80099999999993</v>
      </c>
      <c r="G11" s="11"/>
      <c r="H11" s="11">
        <f t="shared" si="3"/>
        <v>14.503999999999905</v>
      </c>
      <c r="I11" s="11">
        <v>110.85828865875222</v>
      </c>
      <c r="J11" s="11">
        <f t="shared" si="4"/>
        <v>125.36228865875212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272.95700000000033</v>
      </c>
      <c r="C12" s="11">
        <v>264.86299999999983</v>
      </c>
      <c r="D12" s="11">
        <v>274.6280000000005</v>
      </c>
      <c r="E12" s="11">
        <v>286.74999999999983</v>
      </c>
      <c r="F12" s="11">
        <v>300.49099999999987</v>
      </c>
      <c r="G12" s="11"/>
      <c r="H12" s="11">
        <f t="shared" si="3"/>
        <v>25.862999999999374</v>
      </c>
      <c r="I12" s="11">
        <v>156.11063385143797</v>
      </c>
      <c r="J12" s="11">
        <f t="shared" si="4"/>
        <v>181.97363385143734</v>
      </c>
      <c r="K12" s="11"/>
      <c r="L12" s="24" t="str">
        <f t="shared" ref="L12:Q12" si="5">A14</f>
        <v>All industries</v>
      </c>
      <c r="M12" s="34">
        <f t="shared" si="5"/>
        <v>905.11799999999994</v>
      </c>
      <c r="N12" s="34">
        <f t="shared" si="5"/>
        <v>905.00099999999952</v>
      </c>
      <c r="O12" s="34">
        <f t="shared" si="5"/>
        <v>898.44400000000053</v>
      </c>
      <c r="P12" s="34">
        <f t="shared" si="5"/>
        <v>913.58299999999986</v>
      </c>
      <c r="Q12" s="34">
        <f t="shared" si="5"/>
        <v>947.15600000000018</v>
      </c>
      <c r="R12" s="43">
        <f>IF(D$5-B$5 &lt;&gt; 0,(EXP(LN(D14/B14)/(D$5-B$5))-1)*100,0)</f>
        <v>-0.14790938126225672</v>
      </c>
      <c r="S12" s="43">
        <f>F41</f>
        <v>0.35261644863413544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905.11799999999994</v>
      </c>
      <c r="C14" s="34">
        <f t="shared" ref="C14:F14" si="6">SUM(C7:C12)</f>
        <v>905.00099999999952</v>
      </c>
      <c r="D14" s="34">
        <f t="shared" si="6"/>
        <v>898.44400000000053</v>
      </c>
      <c r="E14" s="34">
        <f t="shared" si="6"/>
        <v>913.58299999999986</v>
      </c>
      <c r="F14" s="34">
        <f t="shared" si="6"/>
        <v>947.15600000000018</v>
      </c>
      <c r="G14" s="34"/>
      <c r="H14" s="34">
        <f>SUM(H7:H12)</f>
        <v>48.711999999999577</v>
      </c>
      <c r="I14" s="34">
        <f>SUM(I7:I12)</f>
        <v>450.94071791048242</v>
      </c>
      <c r="J14" s="34">
        <f t="shared" ref="J14" si="7">SUM(J7:J12)</f>
        <v>499.65271791048201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1.6328257752027902</v>
      </c>
      <c r="C20" s="18">
        <f t="shared" si="8"/>
        <v>2.0784507420433784</v>
      </c>
      <c r="D20" s="18">
        <f t="shared" si="8"/>
        <v>2.1779877209931788</v>
      </c>
      <c r="E20" s="18">
        <f t="shared" si="8"/>
        <v>2.1483543367159843</v>
      </c>
      <c r="F20" s="18">
        <f t="shared" si="8"/>
        <v>2.1115845752969959</v>
      </c>
      <c r="G20" s="351"/>
      <c r="H20" s="40">
        <f>IF(D7&gt;0,(H7/D7)*100,0)</f>
        <v>2.2076860179888032</v>
      </c>
      <c r="I20" s="40">
        <f>IF(D7&gt;0,(I7/D7)*100,0)</f>
        <v>46.516394436031632</v>
      </c>
      <c r="J20" s="40">
        <f>IF(D7&gt;0,(J7/D7)*100,0)</f>
        <v>48.724080454020438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10.554756396403537</v>
      </c>
      <c r="C21" s="18">
        <f t="shared" si="8"/>
        <v>9.4477243671554003</v>
      </c>
      <c r="D21" s="18">
        <f t="shared" si="8"/>
        <v>8.8814661793055532</v>
      </c>
      <c r="E21" s="18">
        <f t="shared" si="8"/>
        <v>8.5905714094942702</v>
      </c>
      <c r="F21" s="18">
        <f t="shared" si="8"/>
        <v>7.6022323672130074</v>
      </c>
      <c r="G21" s="351"/>
      <c r="H21" s="40">
        <f t="shared" ref="H21:H25" si="9">IF(D8&gt;0,(H8/D8)*100,0)</f>
        <v>-9.7625164483989906</v>
      </c>
      <c r="I21" s="40">
        <f t="shared" ref="I21:I25" si="10">IF(D8&gt;0,(I8/D8)*100,0)</f>
        <v>39.191211767451236</v>
      </c>
      <c r="J21" s="40">
        <f t="shared" ref="J21:J27" si="11">IF(D8&gt;0,(J8/D8)*100,0)</f>
        <v>29.428695319052245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5.4449254130400657</v>
      </c>
      <c r="C22" s="18">
        <f t="shared" si="8"/>
        <v>6.022313787498585</v>
      </c>
      <c r="D22" s="18">
        <f t="shared" si="8"/>
        <v>5.7884520348513657</v>
      </c>
      <c r="E22" s="18">
        <f t="shared" si="8"/>
        <v>5.5146604085233637</v>
      </c>
      <c r="F22" s="18">
        <f t="shared" si="8"/>
        <v>5.2793837551575473</v>
      </c>
      <c r="G22" s="351"/>
      <c r="H22" s="40">
        <f t="shared" si="9"/>
        <v>-3.849555820482268</v>
      </c>
      <c r="I22" s="40">
        <f t="shared" si="10"/>
        <v>40.044783675024398</v>
      </c>
      <c r="J22" s="40">
        <f t="shared" si="11"/>
        <v>36.195227854542132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25.762386782717833</v>
      </c>
      <c r="C23" s="18">
        <f t="shared" si="8"/>
        <v>27.328478090079468</v>
      </c>
      <c r="D23" s="18">
        <f t="shared" si="8"/>
        <v>27.286063460827815</v>
      </c>
      <c r="E23" s="18">
        <f t="shared" si="8"/>
        <v>27.194135617672409</v>
      </c>
      <c r="F23" s="18">
        <f t="shared" si="8"/>
        <v>27.752028176984595</v>
      </c>
      <c r="G23" s="351"/>
      <c r="H23" s="40">
        <f t="shared" si="9"/>
        <v>7.22210891291056</v>
      </c>
      <c r="I23" s="40">
        <f t="shared" si="10"/>
        <v>50.08001211877572</v>
      </c>
      <c r="J23" s="40">
        <f t="shared" si="11"/>
        <v>57.302121031686283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26.448043238561148</v>
      </c>
      <c r="C24" s="18">
        <f t="shared" si="8"/>
        <v>25.856435517750796</v>
      </c>
      <c r="D24" s="18">
        <f t="shared" si="8"/>
        <v>25.298961315340733</v>
      </c>
      <c r="E24" s="18">
        <f t="shared" si="8"/>
        <v>25.164872813964358</v>
      </c>
      <c r="F24" s="18">
        <f t="shared" si="8"/>
        <v>25.529163094569412</v>
      </c>
      <c r="G24" s="351"/>
      <c r="H24" s="40">
        <f t="shared" si="9"/>
        <v>6.38107850081607</v>
      </c>
      <c r="I24" s="40">
        <f t="shared" si="10"/>
        <v>48.772438113460453</v>
      </c>
      <c r="J24" s="40">
        <f t="shared" si="11"/>
        <v>55.153516614276519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30.157062394074625</v>
      </c>
      <c r="C25" s="18">
        <f t="shared" si="8"/>
        <v>29.266597495472379</v>
      </c>
      <c r="D25" s="18">
        <f t="shared" si="8"/>
        <v>30.56706928868136</v>
      </c>
      <c r="E25" s="18">
        <f t="shared" si="8"/>
        <v>31.387405413629615</v>
      </c>
      <c r="F25" s="18">
        <f t="shared" si="8"/>
        <v>31.725608030778435</v>
      </c>
      <c r="G25" s="351"/>
      <c r="H25" s="40">
        <f t="shared" si="9"/>
        <v>9.4174665365510162</v>
      </c>
      <c r="I25" s="40">
        <f t="shared" si="10"/>
        <v>56.844398186433168</v>
      </c>
      <c r="J25" s="40">
        <f t="shared" si="11"/>
        <v>66.261864722984186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5.4218181656285251</v>
      </c>
      <c r="I27" s="43">
        <f>IF(D14&gt;0,(I14/D14)*100,0)</f>
        <v>50.19129939211372</v>
      </c>
      <c r="J27" s="43">
        <f t="shared" si="11"/>
        <v>55.613117557742243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6.2150203387267622</v>
      </c>
      <c r="C34" s="18">
        <f t="shared" si="12"/>
        <v>4.0297713981923611</v>
      </c>
      <c r="D34" s="18">
        <f t="shared" si="12"/>
        <v>6.0229938129952032E-2</v>
      </c>
      <c r="E34" s="18">
        <f t="shared" si="12"/>
        <v>0.18843836485997745</v>
      </c>
      <c r="F34" s="18">
        <f t="shared" ref="F34:F39" si="13">IF(F$5-D$5 &lt;&gt; 0,(EXP(LN(F7/D7)/(F$5-D$5))-1)*100,0)</f>
        <v>0.1456839802184362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-2.7351963559789527</v>
      </c>
      <c r="C35" s="18">
        <f t="shared" si="12"/>
        <v>-6.6746976678907828</v>
      </c>
      <c r="D35" s="18">
        <f t="shared" si="12"/>
        <v>-0.3312809840041897</v>
      </c>
      <c r="E35" s="18">
        <f t="shared" si="12"/>
        <v>-0.85763849798230485</v>
      </c>
      <c r="F35" s="18">
        <f t="shared" si="13"/>
        <v>-0.68249557950520456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2.548385109837259</v>
      </c>
      <c r="C36" s="18">
        <f t="shared" si="12"/>
        <v>-4.5796484532677706</v>
      </c>
      <c r="D36" s="18">
        <f t="shared" si="12"/>
        <v>-0.63288830492174153</v>
      </c>
      <c r="E36" s="18">
        <f t="shared" si="12"/>
        <v>-7.5082975073514913E-2</v>
      </c>
      <c r="F36" s="18">
        <f t="shared" si="13"/>
        <v>-0.26136514041893433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1.4830011168216028</v>
      </c>
      <c r="C37" s="18">
        <f t="shared" si="12"/>
        <v>-0.8786081359193898</v>
      </c>
      <c r="D37" s="18">
        <f>IF(E$5-D$5 &lt;&gt; 0,(EXP(LN(E10/D10)/(E$5-D$5))-1)*100,0)</f>
        <v>0.26705846153913804</v>
      </c>
      <c r="E37" s="18">
        <f t="shared" si="12"/>
        <v>0.56556487891152862</v>
      </c>
      <c r="F37" s="18">
        <f t="shared" si="13"/>
        <v>0.46596412715875779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-0.56718348217654757</v>
      </c>
      <c r="C38" s="18">
        <f t="shared" si="12"/>
        <v>-2.8649450216023609</v>
      </c>
      <c r="D38" s="18">
        <f t="shared" si="12"/>
        <v>0.22817189297996698</v>
      </c>
      <c r="E38" s="18">
        <f t="shared" si="12"/>
        <v>0.50589477470008859</v>
      </c>
      <c r="F38" s="18">
        <f t="shared" si="13"/>
        <v>0.41323508102319995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-0.74971457557339027</v>
      </c>
      <c r="C39" s="18">
        <f t="shared" si="12"/>
        <v>3.6868116724497746</v>
      </c>
      <c r="D39" s="18">
        <f t="shared" si="12"/>
        <v>0.86760811789743375</v>
      </c>
      <c r="E39" s="18">
        <f t="shared" si="12"/>
        <v>0.46916763534647909</v>
      </c>
      <c r="F39" s="18">
        <f t="shared" si="13"/>
        <v>0.60180594480883087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-3.2317795007452688E-3</v>
      </c>
      <c r="C41" s="18">
        <f>IF(D$5-C$5 &lt;&gt; 0,(EXP(LN(D14/C14)/(D$5-C$5))-1)*100,0)</f>
        <v>-0.7245295861550427</v>
      </c>
      <c r="D41" s="18">
        <f>IF(E$5-D$5 &lt;&gt; 0,(EXP(LN(E14/D14)/(E$5-D$5))-1)*100,0)</f>
        <v>0.3347561177915237</v>
      </c>
      <c r="E41" s="18">
        <f>IF(F$5-E$5 &lt;&gt; 0,(EXP(LN(F14/E14)/(F$5-E$5))-1)*100,0)</f>
        <v>0.36154780624684246</v>
      </c>
      <c r="F41" s="18">
        <f>IF(F$5-D$5 &lt;&gt; 0,(EXP(LN(F14/D14)/(F$5-D$5))-1)*100,0)</f>
        <v>0.35261644863413544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4.0309999999999988</v>
      </c>
      <c r="C45" s="27">
        <f>D7-C7</f>
        <v>0.75799999999998136</v>
      </c>
      <c r="D45" s="27">
        <f>E7-D7</f>
        <v>5.9000000000018815E-2</v>
      </c>
      <c r="E45" s="27">
        <f>F7-E7</f>
        <v>0.37300000000002953</v>
      </c>
      <c r="F45" s="27">
        <f>F7-D7</f>
        <v>0.43200000000004835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-10.03099999999975</v>
      </c>
      <c r="C46" s="27">
        <f>D8-C8</f>
        <v>-5.7069999999999794</v>
      </c>
      <c r="D46" s="27">
        <f t="shared" si="14"/>
        <v>-1.3130000000000024</v>
      </c>
      <c r="E46" s="27">
        <f t="shared" si="14"/>
        <v>-6.4769999999999754</v>
      </c>
      <c r="F46" s="27">
        <f t="shared" ref="F46:F52" si="15">F8-D8</f>
        <v>-7.7899999999999778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5.219000000000058</v>
      </c>
      <c r="C47" s="27">
        <f t="shared" ref="C47:C50" si="16">D9-C9</f>
        <v>-2.4960000000000022</v>
      </c>
      <c r="D47" s="27">
        <f t="shared" si="14"/>
        <v>-1.6250000000000355</v>
      </c>
      <c r="E47" s="27">
        <f t="shared" si="14"/>
        <v>-0.37699999999997402</v>
      </c>
      <c r="F47" s="27">
        <f t="shared" si="15"/>
        <v>-2.0020000000000095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14.142999999999944</v>
      </c>
      <c r="C48" s="27">
        <f t="shared" si="16"/>
        <v>-2.1729999999999166</v>
      </c>
      <c r="D48" s="27">
        <f t="shared" si="14"/>
        <v>3.2910000000001105</v>
      </c>
      <c r="E48" s="27">
        <f t="shared" si="14"/>
        <v>14.414000000000129</v>
      </c>
      <c r="F48" s="27">
        <f t="shared" si="15"/>
        <v>17.70500000000024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-5.3850000000001046</v>
      </c>
      <c r="C49" s="27">
        <f t="shared" si="16"/>
        <v>-6.7039999999997235</v>
      </c>
      <c r="D49" s="27">
        <f t="shared" si="14"/>
        <v>2.6049999999999045</v>
      </c>
      <c r="E49" s="27">
        <f t="shared" si="14"/>
        <v>11.899000000000001</v>
      </c>
      <c r="F49" s="27">
        <f t="shared" si="15"/>
        <v>14.503999999999905</v>
      </c>
    </row>
    <row r="50" spans="1:6" x14ac:dyDescent="0.2">
      <c r="A50" t="str">
        <f>$A$12</f>
        <v>Non-marketed services</v>
      </c>
      <c r="B50" s="27">
        <f t="shared" si="14"/>
        <v>-8.0940000000005057</v>
      </c>
      <c r="C50" s="27">
        <f t="shared" si="16"/>
        <v>9.7650000000006685</v>
      </c>
      <c r="D50" s="27">
        <f t="shared" si="14"/>
        <v>12.121999999999332</v>
      </c>
      <c r="E50" s="27">
        <f t="shared" si="14"/>
        <v>13.741000000000042</v>
      </c>
      <c r="F50" s="27">
        <f t="shared" si="15"/>
        <v>25.862999999999374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-0.11700000000041655</v>
      </c>
      <c r="C52" s="29">
        <f>D14-C14</f>
        <v>-6.5569999999989932</v>
      </c>
      <c r="D52" s="29">
        <f t="shared" si="14"/>
        <v>15.138999999999328</v>
      </c>
      <c r="E52" s="29">
        <f t="shared" si="14"/>
        <v>33.57300000000032</v>
      </c>
      <c r="F52" s="29">
        <f t="shared" si="15"/>
        <v>48.711999999999648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East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6.2179999999999858</v>
      </c>
      <c r="C5" s="11">
        <v>4.7729999999999997</v>
      </c>
      <c r="D5" s="11">
        <v>4.6009999999999893</v>
      </c>
      <c r="E5" s="11">
        <v>4.7649999999999997</v>
      </c>
      <c r="F5" s="11">
        <v>4.9000000000000101</v>
      </c>
      <c r="G5" s="10"/>
    </row>
    <row r="6" spans="1:7" x14ac:dyDescent="0.2">
      <c r="A6" s="10" t="str">
        <f>name!B5</f>
        <v>Mining and quarrying</v>
      </c>
      <c r="B6" s="11">
        <v>0.70399999999999852</v>
      </c>
      <c r="C6" s="11">
        <v>0.73100000000000087</v>
      </c>
      <c r="D6" s="11">
        <v>0.90499999999999836</v>
      </c>
      <c r="E6" s="11">
        <v>0.8</v>
      </c>
      <c r="F6" s="11">
        <v>0.70099999999999851</v>
      </c>
    </row>
    <row r="7" spans="1:7" x14ac:dyDescent="0.2">
      <c r="A7" s="10" t="str">
        <f>name!B6</f>
        <v>Food drink and tobacco</v>
      </c>
      <c r="B7" s="11">
        <v>7.8030000000000008</v>
      </c>
      <c r="C7" s="11">
        <v>8.5600000000000112</v>
      </c>
      <c r="D7" s="11">
        <v>8.2790000000000052</v>
      </c>
      <c r="E7" s="11">
        <v>8.3480000000000292</v>
      </c>
      <c r="F7" s="11">
        <v>8.1269999999999989</v>
      </c>
      <c r="G7" s="11"/>
    </row>
    <row r="8" spans="1:7" x14ac:dyDescent="0.2">
      <c r="A8" s="10" t="str">
        <f>name!B7</f>
        <v>Engineering</v>
      </c>
      <c r="B8" s="11">
        <v>17.235000000000024</v>
      </c>
      <c r="C8" s="11">
        <v>15.494999999999992</v>
      </c>
      <c r="D8" s="11">
        <v>14.46300000000001</v>
      </c>
      <c r="E8" s="11">
        <v>14.945000000000018</v>
      </c>
      <c r="F8" s="11">
        <v>13.753999999999989</v>
      </c>
      <c r="G8" s="11"/>
    </row>
    <row r="9" spans="1:7" x14ac:dyDescent="0.2">
      <c r="A9" s="10" t="str">
        <f>name!B8</f>
        <v>Rest of manufacturing</v>
      </c>
      <c r="B9" s="11">
        <v>70.494999999999735</v>
      </c>
      <c r="C9" s="11">
        <v>61.447000000000003</v>
      </c>
      <c r="D9" s="11">
        <v>57.053000000000011</v>
      </c>
      <c r="E9" s="11">
        <v>55.188999999999972</v>
      </c>
      <c r="F9" s="11">
        <v>50.124000000000066</v>
      </c>
      <c r="G9" s="11"/>
    </row>
    <row r="10" spans="1:7" x14ac:dyDescent="0.2">
      <c r="A10" s="10" t="str">
        <f>name!B9</f>
        <v>Electricity and gas</v>
      </c>
      <c r="B10" s="11">
        <v>3.3080000000000069</v>
      </c>
      <c r="C10" s="11">
        <v>8.0489999999999995</v>
      </c>
      <c r="D10" s="11">
        <v>8.3609999999999811</v>
      </c>
      <c r="E10" s="11">
        <v>8.2159999999999975</v>
      </c>
      <c r="F10" s="11">
        <v>8.3700000000000117</v>
      </c>
      <c r="G10" s="11"/>
    </row>
    <row r="11" spans="1:7" x14ac:dyDescent="0.2">
      <c r="A11" s="10" t="str">
        <f>name!B10</f>
        <v>Water and sewerage</v>
      </c>
      <c r="B11" s="11">
        <v>4.5489999999999986</v>
      </c>
      <c r="C11" s="11">
        <v>5.2569999999999881</v>
      </c>
      <c r="D11" s="11">
        <v>5.7010000000000014</v>
      </c>
      <c r="E11" s="11">
        <v>5.8459999999999912</v>
      </c>
      <c r="F11" s="11">
        <v>6.0289999999999964</v>
      </c>
      <c r="G11" s="11"/>
    </row>
    <row r="12" spans="1:7" x14ac:dyDescent="0.2">
      <c r="A12" s="10" t="str">
        <f>name!B11</f>
        <v>Construction</v>
      </c>
      <c r="B12" s="11">
        <v>49.28299999999998</v>
      </c>
      <c r="C12" s="11">
        <v>54.502000000000038</v>
      </c>
      <c r="D12" s="11">
        <v>52.006000000000036</v>
      </c>
      <c r="E12" s="11">
        <v>50.381</v>
      </c>
      <c r="F12" s="11">
        <v>50.004000000000026</v>
      </c>
      <c r="G12" s="11"/>
    </row>
    <row r="13" spans="1:7" x14ac:dyDescent="0.2">
      <c r="A13" s="10" t="str">
        <f>name!B12</f>
        <v>Wholesale and retail trade</v>
      </c>
      <c r="B13" s="11">
        <v>130.26300000000001</v>
      </c>
      <c r="C13" s="11">
        <v>127.84899999999988</v>
      </c>
      <c r="D13" s="11">
        <v>127.91499999999998</v>
      </c>
      <c r="E13" s="11">
        <v>127.00100000000025</v>
      </c>
      <c r="F13" s="11">
        <v>127.67200000000031</v>
      </c>
      <c r="G13" s="11"/>
    </row>
    <row r="14" spans="1:7" x14ac:dyDescent="0.2">
      <c r="A14" s="10" t="str">
        <f>name!B13</f>
        <v>Transport and storage</v>
      </c>
      <c r="B14" s="11">
        <v>36.410000000000061</v>
      </c>
      <c r="C14" s="11">
        <v>43.031999999999961</v>
      </c>
      <c r="D14" s="11">
        <v>43.89700000000002</v>
      </c>
      <c r="E14" s="11">
        <v>45.879999999999967</v>
      </c>
      <c r="F14" s="11">
        <v>46.149000000000015</v>
      </c>
      <c r="G14" s="11"/>
    </row>
    <row r="15" spans="1:7" x14ac:dyDescent="0.2">
      <c r="A15" s="10" t="str">
        <f>name!B14</f>
        <v>Accommodation and food</v>
      </c>
      <c r="B15" s="11">
        <v>66.50699999999992</v>
      </c>
      <c r="C15" s="11">
        <v>76.442000000000093</v>
      </c>
      <c r="D15" s="11">
        <v>73.337999999999994</v>
      </c>
      <c r="E15" s="11">
        <v>75.559999999999917</v>
      </c>
      <c r="F15" s="11">
        <v>89.033999999999907</v>
      </c>
      <c r="G15" s="11"/>
    </row>
    <row r="16" spans="1:7" x14ac:dyDescent="0.2">
      <c r="A16" s="10" t="str">
        <f>name!B15</f>
        <v>Media</v>
      </c>
      <c r="B16" s="11">
        <v>6.1319999999999979</v>
      </c>
      <c r="C16" s="11">
        <v>7.3879999999999981</v>
      </c>
      <c r="D16" s="11">
        <v>7.1880000000000015</v>
      </c>
      <c r="E16" s="11">
        <v>7.0579999999999998</v>
      </c>
      <c r="F16" s="11">
        <v>7.1689999999999987</v>
      </c>
      <c r="G16" s="11"/>
    </row>
    <row r="17" spans="1:7" x14ac:dyDescent="0.2">
      <c r="A17" s="10" t="str">
        <f>name!B16</f>
        <v>Information technology</v>
      </c>
      <c r="B17" s="11">
        <v>21.940999999999974</v>
      </c>
      <c r="C17" s="11">
        <v>24.444999999999993</v>
      </c>
      <c r="D17" s="11">
        <v>20.876000000000005</v>
      </c>
      <c r="E17" s="11">
        <v>22.91099999999998</v>
      </c>
      <c r="F17" s="11">
        <v>25.437999999999985</v>
      </c>
      <c r="G17" s="11"/>
    </row>
    <row r="18" spans="1:7" x14ac:dyDescent="0.2">
      <c r="A18" s="10" t="str">
        <f>name!B17</f>
        <v>Finance and insurance</v>
      </c>
      <c r="B18" s="11">
        <v>19.258999999999961</v>
      </c>
      <c r="C18" s="11">
        <v>17.767999999999972</v>
      </c>
      <c r="D18" s="11">
        <v>16.510000000000009</v>
      </c>
      <c r="E18" s="11">
        <v>17.098999999999972</v>
      </c>
      <c r="F18" s="11">
        <v>17.118999999999993</v>
      </c>
      <c r="G18" s="11"/>
    </row>
    <row r="19" spans="1:7" x14ac:dyDescent="0.2">
      <c r="A19" s="10" t="str">
        <f>name!B18</f>
        <v>Real estate</v>
      </c>
      <c r="B19" s="11">
        <v>13.830000000000004</v>
      </c>
      <c r="C19" s="11">
        <v>15.792000000000007</v>
      </c>
      <c r="D19" s="11">
        <v>14.324999999999999</v>
      </c>
      <c r="E19" s="11">
        <v>14.285000000000002</v>
      </c>
      <c r="F19" s="11">
        <v>16.406999999999943</v>
      </c>
      <c r="G19" s="11"/>
    </row>
    <row r="20" spans="1:7" x14ac:dyDescent="0.2">
      <c r="A20" s="10" t="str">
        <f>name!B19</f>
        <v>Professional services</v>
      </c>
      <c r="B20" s="11">
        <v>55.336999999999883</v>
      </c>
      <c r="C20" s="11">
        <v>49.432999999999957</v>
      </c>
      <c r="D20" s="11">
        <v>51.245999999999931</v>
      </c>
      <c r="E20" s="11">
        <v>52.906999999999933</v>
      </c>
      <c r="F20" s="11">
        <v>55.97600000000012</v>
      </c>
      <c r="G20" s="11"/>
    </row>
    <row r="21" spans="1:7" x14ac:dyDescent="0.2">
      <c r="A21" s="10" t="str">
        <f>name!B20</f>
        <v>Support services</v>
      </c>
      <c r="B21" s="11">
        <v>66.065000000000055</v>
      </c>
      <c r="C21" s="11">
        <v>66.93799999999986</v>
      </c>
      <c r="D21" s="11">
        <v>65.555000000000078</v>
      </c>
      <c r="E21" s="11">
        <v>66.983000000000075</v>
      </c>
      <c r="F21" s="11">
        <v>69.764999999999844</v>
      </c>
      <c r="G21" s="11"/>
    </row>
    <row r="22" spans="1:7" x14ac:dyDescent="0.2">
      <c r="A22" s="10" t="str">
        <f>name!B21</f>
        <v>Public admin. and defence</v>
      </c>
      <c r="B22" s="11">
        <v>54.728000000000073</v>
      </c>
      <c r="C22" s="11">
        <v>54.625999999999983</v>
      </c>
      <c r="D22" s="11">
        <v>56.171000000000035</v>
      </c>
      <c r="E22" s="11">
        <v>54.970999999999933</v>
      </c>
      <c r="F22" s="11">
        <v>55.581000000000003</v>
      </c>
      <c r="G22" s="11"/>
    </row>
    <row r="23" spans="1:7" x14ac:dyDescent="0.2">
      <c r="A23" s="10" t="str">
        <f>name!B22</f>
        <v>Education</v>
      </c>
      <c r="B23" s="11">
        <v>80.19400000000023</v>
      </c>
      <c r="C23" s="11">
        <v>82.305999999999969</v>
      </c>
      <c r="D23" s="11">
        <v>79.794000000000239</v>
      </c>
      <c r="E23" s="11">
        <v>84.748999999999853</v>
      </c>
      <c r="F23" s="11">
        <v>87.589000000000027</v>
      </c>
      <c r="G23" s="11"/>
    </row>
    <row r="24" spans="1:7" x14ac:dyDescent="0.2">
      <c r="A24" s="10" t="str">
        <f>name!B23</f>
        <v>Health and social work</v>
      </c>
      <c r="B24" s="11">
        <v>138.03500000000003</v>
      </c>
      <c r="C24" s="11">
        <v>127.93099999999988</v>
      </c>
      <c r="D24" s="11">
        <v>138.66300000000021</v>
      </c>
      <c r="E24" s="11">
        <v>147.03000000000003</v>
      </c>
      <c r="F24" s="11">
        <v>157.32099999999988</v>
      </c>
      <c r="G24" s="11"/>
    </row>
    <row r="25" spans="1:7" x14ac:dyDescent="0.2">
      <c r="A25" s="10" t="str">
        <f>name!B24</f>
        <v>Arts and entertainment</v>
      </c>
      <c r="B25" s="11">
        <v>25.225999999999974</v>
      </c>
      <c r="C25" s="11">
        <v>26.562999999999963</v>
      </c>
      <c r="D25" s="11">
        <v>24.826999999999977</v>
      </c>
      <c r="E25" s="11">
        <v>25.54899999999996</v>
      </c>
      <c r="F25" s="11">
        <v>27.985000000000046</v>
      </c>
      <c r="G25" s="11"/>
    </row>
    <row r="26" spans="1:7" x14ac:dyDescent="0.2">
      <c r="A26" s="10" t="str">
        <f>name!B25</f>
        <v>Other services</v>
      </c>
      <c r="B26" s="11">
        <v>31.595999999999997</v>
      </c>
      <c r="C26" s="11">
        <v>25.674000000000007</v>
      </c>
      <c r="D26" s="11">
        <v>26.770000000000017</v>
      </c>
      <c r="E26" s="11">
        <v>23.110000000000014</v>
      </c>
      <c r="F26" s="11">
        <v>21.942000000000007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905.11799999999982</v>
      </c>
      <c r="C28" s="11">
        <f t="shared" ref="C28:F28" si="0">SUM(C5:C26)</f>
        <v>905.00099999999952</v>
      </c>
      <c r="D28" s="11">
        <f t="shared" si="0"/>
        <v>898.44400000000041</v>
      </c>
      <c r="E28" s="11">
        <f t="shared" si="0"/>
        <v>913.58299999999997</v>
      </c>
      <c r="F28" s="11">
        <f t="shared" si="0"/>
        <v>947.15600000000018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0.68698224982819778</v>
      </c>
      <c r="C32" s="18">
        <f t="shared" ref="C32:E32" si="1">C5/C$28*100</f>
        <v>0.52740273215167743</v>
      </c>
      <c r="D32" s="18">
        <f t="shared" si="1"/>
        <v>0.51210759936067096</v>
      </c>
      <c r="E32" s="18">
        <f t="shared" si="1"/>
        <v>0.52157275255778623</v>
      </c>
      <c r="F32" s="18">
        <f>F5/F$28*100</f>
        <v>0.5173382209477646</v>
      </c>
    </row>
    <row r="33" spans="1:6" x14ac:dyDescent="0.2">
      <c r="A33" t="str">
        <f>$A$6</f>
        <v>Mining and quarrying</v>
      </c>
      <c r="B33" s="18">
        <f t="shared" ref="B33:F53" si="2">B6/B$28*100</f>
        <v>7.7779913779197699E-2</v>
      </c>
      <c r="C33" s="18">
        <f t="shared" si="2"/>
        <v>8.0773391410617359E-2</v>
      </c>
      <c r="D33" s="18">
        <f t="shared" si="2"/>
        <v>0.10072970602508313</v>
      </c>
      <c r="E33" s="18">
        <f t="shared" si="2"/>
        <v>8.7567303682314593E-2</v>
      </c>
      <c r="F33" s="18">
        <f t="shared" si="2"/>
        <v>7.4011039364159481E-2</v>
      </c>
    </row>
    <row r="34" spans="1:6" x14ac:dyDescent="0.2">
      <c r="A34" t="str">
        <f>$A$7</f>
        <v>Food drink and tobacco</v>
      </c>
      <c r="B34" s="18">
        <f t="shared" si="2"/>
        <v>0.86209753866346739</v>
      </c>
      <c r="C34" s="18">
        <f t="shared" si="2"/>
        <v>0.94585530844717469</v>
      </c>
      <c r="D34" s="18">
        <f t="shared" si="2"/>
        <v>0.92148202893001696</v>
      </c>
      <c r="E34" s="18">
        <f t="shared" si="2"/>
        <v>0.91376481392495579</v>
      </c>
      <c r="F34" s="18">
        <f t="shared" si="2"/>
        <v>0.85804239217193334</v>
      </c>
    </row>
    <row r="35" spans="1:6" x14ac:dyDescent="0.2">
      <c r="A35" t="str">
        <f>$A$8</f>
        <v>Engineering</v>
      </c>
      <c r="B35" s="18">
        <f t="shared" si="2"/>
        <v>1.904171610773405</v>
      </c>
      <c r="C35" s="18">
        <f t="shared" si="2"/>
        <v>1.712152804251045</v>
      </c>
      <c r="D35" s="18">
        <f t="shared" si="2"/>
        <v>1.6097831361776587</v>
      </c>
      <c r="E35" s="18">
        <f t="shared" si="2"/>
        <v>1.6358666919152411</v>
      </c>
      <c r="F35" s="18">
        <f t="shared" si="2"/>
        <v>1.4521367124317417</v>
      </c>
    </row>
    <row r="36" spans="1:6" x14ac:dyDescent="0.2">
      <c r="A36" t="str">
        <f>$A$9</f>
        <v>Rest of manufacturing</v>
      </c>
      <c r="B36" s="18">
        <f t="shared" si="2"/>
        <v>7.7884872469666657</v>
      </c>
      <c r="C36" s="18">
        <f t="shared" si="2"/>
        <v>6.7897162544571819</v>
      </c>
      <c r="D36" s="18">
        <f t="shared" si="2"/>
        <v>6.3502010141978786</v>
      </c>
      <c r="E36" s="18">
        <f t="shared" si="2"/>
        <v>6.0409399036540714</v>
      </c>
      <c r="F36" s="18">
        <f t="shared" si="2"/>
        <v>5.2920532626093335</v>
      </c>
    </row>
    <row r="37" spans="1:6" x14ac:dyDescent="0.2">
      <c r="A37" t="str">
        <f>$A$10</f>
        <v>Electricity and gas</v>
      </c>
      <c r="B37" s="18">
        <f t="shared" si="2"/>
        <v>0.36547720849657256</v>
      </c>
      <c r="C37" s="18">
        <f t="shared" si="2"/>
        <v>0.88939128244057231</v>
      </c>
      <c r="D37" s="18">
        <f t="shared" si="2"/>
        <v>0.9306089194206848</v>
      </c>
      <c r="E37" s="18">
        <f t="shared" si="2"/>
        <v>0.89931620881737051</v>
      </c>
      <c r="F37" s="18">
        <f t="shared" si="2"/>
        <v>0.88369814476179309</v>
      </c>
    </row>
    <row r="38" spans="1:6" x14ac:dyDescent="0.2">
      <c r="A38" t="str">
        <f>$A$11</f>
        <v>Water and sewerage</v>
      </c>
      <c r="B38" s="18">
        <f t="shared" si="2"/>
        <v>0.50258640309882241</v>
      </c>
      <c r="C38" s="18">
        <f t="shared" si="2"/>
        <v>0.58088333604051168</v>
      </c>
      <c r="D38" s="18">
        <f t="shared" si="2"/>
        <v>0.63454149618674049</v>
      </c>
      <c r="E38" s="18">
        <f t="shared" si="2"/>
        <v>0.63989807165851287</v>
      </c>
      <c r="F38" s="18">
        <f t="shared" si="2"/>
        <v>0.63653717022327849</v>
      </c>
    </row>
    <row r="39" spans="1:6" x14ac:dyDescent="0.2">
      <c r="A39" t="str">
        <f>$A$12</f>
        <v>Construction</v>
      </c>
      <c r="B39" s="18">
        <f t="shared" si="2"/>
        <v>5.4449254130400666</v>
      </c>
      <c r="C39" s="18">
        <f t="shared" si="2"/>
        <v>6.022313787498585</v>
      </c>
      <c r="D39" s="18">
        <f t="shared" si="2"/>
        <v>5.7884520348513666</v>
      </c>
      <c r="E39" s="18">
        <f t="shared" si="2"/>
        <v>5.5146604085233637</v>
      </c>
      <c r="F39" s="18">
        <f t="shared" si="2"/>
        <v>5.2793837551575473</v>
      </c>
    </row>
    <row r="40" spans="1:6" x14ac:dyDescent="0.2">
      <c r="A40" t="str">
        <f>$A$13</f>
        <v>Wholesale and retail trade</v>
      </c>
      <c r="B40" s="18">
        <f t="shared" si="2"/>
        <v>14.391825154289279</v>
      </c>
      <c r="C40" s="18">
        <f t="shared" si="2"/>
        <v>14.126945716082076</v>
      </c>
      <c r="D40" s="18">
        <f t="shared" si="2"/>
        <v>14.237392647733182</v>
      </c>
      <c r="E40" s="18">
        <f t="shared" si="2"/>
        <v>13.90141891869707</v>
      </c>
      <c r="F40" s="18">
        <f t="shared" si="2"/>
        <v>13.479511294865922</v>
      </c>
    </row>
    <row r="41" spans="1:6" x14ac:dyDescent="0.2">
      <c r="A41" t="str">
        <f>$A$14</f>
        <v>Transport and storage</v>
      </c>
      <c r="B41" s="18">
        <f t="shared" si="2"/>
        <v>4.0226799157678963</v>
      </c>
      <c r="C41" s="18">
        <f t="shared" si="2"/>
        <v>4.7549118730255531</v>
      </c>
      <c r="D41" s="18">
        <f t="shared" si="2"/>
        <v>4.8858916081581043</v>
      </c>
      <c r="E41" s="18">
        <f t="shared" si="2"/>
        <v>5.0219848661807376</v>
      </c>
      <c r="F41" s="18">
        <f t="shared" si="2"/>
        <v>4.8723758282690506</v>
      </c>
    </row>
    <row r="42" spans="1:6" x14ac:dyDescent="0.2">
      <c r="A42" t="str">
        <f>$A$15</f>
        <v>Accommodation and food</v>
      </c>
      <c r="B42" s="18">
        <f t="shared" si="2"/>
        <v>7.3478817126606613</v>
      </c>
      <c r="C42" s="18">
        <f t="shared" si="2"/>
        <v>8.4466205009718376</v>
      </c>
      <c r="D42" s="18">
        <f t="shared" si="2"/>
        <v>8.1627792049365304</v>
      </c>
      <c r="E42" s="18">
        <f t="shared" si="2"/>
        <v>8.2707318327946027</v>
      </c>
      <c r="F42" s="18">
        <f t="shared" si="2"/>
        <v>9.4001410538496177</v>
      </c>
    </row>
    <row r="43" spans="1:6" x14ac:dyDescent="0.2">
      <c r="A43" t="str">
        <f>$A$16</f>
        <v>Media</v>
      </c>
      <c r="B43" s="18">
        <f t="shared" si="2"/>
        <v>0.67748072626994482</v>
      </c>
      <c r="C43" s="18">
        <f t="shared" si="2"/>
        <v>0.81635268911305092</v>
      </c>
      <c r="D43" s="18">
        <f t="shared" si="2"/>
        <v>0.8000498639870709</v>
      </c>
      <c r="E43" s="18">
        <f t="shared" si="2"/>
        <v>0.77256253673722042</v>
      </c>
      <c r="F43" s="18">
        <f t="shared" si="2"/>
        <v>0.75689749101520731</v>
      </c>
    </row>
    <row r="44" spans="1:6" x14ac:dyDescent="0.2">
      <c r="A44" t="str">
        <f>$A$17</f>
        <v>Information technology</v>
      </c>
      <c r="B44" s="18">
        <f t="shared" si="2"/>
        <v>2.42410381850764</v>
      </c>
      <c r="C44" s="18">
        <f t="shared" si="2"/>
        <v>2.7011019877326108</v>
      </c>
      <c r="D44" s="18">
        <f t="shared" si="2"/>
        <v>2.3235727546736351</v>
      </c>
      <c r="E44" s="18">
        <f t="shared" si="2"/>
        <v>2.5078181183318846</v>
      </c>
      <c r="F44" s="18">
        <f t="shared" si="2"/>
        <v>2.6857244213202449</v>
      </c>
    </row>
    <row r="45" spans="1:6" x14ac:dyDescent="0.2">
      <c r="A45" t="str">
        <f>$A$18</f>
        <v>Finance and insurance</v>
      </c>
      <c r="B45" s="18">
        <f t="shared" si="2"/>
        <v>2.1277888628885919</v>
      </c>
      <c r="C45" s="18">
        <f t="shared" si="2"/>
        <v>1.9633127477207186</v>
      </c>
      <c r="D45" s="18">
        <f t="shared" si="2"/>
        <v>1.8376214878167145</v>
      </c>
      <c r="E45" s="18">
        <f t="shared" si="2"/>
        <v>1.8716416570798682</v>
      </c>
      <c r="F45" s="18">
        <f t="shared" si="2"/>
        <v>1.8074108172254613</v>
      </c>
    </row>
    <row r="46" spans="1:6" x14ac:dyDescent="0.2">
      <c r="A46" t="str">
        <f>$A$19</f>
        <v>Real estate</v>
      </c>
      <c r="B46" s="18">
        <f t="shared" si="2"/>
        <v>1.5279775675657767</v>
      </c>
      <c r="C46" s="18">
        <f t="shared" si="2"/>
        <v>1.7449704475464685</v>
      </c>
      <c r="D46" s="18">
        <f t="shared" si="2"/>
        <v>1.5944232473031144</v>
      </c>
      <c r="E46" s="18">
        <f t="shared" si="2"/>
        <v>1.5636236663773297</v>
      </c>
      <c r="F46" s="18">
        <f t="shared" si="2"/>
        <v>1.732238406344883</v>
      </c>
    </row>
    <row r="47" spans="1:6" x14ac:dyDescent="0.2">
      <c r="A47" s="10" t="str">
        <f>$A$20</f>
        <v>Professional services</v>
      </c>
      <c r="B47" s="18">
        <f t="shared" si="2"/>
        <v>6.1137884784083285</v>
      </c>
      <c r="C47" s="18">
        <f t="shared" si="2"/>
        <v>5.4622039091669494</v>
      </c>
      <c r="D47" s="18">
        <f t="shared" si="2"/>
        <v>5.7038613424987981</v>
      </c>
      <c r="E47" s="18">
        <f t="shared" si="2"/>
        <v>5.7911541699002642</v>
      </c>
      <c r="F47" s="18">
        <f t="shared" si="2"/>
        <v>5.9099029093412394</v>
      </c>
    </row>
    <row r="48" spans="1:6" x14ac:dyDescent="0.2">
      <c r="A48" s="10" t="str">
        <f>$A$21</f>
        <v>Support services</v>
      </c>
      <c r="B48" s="18">
        <f t="shared" si="2"/>
        <v>7.2990483008845333</v>
      </c>
      <c r="C48" s="18">
        <f t="shared" si="2"/>
        <v>7.3964559155183141</v>
      </c>
      <c r="D48" s="18">
        <f t="shared" si="2"/>
        <v>7.2965037331208222</v>
      </c>
      <c r="E48" s="18">
        <f t="shared" si="2"/>
        <v>7.3319008781906057</v>
      </c>
      <c r="F48" s="18">
        <f t="shared" si="2"/>
        <v>7.365734894779723</v>
      </c>
    </row>
    <row r="49" spans="1:9" x14ac:dyDescent="0.2">
      <c r="A49" s="10" t="str">
        <f>$A$22</f>
        <v>Public admin. and defence</v>
      </c>
      <c r="B49" s="18">
        <f t="shared" si="2"/>
        <v>6.0465044336760601</v>
      </c>
      <c r="C49" s="18">
        <f t="shared" si="2"/>
        <v>6.0360154298172066</v>
      </c>
      <c r="D49" s="18">
        <f t="shared" si="2"/>
        <v>6.2520312896518879</v>
      </c>
      <c r="E49" s="18">
        <f t="shared" si="2"/>
        <v>6.0170778134006362</v>
      </c>
      <c r="F49" s="18">
        <f t="shared" si="2"/>
        <v>5.8681991139791112</v>
      </c>
    </row>
    <row r="50" spans="1:9" x14ac:dyDescent="0.2">
      <c r="A50" s="10" t="str">
        <f>$A$23</f>
        <v>Education</v>
      </c>
      <c r="B50" s="18">
        <f t="shared" si="2"/>
        <v>8.8600602352400735</v>
      </c>
      <c r="C50" s="18">
        <f t="shared" si="2"/>
        <v>9.0945755861043267</v>
      </c>
      <c r="D50" s="18">
        <f t="shared" si="2"/>
        <v>8.881354875763007</v>
      </c>
      <c r="E50" s="18">
        <f t="shared" si="2"/>
        <v>9.2765517747155819</v>
      </c>
      <c r="F50" s="18">
        <f t="shared" si="2"/>
        <v>9.2475790682844234</v>
      </c>
    </row>
    <row r="51" spans="1:9" x14ac:dyDescent="0.2">
      <c r="A51" s="10" t="str">
        <f>$A$24</f>
        <v>Health and social work</v>
      </c>
      <c r="B51" s="18">
        <f t="shared" si="2"/>
        <v>15.250497725158493</v>
      </c>
      <c r="C51" s="18">
        <f t="shared" si="2"/>
        <v>14.136006479550847</v>
      </c>
      <c r="D51" s="18">
        <f t="shared" si="2"/>
        <v>15.433683123266464</v>
      </c>
      <c r="E51" s="18">
        <f t="shared" si="2"/>
        <v>16.093775825513397</v>
      </c>
      <c r="F51" s="18">
        <f t="shared" si="2"/>
        <v>16.609829848514906</v>
      </c>
    </row>
    <row r="52" spans="1:9" x14ac:dyDescent="0.2">
      <c r="A52" s="10" t="str">
        <f>$A$25</f>
        <v>Arts and entertainment</v>
      </c>
      <c r="B52" s="18">
        <f t="shared" si="2"/>
        <v>2.7870399218665387</v>
      </c>
      <c r="C52" s="18">
        <f t="shared" si="2"/>
        <v>2.9351348783039994</v>
      </c>
      <c r="D52" s="18">
        <f t="shared" si="2"/>
        <v>2.7633330513643548</v>
      </c>
      <c r="E52" s="18">
        <f t="shared" si="2"/>
        <v>2.7965713022243146</v>
      </c>
      <c r="F52" s="18">
        <f t="shared" si="2"/>
        <v>2.9546347169843239</v>
      </c>
    </row>
    <row r="53" spans="1:9" x14ac:dyDescent="0.2">
      <c r="A53" s="10" t="str">
        <f>$A$26</f>
        <v>Other services</v>
      </c>
      <c r="B53" s="18">
        <f t="shared" si="2"/>
        <v>3.4908155621697947</v>
      </c>
      <c r="C53" s="18">
        <f t="shared" si="2"/>
        <v>2.8369029426486843</v>
      </c>
      <c r="D53" s="18">
        <f t="shared" si="2"/>
        <v>2.9795958345762235</v>
      </c>
      <c r="E53" s="18">
        <f t="shared" si="2"/>
        <v>2.529600485122864</v>
      </c>
      <c r="F53" s="18">
        <f t="shared" si="2"/>
        <v>2.3166194375583329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-6.3979890665126433</v>
      </c>
      <c r="C63" s="18">
        <f>IF(AND(D$3-C$3 &lt;&gt; 0,C5&lt;&gt;0,D5&lt;&gt;0),(EXP(LN(D5/C5)/(D$3-C$3))-1)*100,0)</f>
        <v>-3.6036036036038221</v>
      </c>
      <c r="D63" s="18">
        <f t="shared" ref="B63:E78" si="3">IF(AND(E$3-D$3 &lt;&gt; 0,D5&lt;&gt;0,E5&lt;&gt;0),(EXP(LN(E5/D5)/(E$3-D$3))-1)*100,0)</f>
        <v>0.70293639944098985</v>
      </c>
      <c r="E63" s="18">
        <f t="shared" si="3"/>
        <v>0.27976730043377529</v>
      </c>
      <c r="F63" s="18">
        <f>IF(AND(F$3-D$3 &lt;&gt; 0,D5&lt;&gt;0,F5&lt;&gt;0),(EXP(LN(F5/D5)/(F$3-D$3))-1)*100,0)</f>
        <v>0.42062571673495697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0.94531775757755732</v>
      </c>
      <c r="C64" s="18">
        <f t="shared" ref="C64:C78" si="4">IF(AND(D$3-C$3 &lt;&gt; 0,C6&lt;&gt;0,D6&lt;&gt;0),(EXP(LN(D6/C6)/(D$3-C$3))-1)*100,0)</f>
        <v>23.803009575923028</v>
      </c>
      <c r="D64" s="18">
        <f t="shared" si="3"/>
        <v>-2.4362956316957063</v>
      </c>
      <c r="E64" s="18">
        <f t="shared" si="3"/>
        <v>-1.3123509907532749</v>
      </c>
      <c r="F64" s="18">
        <f t="shared" ref="F64:F84" si="5">IF(AND(F$3-D$3 &lt;&gt; 0,D6&lt;&gt;0,F6&lt;&gt;0),(EXP(LN(F6/D6)/(F$3-D$3))-1)*100,0)</f>
        <v>-1.6884305504209718</v>
      </c>
    </row>
    <row r="65" spans="1:6" x14ac:dyDescent="0.2">
      <c r="A65" t="str">
        <f>$A$7</f>
        <v>Food drink and tobacco</v>
      </c>
      <c r="B65" s="18">
        <f t="shared" si="3"/>
        <v>2.3417972459674585</v>
      </c>
      <c r="C65" s="18">
        <f t="shared" si="4"/>
        <v>-3.2827102803739017</v>
      </c>
      <c r="D65" s="18">
        <f t="shared" si="3"/>
        <v>0.16613387082540232</v>
      </c>
      <c r="E65" s="18">
        <f t="shared" si="3"/>
        <v>-0.26794176798285996</v>
      </c>
      <c r="F65" s="18">
        <f t="shared" si="5"/>
        <v>-0.12345930212309675</v>
      </c>
    </row>
    <row r="66" spans="1:6" x14ac:dyDescent="0.2">
      <c r="A66" t="str">
        <f>$A$8</f>
        <v>Engineering</v>
      </c>
      <c r="B66" s="18">
        <f t="shared" si="3"/>
        <v>-2.6255375460154551</v>
      </c>
      <c r="C66" s="18">
        <f t="shared" si="4"/>
        <v>-6.6602129719263159</v>
      </c>
      <c r="D66" s="18">
        <f t="shared" si="3"/>
        <v>0.65781680578902435</v>
      </c>
      <c r="E66" s="18">
        <f t="shared" si="3"/>
        <v>-0.82703216380303202</v>
      </c>
      <c r="F66" s="18">
        <f t="shared" si="5"/>
        <v>-0.33453234410240063</v>
      </c>
    </row>
    <row r="67" spans="1:6" x14ac:dyDescent="0.2">
      <c r="A67" t="str">
        <f>$A$9</f>
        <v>Rest of manufacturing</v>
      </c>
      <c r="B67" s="18">
        <f t="shared" si="3"/>
        <v>-3.3758709340638404</v>
      </c>
      <c r="C67" s="18">
        <f t="shared" si="4"/>
        <v>-7.1508779924162162</v>
      </c>
      <c r="D67" s="18">
        <f t="shared" si="3"/>
        <v>-0.66213818644069722</v>
      </c>
      <c r="E67" s="18">
        <f t="shared" si="3"/>
        <v>-0.95801870718383864</v>
      </c>
      <c r="F67" s="18">
        <f t="shared" si="5"/>
        <v>-0.85948991769639882</v>
      </c>
    </row>
    <row r="68" spans="1:6" x14ac:dyDescent="0.2">
      <c r="A68" t="str">
        <f>$A$10</f>
        <v>Electricity and gas</v>
      </c>
      <c r="B68" s="18">
        <f t="shared" si="3"/>
        <v>24.894728031569446</v>
      </c>
      <c r="C68" s="18">
        <f t="shared" si="4"/>
        <v>3.8762579202383129</v>
      </c>
      <c r="D68" s="18">
        <f t="shared" si="3"/>
        <v>-0.34927988454988013</v>
      </c>
      <c r="E68" s="18">
        <f t="shared" si="3"/>
        <v>0.18587665563605249</v>
      </c>
      <c r="F68" s="18">
        <f t="shared" si="5"/>
        <v>7.1725727731397626E-3</v>
      </c>
    </row>
    <row r="69" spans="1:6" x14ac:dyDescent="0.2">
      <c r="A69" t="str">
        <f>$A$11</f>
        <v>Water and sewerage</v>
      </c>
      <c r="B69" s="18">
        <f t="shared" si="3"/>
        <v>3.6825118543186486</v>
      </c>
      <c r="C69" s="18">
        <f t="shared" si="4"/>
        <v>8.4458816815677018</v>
      </c>
      <c r="D69" s="18">
        <f t="shared" si="3"/>
        <v>0.50358512174093484</v>
      </c>
      <c r="E69" s="18">
        <f t="shared" si="3"/>
        <v>0.30871046049694151</v>
      </c>
      <c r="F69" s="18">
        <f t="shared" si="5"/>
        <v>0.37362666041242942</v>
      </c>
    </row>
    <row r="70" spans="1:6" x14ac:dyDescent="0.2">
      <c r="A70" t="str">
        <f>$A$12</f>
        <v>Construction</v>
      </c>
      <c r="B70" s="18">
        <f t="shared" si="3"/>
        <v>2.548385109837259</v>
      </c>
      <c r="C70" s="18">
        <f t="shared" si="4"/>
        <v>-4.5796484532677706</v>
      </c>
      <c r="D70" s="18">
        <f t="shared" si="3"/>
        <v>-0.63288830492174153</v>
      </c>
      <c r="E70" s="18">
        <f t="shared" si="3"/>
        <v>-7.5082975073514913E-2</v>
      </c>
      <c r="F70" s="18">
        <f t="shared" si="5"/>
        <v>-0.26136514041893433</v>
      </c>
    </row>
    <row r="71" spans="1:6" x14ac:dyDescent="0.2">
      <c r="A71" t="str">
        <f>$A$13</f>
        <v>Wholesale and retail trade</v>
      </c>
      <c r="B71" s="18">
        <f t="shared" si="3"/>
        <v>-0.46654835802582006</v>
      </c>
      <c r="C71" s="18">
        <f t="shared" si="4"/>
        <v>5.16233994791504E-2</v>
      </c>
      <c r="D71" s="18">
        <f t="shared" si="3"/>
        <v>-0.14331760986567854</v>
      </c>
      <c r="E71" s="18">
        <f t="shared" si="3"/>
        <v>5.2709032866848915E-2</v>
      </c>
      <c r="F71" s="18">
        <f t="shared" si="5"/>
        <v>-1.2675901443492954E-2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4.2660000587307012</v>
      </c>
      <c r="C72" s="18">
        <f t="shared" si="4"/>
        <v>2.0101319947947172</v>
      </c>
      <c r="D72" s="18">
        <f t="shared" si="3"/>
        <v>0.88758208882200318</v>
      </c>
      <c r="E72" s="18">
        <f t="shared" si="3"/>
        <v>5.8477090993780401E-2</v>
      </c>
      <c r="F72" s="18">
        <f t="shared" si="5"/>
        <v>0.33408557017227114</v>
      </c>
    </row>
    <row r="73" spans="1:6" x14ac:dyDescent="0.2">
      <c r="A73" t="str">
        <f>$A$15</f>
        <v>Accommodation and food</v>
      </c>
      <c r="B73" s="18">
        <f t="shared" si="6"/>
        <v>3.54190971245405</v>
      </c>
      <c r="C73" s="18">
        <f>IF(AND(D$3-C$3 &lt;&gt; 0,C15&lt;&gt;0,D15&lt;&gt;0),(EXP(LN(D15/C15)/(D$3-C$3))-1)*100,0)</f>
        <v>-4.0605949608854992</v>
      </c>
      <c r="D73" s="18">
        <f t="shared" si="3"/>
        <v>0.59874838730049618</v>
      </c>
      <c r="E73" s="18">
        <f t="shared" si="3"/>
        <v>1.6544496813492016</v>
      </c>
      <c r="F73" s="18">
        <f t="shared" si="5"/>
        <v>1.3013239877032623</v>
      </c>
    </row>
    <row r="74" spans="1:6" x14ac:dyDescent="0.2">
      <c r="A74" t="str">
        <f>$A$16</f>
        <v>Media</v>
      </c>
      <c r="B74" s="18">
        <f t="shared" si="6"/>
        <v>4.7686107543038814</v>
      </c>
      <c r="C74" s="18">
        <f>IF(AND(D$3-C$3 &lt;&gt; 0,C16&lt;&gt;0,D16&lt;&gt;0),(EXP(LN(D16/C16)/(D$3-C$3))-1)*100,0)</f>
        <v>-2.7070925825662839</v>
      </c>
      <c r="D74" s="18">
        <f t="shared" si="3"/>
        <v>-0.364359467452402</v>
      </c>
      <c r="E74" s="18">
        <f t="shared" si="3"/>
        <v>0.15616630895296524</v>
      </c>
      <c r="F74" s="18">
        <f t="shared" si="5"/>
        <v>-1.7643736980132996E-2</v>
      </c>
    </row>
    <row r="75" spans="1:6" x14ac:dyDescent="0.2">
      <c r="A75" t="str">
        <f>$A$17</f>
        <v>Information technology</v>
      </c>
      <c r="B75" s="18">
        <f t="shared" si="6"/>
        <v>2.7385438548952035</v>
      </c>
      <c r="C75" s="18">
        <f t="shared" si="4"/>
        <v>-14.600122724483489</v>
      </c>
      <c r="D75" s="18">
        <f t="shared" si="3"/>
        <v>1.8777515368258113</v>
      </c>
      <c r="E75" s="18">
        <f t="shared" si="3"/>
        <v>1.051762285325375</v>
      </c>
      <c r="F75" s="18">
        <f t="shared" si="5"/>
        <v>1.3263452493057493</v>
      </c>
    </row>
    <row r="76" spans="1:6" x14ac:dyDescent="0.2">
      <c r="A76" t="str">
        <f>$A$18</f>
        <v>Finance and insurance</v>
      </c>
      <c r="B76" s="18">
        <f t="shared" si="6"/>
        <v>-1.994329753923918</v>
      </c>
      <c r="C76" s="18">
        <f t="shared" si="4"/>
        <v>-7.0801440792433894</v>
      </c>
      <c r="D76" s="18">
        <f t="shared" si="3"/>
        <v>0.70353776697964499</v>
      </c>
      <c r="E76" s="18">
        <f t="shared" si="3"/>
        <v>1.1690438540390424E-2</v>
      </c>
      <c r="F76" s="18">
        <f t="shared" si="5"/>
        <v>0.24177647480039255</v>
      </c>
    </row>
    <row r="77" spans="1:6" x14ac:dyDescent="0.2">
      <c r="A77" t="str">
        <f>$A$19</f>
        <v>Real estate</v>
      </c>
      <c r="B77" s="18">
        <f t="shared" si="6"/>
        <v>3.3721951536175965</v>
      </c>
      <c r="C77" s="18">
        <f t="shared" si="4"/>
        <v>-9.2895136778115894</v>
      </c>
      <c r="D77" s="18">
        <f t="shared" si="3"/>
        <v>-5.5908903506085572E-2</v>
      </c>
      <c r="E77" s="18">
        <f t="shared" si="3"/>
        <v>1.3946156575527446</v>
      </c>
      <c r="F77" s="18">
        <f t="shared" si="5"/>
        <v>0.90878332272830153</v>
      </c>
    </row>
    <row r="78" spans="1:6" x14ac:dyDescent="0.2">
      <c r="A78" t="str">
        <f>$A$20</f>
        <v>Professional services</v>
      </c>
      <c r="B78" s="18">
        <f t="shared" si="6"/>
        <v>-2.7811814031017068</v>
      </c>
      <c r="C78" s="18">
        <f t="shared" si="4"/>
        <v>3.6675904759977618</v>
      </c>
      <c r="D78" s="18">
        <f t="shared" si="3"/>
        <v>0.64000109173409925</v>
      </c>
      <c r="E78" s="18">
        <f t="shared" si="3"/>
        <v>0.56546648210047401</v>
      </c>
      <c r="F78" s="18">
        <f t="shared" si="5"/>
        <v>0.59030521653697932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0.32873194142495343</v>
      </c>
      <c r="C79" s="18">
        <f t="shared" ref="C79:C84" si="8">IF(AND(D$3-C$3 &lt;&gt; 0,C21&lt;&gt;0,D21&lt;&gt;0),(EXP(LN(D21/C21)/(D$3-C$3))-1)*100,0)</f>
        <v>-2.0660910095906426</v>
      </c>
      <c r="D79" s="18">
        <f t="shared" ref="D79:D84" si="9">IF(AND(E$3-D$3 &lt;&gt; 0,D21&lt;&gt;0,E21&lt;&gt;0),(EXP(LN(E21/D21)/(E$3-D$3))-1)*100,0)</f>
        <v>0.43191750449913524</v>
      </c>
      <c r="E79" s="18">
        <f t="shared" ref="E79:E84" si="10">IF(AND(F$3-E$3 &lt;&gt; 0,E21&lt;&gt;0,F21&lt;&gt;0),(EXP(LN(F21/E21)/(F$3-E$3))-1)*100,0)</f>
        <v>0.40776506353983333</v>
      </c>
      <c r="F79" s="18">
        <f t="shared" si="5"/>
        <v>0.41581523175540092</v>
      </c>
    </row>
    <row r="80" spans="1:6" x14ac:dyDescent="0.2">
      <c r="A80" s="10" t="str">
        <f>$A$22</f>
        <v>Public admin. and defence</v>
      </c>
      <c r="B80" s="18">
        <f t="shared" si="7"/>
        <v>-4.6626665748905616E-2</v>
      </c>
      <c r="C80" s="18">
        <f t="shared" si="8"/>
        <v>2.8283235089518799</v>
      </c>
      <c r="D80" s="18">
        <f t="shared" si="9"/>
        <v>-0.43096538810512008</v>
      </c>
      <c r="E80" s="18">
        <f t="shared" si="10"/>
        <v>0.11041734299108708</v>
      </c>
      <c r="F80" s="18">
        <f t="shared" si="5"/>
        <v>-7.0369850449902849E-2</v>
      </c>
    </row>
    <row r="81" spans="1:6" x14ac:dyDescent="0.2">
      <c r="A81" s="10" t="str">
        <f>$A$23</f>
        <v>Education</v>
      </c>
      <c r="B81" s="18">
        <f t="shared" si="7"/>
        <v>0.65199906820900821</v>
      </c>
      <c r="C81" s="18">
        <f t="shared" si="8"/>
        <v>-3.0520253687455701</v>
      </c>
      <c r="D81" s="18">
        <f t="shared" si="9"/>
        <v>1.212200978254474</v>
      </c>
      <c r="E81" s="18">
        <f t="shared" si="10"/>
        <v>0.33015855168654351</v>
      </c>
      <c r="F81" s="18">
        <f t="shared" si="5"/>
        <v>0.62331527899552874</v>
      </c>
    </row>
    <row r="82" spans="1:6" x14ac:dyDescent="0.2">
      <c r="A82" s="10" t="str">
        <f>$A$24</f>
        <v>Health and social work</v>
      </c>
      <c r="B82" s="18">
        <f t="shared" si="7"/>
        <v>-1.8824616459771626</v>
      </c>
      <c r="C82" s="18">
        <f t="shared" si="8"/>
        <v>8.3888971398647261</v>
      </c>
      <c r="D82" s="18">
        <f t="shared" si="9"/>
        <v>1.1786948729307634</v>
      </c>
      <c r="E82" s="18">
        <f t="shared" si="10"/>
        <v>0.67881010670352016</v>
      </c>
      <c r="F82" s="18">
        <f t="shared" si="5"/>
        <v>0.845163342564903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1.2994722361166611</v>
      </c>
      <c r="C83" s="18">
        <f t="shared" si="8"/>
        <v>-6.5354063923502181</v>
      </c>
      <c r="D83" s="18">
        <f t="shared" si="9"/>
        <v>0.57497479727484091</v>
      </c>
      <c r="E83" s="18">
        <f t="shared" si="10"/>
        <v>0.91486428720655155</v>
      </c>
      <c r="F83" s="18">
        <f t="shared" si="5"/>
        <v>0.80144035474187802</v>
      </c>
    </row>
    <row r="84" spans="1:6" x14ac:dyDescent="0.2">
      <c r="A84" s="10" t="str">
        <f>$A$26</f>
        <v>Other services</v>
      </c>
      <c r="B84" s="18">
        <f t="shared" si="7"/>
        <v>-5.0564736772997438</v>
      </c>
      <c r="C84" s="18">
        <f t="shared" si="8"/>
        <v>4.2689101815066133</v>
      </c>
      <c r="D84" s="18">
        <f t="shared" si="9"/>
        <v>-2.8975215839294521</v>
      </c>
      <c r="E84" s="18">
        <f t="shared" si="10"/>
        <v>-0.51728560503073728</v>
      </c>
      <c r="F84" s="18">
        <f t="shared" si="5"/>
        <v>-1.3171108325131353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-3.2317795007452688E-3</v>
      </c>
      <c r="C86" s="18">
        <f>IF(AND(D$3-C$3 &lt;&gt; 0,C28&lt;&gt;0,D28&lt;&gt;0),(EXP(LN(D28/C28)/(D$3-C$3))-1)*100,0)</f>
        <v>-0.72452958615505381</v>
      </c>
      <c r="D86" s="18">
        <f>IF(AND(E$3-D$3 &lt;&gt; 0,D28&lt;&gt;0,E28&lt;&gt;0),(EXP(LN(E28/D28)/(E$3-D$3))-1)*100,0)</f>
        <v>0.3347561177915237</v>
      </c>
      <c r="E86" s="18">
        <f>IF(AND(F$3-E$3 &lt;&gt; 0,E28&lt;&gt;0,F28&lt;&gt;0),(EXP(LN(F28/E28)/(F$3-E$3))-1)*100,0)</f>
        <v>0.36154780624684246</v>
      </c>
      <c r="F86" s="18">
        <f>IF(AND(F$3-D$3 &lt;&gt; 0,D28&lt;&gt;0,F28&lt;&gt;0),(EXP(LN(F28/D28)/(F$3-D$3))-1)*100,0)</f>
        <v>0.35261644863413544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-1.4449999999999861</v>
      </c>
      <c r="C90" s="27">
        <f>D5-C5</f>
        <v>-0.17200000000001037</v>
      </c>
      <c r="D90" s="27">
        <f t="shared" si="11"/>
        <v>0.16400000000001036</v>
      </c>
      <c r="E90" s="27">
        <f t="shared" si="11"/>
        <v>0.13500000000001044</v>
      </c>
      <c r="F90" s="27">
        <f>F5-D5</f>
        <v>0.2990000000000208</v>
      </c>
    </row>
    <row r="91" spans="1:6" x14ac:dyDescent="0.2">
      <c r="A91" t="str">
        <f>$A$6</f>
        <v>Mining and quarrying</v>
      </c>
      <c r="B91" s="27">
        <f t="shared" si="11"/>
        <v>2.7000000000002355E-2</v>
      </c>
      <c r="C91" s="27">
        <f t="shared" ref="C91:C105" si="12">D6-C6</f>
        <v>0.17399999999999749</v>
      </c>
      <c r="D91" s="27">
        <f t="shared" si="11"/>
        <v>-0.10499999999999832</v>
      </c>
      <c r="E91" s="27">
        <f t="shared" si="11"/>
        <v>-9.9000000000001531E-2</v>
      </c>
      <c r="F91" s="27">
        <f t="shared" ref="F91:F111" si="13">F6-D6</f>
        <v>-0.20399999999999985</v>
      </c>
    </row>
    <row r="92" spans="1:6" x14ac:dyDescent="0.2">
      <c r="A92" t="str">
        <f>$A$7</f>
        <v>Food drink and tobacco</v>
      </c>
      <c r="B92" s="27">
        <f t="shared" si="11"/>
        <v>0.75700000000001033</v>
      </c>
      <c r="C92" s="27">
        <f t="shared" si="12"/>
        <v>-0.28100000000000591</v>
      </c>
      <c r="D92" s="27">
        <f t="shared" si="11"/>
        <v>6.9000000000023931E-2</v>
      </c>
      <c r="E92" s="27">
        <f t="shared" si="11"/>
        <v>-0.22100000000003028</v>
      </c>
      <c r="F92" s="27">
        <f t="shared" si="13"/>
        <v>-0.15200000000000635</v>
      </c>
    </row>
    <row r="93" spans="1:6" x14ac:dyDescent="0.2">
      <c r="A93" t="str">
        <f>$A$8</f>
        <v>Engineering</v>
      </c>
      <c r="B93" s="27">
        <f t="shared" si="11"/>
        <v>-1.7400000000000322</v>
      </c>
      <c r="C93" s="27">
        <f t="shared" si="12"/>
        <v>-1.0319999999999823</v>
      </c>
      <c r="D93" s="27">
        <f t="shared" si="11"/>
        <v>0.4820000000000082</v>
      </c>
      <c r="E93" s="27">
        <f t="shared" si="11"/>
        <v>-1.1910000000000291</v>
      </c>
      <c r="F93" s="27">
        <f t="shared" si="13"/>
        <v>-0.70900000000002095</v>
      </c>
    </row>
    <row r="94" spans="1:6" x14ac:dyDescent="0.2">
      <c r="A94" t="str">
        <f>$A$9</f>
        <v>Rest of manufacturing</v>
      </c>
      <c r="B94" s="27">
        <f t="shared" si="11"/>
        <v>-9.0479999999997318</v>
      </c>
      <c r="C94" s="27">
        <f t="shared" si="12"/>
        <v>-4.3939999999999912</v>
      </c>
      <c r="D94" s="27">
        <f t="shared" si="11"/>
        <v>-1.8640000000000398</v>
      </c>
      <c r="E94" s="27">
        <f t="shared" si="11"/>
        <v>-5.0649999999999054</v>
      </c>
      <c r="F94" s="27">
        <f t="shared" si="13"/>
        <v>-6.9289999999999452</v>
      </c>
    </row>
    <row r="95" spans="1:6" x14ac:dyDescent="0.2">
      <c r="A95" t="str">
        <f>$A$10</f>
        <v>Electricity and gas</v>
      </c>
      <c r="B95" s="27">
        <f t="shared" si="11"/>
        <v>4.7409999999999926</v>
      </c>
      <c r="C95" s="27">
        <f t="shared" si="12"/>
        <v>0.31199999999998163</v>
      </c>
      <c r="D95" s="27">
        <f t="shared" si="11"/>
        <v>-0.14499999999998359</v>
      </c>
      <c r="E95" s="27">
        <f t="shared" si="11"/>
        <v>0.15400000000001413</v>
      </c>
      <c r="F95" s="27">
        <f t="shared" si="13"/>
        <v>9.0000000000305391E-3</v>
      </c>
    </row>
    <row r="96" spans="1:6" x14ac:dyDescent="0.2">
      <c r="A96" t="str">
        <f>$A$11</f>
        <v>Water and sewerage</v>
      </c>
      <c r="B96" s="27">
        <f t="shared" si="11"/>
        <v>0.70799999999998953</v>
      </c>
      <c r="C96" s="27">
        <f t="shared" si="12"/>
        <v>0.44400000000001327</v>
      </c>
      <c r="D96" s="27">
        <f t="shared" si="11"/>
        <v>0.1449999999999898</v>
      </c>
      <c r="E96" s="27">
        <f t="shared" si="11"/>
        <v>0.18300000000000516</v>
      </c>
      <c r="F96" s="27">
        <f t="shared" si="13"/>
        <v>0.32799999999999496</v>
      </c>
    </row>
    <row r="97" spans="1:6" x14ac:dyDescent="0.2">
      <c r="A97" t="str">
        <f>$A$12</f>
        <v>Construction</v>
      </c>
      <c r="B97" s="27">
        <f t="shared" si="11"/>
        <v>5.219000000000058</v>
      </c>
      <c r="C97" s="27">
        <f t="shared" si="12"/>
        <v>-2.4960000000000022</v>
      </c>
      <c r="D97" s="27">
        <f t="shared" si="11"/>
        <v>-1.6250000000000355</v>
      </c>
      <c r="E97" s="27">
        <f t="shared" si="11"/>
        <v>-0.37699999999997402</v>
      </c>
      <c r="F97" s="27">
        <f t="shared" si="13"/>
        <v>-2.0020000000000095</v>
      </c>
    </row>
    <row r="98" spans="1:6" x14ac:dyDescent="0.2">
      <c r="A98" t="str">
        <f>$A$13</f>
        <v>Wholesale and retail trade</v>
      </c>
      <c r="B98" s="27">
        <f t="shared" si="11"/>
        <v>-2.4140000000001294</v>
      </c>
      <c r="C98" s="27">
        <f t="shared" si="12"/>
        <v>6.6000000000101977E-2</v>
      </c>
      <c r="D98" s="27">
        <f t="shared" si="11"/>
        <v>-0.91399999999973147</v>
      </c>
      <c r="E98" s="27">
        <f t="shared" si="11"/>
        <v>0.67100000000006332</v>
      </c>
      <c r="F98" s="27">
        <f t="shared" si="13"/>
        <v>-0.24299999999966815</v>
      </c>
    </row>
    <row r="99" spans="1:6" x14ac:dyDescent="0.2">
      <c r="A99" t="str">
        <f>$A$14</f>
        <v>Transport and storage</v>
      </c>
      <c r="B99" s="27">
        <f t="shared" si="11"/>
        <v>6.6219999999999004</v>
      </c>
      <c r="C99" s="27">
        <f t="shared" si="12"/>
        <v>0.86500000000005883</v>
      </c>
      <c r="D99" s="27">
        <f t="shared" si="11"/>
        <v>1.9829999999999472</v>
      </c>
      <c r="E99" s="27">
        <f t="shared" si="11"/>
        <v>0.26900000000004809</v>
      </c>
      <c r="F99" s="27">
        <f t="shared" si="13"/>
        <v>2.2519999999999953</v>
      </c>
    </row>
    <row r="100" spans="1:6" x14ac:dyDescent="0.2">
      <c r="A100" t="str">
        <f>$A$15</f>
        <v>Accommodation and food</v>
      </c>
      <c r="B100" s="27">
        <f t="shared" si="11"/>
        <v>9.9350000000001728</v>
      </c>
      <c r="C100" s="27">
        <f t="shared" si="12"/>
        <v>-3.1040000000000987</v>
      </c>
      <c r="D100" s="27">
        <f t="shared" si="11"/>
        <v>2.2219999999999231</v>
      </c>
      <c r="E100" s="27">
        <f t="shared" si="11"/>
        <v>13.47399999999999</v>
      </c>
      <c r="F100" s="27">
        <f t="shared" si="13"/>
        <v>15.695999999999913</v>
      </c>
    </row>
    <row r="101" spans="1:6" x14ac:dyDescent="0.2">
      <c r="A101" t="str">
        <f>$A$16</f>
        <v>Media</v>
      </c>
      <c r="B101" s="27">
        <f t="shared" si="11"/>
        <v>1.2560000000000002</v>
      </c>
      <c r="C101" s="27">
        <f t="shared" si="12"/>
        <v>-0.19999999999999662</v>
      </c>
      <c r="D101" s="27">
        <f t="shared" si="11"/>
        <v>-0.13000000000000167</v>
      </c>
      <c r="E101" s="27">
        <f t="shared" si="11"/>
        <v>0.11099999999999888</v>
      </c>
      <c r="F101" s="27">
        <f t="shared" si="13"/>
        <v>-1.9000000000002792E-2</v>
      </c>
    </row>
    <row r="102" spans="1:6" x14ac:dyDescent="0.2">
      <c r="A102" t="str">
        <f>$A$17</f>
        <v>Information technology</v>
      </c>
      <c r="B102" s="27">
        <f t="shared" si="11"/>
        <v>2.5040000000000191</v>
      </c>
      <c r="C102" s="27">
        <f t="shared" si="12"/>
        <v>-3.5689999999999884</v>
      </c>
      <c r="D102" s="27">
        <f t="shared" si="11"/>
        <v>2.0349999999999753</v>
      </c>
      <c r="E102" s="27">
        <f t="shared" si="11"/>
        <v>2.5270000000000046</v>
      </c>
      <c r="F102" s="27">
        <f t="shared" si="13"/>
        <v>4.5619999999999798</v>
      </c>
    </row>
    <row r="103" spans="1:6" x14ac:dyDescent="0.2">
      <c r="A103" t="str">
        <f>$A$18</f>
        <v>Finance and insurance</v>
      </c>
      <c r="B103" s="27">
        <f t="shared" si="11"/>
        <v>-1.490999999999989</v>
      </c>
      <c r="C103" s="27">
        <f t="shared" si="12"/>
        <v>-1.2579999999999636</v>
      </c>
      <c r="D103" s="27">
        <f t="shared" si="11"/>
        <v>0.58899999999996311</v>
      </c>
      <c r="E103" s="27">
        <f t="shared" si="11"/>
        <v>2.000000000002089E-2</v>
      </c>
      <c r="F103" s="27">
        <f t="shared" si="13"/>
        <v>0.608999999999984</v>
      </c>
    </row>
    <row r="104" spans="1:6" x14ac:dyDescent="0.2">
      <c r="A104" t="str">
        <f>$A$19</f>
        <v>Real estate</v>
      </c>
      <c r="B104" s="27">
        <f t="shared" si="11"/>
        <v>1.9620000000000033</v>
      </c>
      <c r="C104" s="27">
        <f t="shared" si="12"/>
        <v>-1.4670000000000076</v>
      </c>
      <c r="D104" s="27">
        <f t="shared" si="11"/>
        <v>-3.9999999999997371E-2</v>
      </c>
      <c r="E104" s="27">
        <f t="shared" si="11"/>
        <v>2.1219999999999413</v>
      </c>
      <c r="F104" s="27">
        <f t="shared" si="13"/>
        <v>2.0819999999999439</v>
      </c>
    </row>
    <row r="105" spans="1:6" x14ac:dyDescent="0.2">
      <c r="A105" t="str">
        <f>$A$20</f>
        <v>Professional services</v>
      </c>
      <c r="B105" s="27">
        <f t="shared" si="11"/>
        <v>-5.9039999999999253</v>
      </c>
      <c r="C105" s="27">
        <f t="shared" si="12"/>
        <v>1.812999999999974</v>
      </c>
      <c r="D105" s="27">
        <f t="shared" si="11"/>
        <v>1.6610000000000014</v>
      </c>
      <c r="E105" s="27">
        <f t="shared" si="11"/>
        <v>3.0690000000001874</v>
      </c>
      <c r="F105" s="27">
        <f t="shared" si="13"/>
        <v>4.7300000000001887</v>
      </c>
    </row>
    <row r="106" spans="1:6" x14ac:dyDescent="0.2">
      <c r="A106" s="10" t="str">
        <f>$A$21</f>
        <v>Support services</v>
      </c>
      <c r="B106" s="27">
        <f t="shared" ref="B106:B111" si="14">C21-B21</f>
        <v>0.87299999999980571</v>
      </c>
      <c r="C106" s="27">
        <f t="shared" ref="C106:C111" si="15">D21-C21</f>
        <v>-1.3829999999997824</v>
      </c>
      <c r="D106" s="27">
        <f t="shared" ref="D106:D111" si="16">E21-D21</f>
        <v>1.4279999999999973</v>
      </c>
      <c r="E106" s="27">
        <f t="shared" ref="E106:E111" si="17">F21-E21</f>
        <v>2.7819999999997691</v>
      </c>
      <c r="F106" s="27">
        <f t="shared" si="13"/>
        <v>4.2099999999997664</v>
      </c>
    </row>
    <row r="107" spans="1:6" x14ac:dyDescent="0.2">
      <c r="A107" s="10" t="str">
        <f>$A$22</f>
        <v>Public admin. and defence</v>
      </c>
      <c r="B107" s="27">
        <f t="shared" si="14"/>
        <v>-0.10200000000008913</v>
      </c>
      <c r="C107" s="27">
        <f t="shared" si="15"/>
        <v>1.5450000000000514</v>
      </c>
      <c r="D107" s="27">
        <f t="shared" si="16"/>
        <v>-1.2000000000001023</v>
      </c>
      <c r="E107" s="27">
        <f t="shared" si="17"/>
        <v>0.61000000000007049</v>
      </c>
      <c r="F107" s="27">
        <f t="shared" si="13"/>
        <v>-0.59000000000003183</v>
      </c>
    </row>
    <row r="108" spans="1:6" x14ac:dyDescent="0.2">
      <c r="A108" s="10" t="str">
        <f>$A$23</f>
        <v>Education</v>
      </c>
      <c r="B108" s="27">
        <f t="shared" si="14"/>
        <v>2.111999999999739</v>
      </c>
      <c r="C108" s="27">
        <f t="shared" si="15"/>
        <v>-2.5119999999997304</v>
      </c>
      <c r="D108" s="27">
        <f t="shared" si="16"/>
        <v>4.9549999999996146</v>
      </c>
      <c r="E108" s="27">
        <f t="shared" si="17"/>
        <v>2.8400000000001739</v>
      </c>
      <c r="F108" s="27">
        <f t="shared" si="13"/>
        <v>7.7949999999997885</v>
      </c>
    </row>
    <row r="109" spans="1:6" x14ac:dyDescent="0.2">
      <c r="A109" s="10" t="str">
        <f>$A$24</f>
        <v>Health and social work</v>
      </c>
      <c r="B109" s="27">
        <f t="shared" si="14"/>
        <v>-10.104000000000141</v>
      </c>
      <c r="C109" s="27">
        <f t="shared" si="15"/>
        <v>10.732000000000326</v>
      </c>
      <c r="D109" s="27">
        <f t="shared" si="16"/>
        <v>8.3669999999998197</v>
      </c>
      <c r="E109" s="27">
        <f t="shared" si="17"/>
        <v>10.290999999999855</v>
      </c>
      <c r="F109" s="27">
        <f t="shared" si="13"/>
        <v>18.657999999999674</v>
      </c>
    </row>
    <row r="110" spans="1:6" x14ac:dyDescent="0.2">
      <c r="A110" s="10" t="str">
        <f>$A$25</f>
        <v>Arts and entertainment</v>
      </c>
      <c r="B110" s="27">
        <f t="shared" si="14"/>
        <v>1.3369999999999891</v>
      </c>
      <c r="C110" s="27">
        <f t="shared" si="15"/>
        <v>-1.7359999999999864</v>
      </c>
      <c r="D110" s="27">
        <f t="shared" si="16"/>
        <v>0.72199999999998354</v>
      </c>
      <c r="E110" s="27">
        <f t="shared" si="17"/>
        <v>2.4360000000000852</v>
      </c>
      <c r="F110" s="27">
        <f t="shared" si="13"/>
        <v>3.1580000000000688</v>
      </c>
    </row>
    <row r="111" spans="1:6" x14ac:dyDescent="0.2">
      <c r="A111" s="10" t="str">
        <f>$A$26</f>
        <v>Other services</v>
      </c>
      <c r="B111" s="27">
        <f t="shared" si="14"/>
        <v>-5.9219999999999899</v>
      </c>
      <c r="C111" s="27">
        <f t="shared" si="15"/>
        <v>1.0960000000000107</v>
      </c>
      <c r="D111" s="27">
        <f t="shared" si="16"/>
        <v>-3.6600000000000037</v>
      </c>
      <c r="E111" s="27">
        <f t="shared" si="17"/>
        <v>-1.1680000000000064</v>
      </c>
      <c r="F111" s="27">
        <f t="shared" si="13"/>
        <v>-4.8280000000000101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-0.11700000000030286</v>
      </c>
      <c r="C113" s="29">
        <f>D28-C28</f>
        <v>-6.5569999999991069</v>
      </c>
      <c r="D113" s="29">
        <f>E28-D28</f>
        <v>15.138999999999555</v>
      </c>
      <c r="E113" s="29">
        <f>F28-E28</f>
        <v>33.573000000000206</v>
      </c>
      <c r="F113" s="29">
        <f>F28-D28</f>
        <v>48.711999999999762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East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14.778999999999989</v>
      </c>
      <c r="C7" s="31">
        <f>'Ind T1'!C7</f>
        <v>18.809999999999988</v>
      </c>
      <c r="D7" s="31">
        <f>'Ind T1'!D7</f>
        <v>19.567999999999969</v>
      </c>
      <c r="E7" s="31">
        <f>'Ind T1'!E7</f>
        <v>19.626999999999988</v>
      </c>
      <c r="F7" s="31">
        <f>'Ind T1'!F7</f>
        <v>20.000000000000018</v>
      </c>
      <c r="H7" s="31">
        <f>C7-B7</f>
        <v>4.0309999999999988</v>
      </c>
      <c r="I7" s="31">
        <f>D7-C7</f>
        <v>0.75799999999998136</v>
      </c>
      <c r="J7" s="31">
        <f>E7-D7</f>
        <v>5.9000000000018815E-2</v>
      </c>
      <c r="K7" s="31">
        <f>F7-E7</f>
        <v>0.37300000000002953</v>
      </c>
      <c r="L7" s="31">
        <f>F7-D7</f>
        <v>0.43200000000004835</v>
      </c>
    </row>
    <row r="8" spans="1:12" x14ac:dyDescent="0.2">
      <c r="A8" t="str">
        <f>'Ind T2'!A5</f>
        <v>Agriculture</v>
      </c>
      <c r="B8" s="32">
        <f>'Ind T2'!B5</f>
        <v>6.2179999999999858</v>
      </c>
      <c r="C8" s="32">
        <f>'Ind T2'!C5</f>
        <v>4.7729999999999997</v>
      </c>
      <c r="D8" s="32">
        <f>'Ind T2'!D5</f>
        <v>4.6009999999999893</v>
      </c>
      <c r="E8" s="32">
        <f>'Ind T2'!E5</f>
        <v>4.7649999999999997</v>
      </c>
      <c r="F8" s="32">
        <f>'Ind T2'!F5</f>
        <v>4.9000000000000101</v>
      </c>
      <c r="H8" s="11">
        <f t="shared" ref="H8:H40" si="0">C8-B8</f>
        <v>-1.4449999999999861</v>
      </c>
      <c r="I8" s="31">
        <f t="shared" ref="I8:I38" si="1">D8-C8</f>
        <v>-0.17200000000001037</v>
      </c>
      <c r="J8" s="11">
        <f t="shared" ref="J8:J38" si="2">E8-D8</f>
        <v>0.16400000000001036</v>
      </c>
      <c r="K8" s="11">
        <f t="shared" ref="K8:K38" si="3">F8-E8</f>
        <v>0.13500000000001044</v>
      </c>
      <c r="L8" s="31">
        <f t="shared" ref="L8:L40" si="4">F8-D8</f>
        <v>0.2990000000000208</v>
      </c>
    </row>
    <row r="9" spans="1:12" x14ac:dyDescent="0.2">
      <c r="A9" t="str">
        <f>'Ind T2'!A6</f>
        <v>Mining and quarrying</v>
      </c>
      <c r="B9" s="32">
        <f>'Ind T2'!B6</f>
        <v>0.70399999999999852</v>
      </c>
      <c r="C9" s="32">
        <f>'Ind T2'!C6</f>
        <v>0.73100000000000087</v>
      </c>
      <c r="D9" s="32">
        <f>'Ind T2'!D6</f>
        <v>0.90499999999999836</v>
      </c>
      <c r="E9" s="32">
        <f>'Ind T2'!E6</f>
        <v>0.8</v>
      </c>
      <c r="F9" s="32">
        <f>'Ind T2'!F6</f>
        <v>0.70099999999999851</v>
      </c>
      <c r="H9" s="11">
        <f t="shared" si="0"/>
        <v>2.7000000000002355E-2</v>
      </c>
      <c r="I9" s="31">
        <f t="shared" si="1"/>
        <v>0.17399999999999749</v>
      </c>
      <c r="J9" s="11">
        <f t="shared" si="2"/>
        <v>-0.10499999999999832</v>
      </c>
      <c r="K9" s="11">
        <f t="shared" si="3"/>
        <v>-9.9000000000001531E-2</v>
      </c>
      <c r="L9" s="31">
        <f t="shared" si="4"/>
        <v>-0.20399999999999985</v>
      </c>
    </row>
    <row r="10" spans="1:12" x14ac:dyDescent="0.2">
      <c r="A10" t="str">
        <f>'Ind T2'!A10</f>
        <v>Electricity and gas</v>
      </c>
      <c r="B10" s="32">
        <f>'Ind T2'!B10</f>
        <v>3.3080000000000069</v>
      </c>
      <c r="C10" s="32">
        <f>'Ind T2'!C10</f>
        <v>8.0489999999999995</v>
      </c>
      <c r="D10" s="32">
        <f>'Ind T2'!D10</f>
        <v>8.3609999999999811</v>
      </c>
      <c r="E10" s="32">
        <f>'Ind T2'!E10</f>
        <v>8.2159999999999975</v>
      </c>
      <c r="F10" s="32">
        <f>'Ind T2'!F10</f>
        <v>8.3700000000000117</v>
      </c>
      <c r="H10" s="11">
        <f t="shared" si="0"/>
        <v>4.7409999999999926</v>
      </c>
      <c r="I10" s="31">
        <f t="shared" si="1"/>
        <v>0.31199999999998163</v>
      </c>
      <c r="J10" s="11">
        <f t="shared" si="2"/>
        <v>-0.14499999999998359</v>
      </c>
      <c r="K10" s="11">
        <f t="shared" si="3"/>
        <v>0.15400000000001413</v>
      </c>
      <c r="L10" s="31">
        <f t="shared" si="4"/>
        <v>9.0000000000305391E-3</v>
      </c>
    </row>
    <row r="11" spans="1:12" x14ac:dyDescent="0.2">
      <c r="A11" t="str">
        <f>'Ind T2'!A11</f>
        <v>Water and sewerage</v>
      </c>
      <c r="B11" s="32">
        <f>'Ind T2'!B11</f>
        <v>4.5489999999999986</v>
      </c>
      <c r="C11" s="32">
        <f>'Ind T2'!C11</f>
        <v>5.2569999999999881</v>
      </c>
      <c r="D11" s="32">
        <f>'Ind T2'!D11</f>
        <v>5.7010000000000014</v>
      </c>
      <c r="E11" s="32">
        <f>'Ind T2'!E11</f>
        <v>5.8459999999999912</v>
      </c>
      <c r="F11" s="32">
        <f>'Ind T2'!F11</f>
        <v>6.0289999999999964</v>
      </c>
      <c r="H11" s="11">
        <f t="shared" ref="H11" si="5">C11-B11</f>
        <v>0.70799999999998953</v>
      </c>
      <c r="I11" s="31">
        <f t="shared" ref="I11" si="6">D11-C11</f>
        <v>0.44400000000001327</v>
      </c>
      <c r="J11" s="11">
        <f t="shared" ref="J11" si="7">E11-D11</f>
        <v>0.1449999999999898</v>
      </c>
      <c r="K11" s="11">
        <f t="shared" ref="K11" si="8">F11-E11</f>
        <v>0.18300000000000516</v>
      </c>
      <c r="L11" s="31">
        <f t="shared" si="4"/>
        <v>0.32799999999999496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95.53299999999976</v>
      </c>
      <c r="C13" s="31">
        <f>'Ind T1'!C8</f>
        <v>85.50200000000001</v>
      </c>
      <c r="D13" s="31">
        <f>'Ind T1'!D8</f>
        <v>79.79500000000003</v>
      </c>
      <c r="E13" s="31">
        <f>'Ind T1'!E8</f>
        <v>78.482000000000028</v>
      </c>
      <c r="F13" s="31">
        <f>'Ind T1'!F8</f>
        <v>72.005000000000052</v>
      </c>
      <c r="H13" s="31">
        <f t="shared" si="0"/>
        <v>-10.03099999999975</v>
      </c>
      <c r="I13" s="31">
        <f t="shared" si="1"/>
        <v>-5.7069999999999794</v>
      </c>
      <c r="J13" s="31">
        <f t="shared" si="2"/>
        <v>-1.3130000000000024</v>
      </c>
      <c r="K13" s="31">
        <f t="shared" si="3"/>
        <v>-6.4769999999999754</v>
      </c>
      <c r="L13" s="31">
        <f t="shared" si="4"/>
        <v>-7.7899999999999778</v>
      </c>
    </row>
    <row r="14" spans="1:12" x14ac:dyDescent="0.2">
      <c r="A14" t="str">
        <f>'Ind T2'!A7</f>
        <v>Food drink and tobacco</v>
      </c>
      <c r="B14" s="32">
        <f>'Ind T2'!B7</f>
        <v>7.8030000000000008</v>
      </c>
      <c r="C14" s="32">
        <f>'Ind T2'!C7</f>
        <v>8.5600000000000112</v>
      </c>
      <c r="D14" s="32">
        <f>'Ind T2'!D7</f>
        <v>8.2790000000000052</v>
      </c>
      <c r="E14" s="32">
        <f>'Ind T2'!E7</f>
        <v>8.3480000000000292</v>
      </c>
      <c r="F14" s="32">
        <f>'Ind T2'!F7</f>
        <v>8.1269999999999989</v>
      </c>
      <c r="H14" s="11">
        <f t="shared" si="0"/>
        <v>0.75700000000001033</v>
      </c>
      <c r="I14" s="31">
        <f t="shared" si="1"/>
        <v>-0.28100000000000591</v>
      </c>
      <c r="J14" s="11">
        <f t="shared" si="2"/>
        <v>6.9000000000023931E-2</v>
      </c>
      <c r="K14" s="11">
        <f t="shared" si="3"/>
        <v>-0.22100000000003028</v>
      </c>
      <c r="L14" s="31">
        <f t="shared" si="4"/>
        <v>-0.15200000000000635</v>
      </c>
    </row>
    <row r="15" spans="1:12" x14ac:dyDescent="0.2">
      <c r="A15" t="str">
        <f>'Ind T2'!A8</f>
        <v>Engineering</v>
      </c>
      <c r="B15" s="32">
        <f>'Ind T2'!B8</f>
        <v>17.235000000000024</v>
      </c>
      <c r="C15" s="32">
        <f>'Ind T2'!C8</f>
        <v>15.494999999999992</v>
      </c>
      <c r="D15" s="32">
        <f>'Ind T2'!D8</f>
        <v>14.46300000000001</v>
      </c>
      <c r="E15" s="32">
        <f>'Ind T2'!E8</f>
        <v>14.945000000000018</v>
      </c>
      <c r="F15" s="32">
        <f>'Ind T2'!F8</f>
        <v>13.753999999999989</v>
      </c>
      <c r="H15" s="11">
        <f t="shared" si="0"/>
        <v>-1.7400000000000322</v>
      </c>
      <c r="I15" s="31">
        <f t="shared" si="1"/>
        <v>-1.0319999999999823</v>
      </c>
      <c r="J15" s="11">
        <f t="shared" si="2"/>
        <v>0.4820000000000082</v>
      </c>
      <c r="K15" s="11">
        <f t="shared" si="3"/>
        <v>-1.1910000000000291</v>
      </c>
      <c r="L15" s="31">
        <f t="shared" si="4"/>
        <v>-0.70900000000002095</v>
      </c>
    </row>
    <row r="16" spans="1:12" x14ac:dyDescent="0.2">
      <c r="A16" t="str">
        <f>'Ind T2'!A9</f>
        <v>Rest of manufacturing</v>
      </c>
      <c r="B16" s="32">
        <f>'Ind T2'!B9</f>
        <v>70.494999999999735</v>
      </c>
      <c r="C16" s="32">
        <f>'Ind T2'!C9</f>
        <v>61.447000000000003</v>
      </c>
      <c r="D16" s="32">
        <f>'Ind T2'!D9</f>
        <v>57.053000000000011</v>
      </c>
      <c r="E16" s="32">
        <f>'Ind T2'!E9</f>
        <v>55.188999999999972</v>
      </c>
      <c r="F16" s="32">
        <f>'Ind T2'!F9</f>
        <v>50.124000000000066</v>
      </c>
      <c r="H16" s="11">
        <f t="shared" si="0"/>
        <v>-9.0479999999997318</v>
      </c>
      <c r="I16" s="31">
        <f t="shared" si="1"/>
        <v>-4.3939999999999912</v>
      </c>
      <c r="J16" s="11">
        <f t="shared" si="2"/>
        <v>-1.8640000000000398</v>
      </c>
      <c r="K16" s="11">
        <f t="shared" si="3"/>
        <v>-5.0649999999999054</v>
      </c>
      <c r="L16" s="31">
        <f t="shared" si="4"/>
        <v>-6.9289999999999452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49.28299999999998</v>
      </c>
      <c r="C18" s="31">
        <f>'Ind T1'!C9</f>
        <v>54.502000000000038</v>
      </c>
      <c r="D18" s="31">
        <f>'Ind T1'!D9</f>
        <v>52.006000000000036</v>
      </c>
      <c r="E18" s="31">
        <f>'Ind T1'!E9</f>
        <v>50.381</v>
      </c>
      <c r="F18" s="31">
        <f>'Ind T1'!F9</f>
        <v>50.004000000000026</v>
      </c>
      <c r="H18" s="31">
        <f t="shared" si="0"/>
        <v>5.219000000000058</v>
      </c>
      <c r="I18" s="31">
        <f t="shared" si="1"/>
        <v>-2.4960000000000022</v>
      </c>
      <c r="J18" s="31">
        <f t="shared" si="2"/>
        <v>-1.6250000000000355</v>
      </c>
      <c r="K18" s="31">
        <f t="shared" si="3"/>
        <v>-0.37699999999997402</v>
      </c>
      <c r="L18" s="31">
        <f t="shared" si="4"/>
        <v>-2.0020000000000095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233.17999999999998</v>
      </c>
      <c r="C20" s="31">
        <f>'Ind T1'!C10</f>
        <v>247.32299999999992</v>
      </c>
      <c r="D20" s="31">
        <f>'Ind T1'!D10</f>
        <v>245.15</v>
      </c>
      <c r="E20" s="31">
        <f>'Ind T1'!E10</f>
        <v>248.44100000000012</v>
      </c>
      <c r="F20" s="31">
        <f>'Ind T1'!F10</f>
        <v>262.85500000000025</v>
      </c>
      <c r="H20" s="31">
        <f t="shared" si="0"/>
        <v>14.142999999999944</v>
      </c>
      <c r="I20" s="31">
        <f t="shared" si="1"/>
        <v>-2.1729999999999166</v>
      </c>
      <c r="J20" s="31">
        <f t="shared" si="2"/>
        <v>3.2910000000001105</v>
      </c>
      <c r="K20" s="31">
        <f t="shared" si="3"/>
        <v>14.414000000000129</v>
      </c>
      <c r="L20" s="31">
        <f t="shared" si="4"/>
        <v>17.70500000000024</v>
      </c>
    </row>
    <row r="21" spans="1:12" x14ac:dyDescent="0.2">
      <c r="A21" s="10" t="str">
        <f>'Ind T2'!A13</f>
        <v>Wholesale and retail trade</v>
      </c>
      <c r="B21" s="32">
        <f>'Ind T2'!B13</f>
        <v>130.26300000000001</v>
      </c>
      <c r="C21" s="32">
        <f>'Ind T2'!C13</f>
        <v>127.84899999999988</v>
      </c>
      <c r="D21" s="32">
        <f>'Ind T2'!D13</f>
        <v>127.91499999999998</v>
      </c>
      <c r="E21" s="32">
        <f>'Ind T2'!E13</f>
        <v>127.00100000000025</v>
      </c>
      <c r="F21" s="32">
        <f>'Ind T2'!F13</f>
        <v>127.67200000000031</v>
      </c>
      <c r="H21" s="11">
        <f t="shared" si="0"/>
        <v>-2.4140000000001294</v>
      </c>
      <c r="I21" s="31">
        <f t="shared" si="1"/>
        <v>6.6000000000101977E-2</v>
      </c>
      <c r="J21" s="11">
        <f t="shared" si="2"/>
        <v>-0.91399999999973147</v>
      </c>
      <c r="K21" s="11">
        <f t="shared" si="3"/>
        <v>0.67100000000006332</v>
      </c>
      <c r="L21" s="31">
        <f t="shared" si="4"/>
        <v>-0.24299999999966815</v>
      </c>
    </row>
    <row r="22" spans="1:12" x14ac:dyDescent="0.2">
      <c r="A22" s="10" t="str">
        <f>'Ind T2'!A14</f>
        <v>Transport and storage</v>
      </c>
      <c r="B22" s="32">
        <f>'Ind T2'!B14</f>
        <v>36.410000000000061</v>
      </c>
      <c r="C22" s="32">
        <f>'Ind T2'!C14</f>
        <v>43.031999999999961</v>
      </c>
      <c r="D22" s="32">
        <f>'Ind T2'!D14</f>
        <v>43.89700000000002</v>
      </c>
      <c r="E22" s="32">
        <f>'Ind T2'!E14</f>
        <v>45.879999999999967</v>
      </c>
      <c r="F22" s="32">
        <f>'Ind T2'!F14</f>
        <v>46.149000000000015</v>
      </c>
      <c r="H22" s="11">
        <f t="shared" si="0"/>
        <v>6.6219999999999004</v>
      </c>
      <c r="I22" s="31">
        <f t="shared" si="1"/>
        <v>0.86500000000005883</v>
      </c>
      <c r="J22" s="11">
        <f t="shared" si="2"/>
        <v>1.9829999999999472</v>
      </c>
      <c r="K22" s="11">
        <f t="shared" si="3"/>
        <v>0.26900000000004809</v>
      </c>
      <c r="L22" s="31">
        <f t="shared" si="4"/>
        <v>2.2519999999999953</v>
      </c>
    </row>
    <row r="23" spans="1:12" x14ac:dyDescent="0.2">
      <c r="A23" s="10" t="str">
        <f>'Ind T2'!A15</f>
        <v>Accommodation and food</v>
      </c>
      <c r="B23" s="32">
        <f>'Ind T2'!B15</f>
        <v>66.50699999999992</v>
      </c>
      <c r="C23" s="32">
        <f>'Ind T2'!C15</f>
        <v>76.442000000000093</v>
      </c>
      <c r="D23" s="32">
        <f>'Ind T2'!D15</f>
        <v>73.337999999999994</v>
      </c>
      <c r="E23" s="32">
        <f>'Ind T2'!E15</f>
        <v>75.559999999999917</v>
      </c>
      <c r="F23" s="32">
        <f>'Ind T2'!F15</f>
        <v>89.033999999999907</v>
      </c>
      <c r="H23" s="11">
        <f t="shared" si="0"/>
        <v>9.9350000000001728</v>
      </c>
      <c r="I23" s="31">
        <f t="shared" si="1"/>
        <v>-3.1040000000000987</v>
      </c>
      <c r="J23" s="11">
        <f t="shared" si="2"/>
        <v>2.2219999999999231</v>
      </c>
      <c r="K23" s="11">
        <f t="shared" si="3"/>
        <v>13.47399999999999</v>
      </c>
      <c r="L23" s="31">
        <f t="shared" si="4"/>
        <v>15.695999999999913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239.38599999999985</v>
      </c>
      <c r="C25" s="31">
        <f>'Ind T1'!C11</f>
        <v>234.00099999999975</v>
      </c>
      <c r="D25" s="31">
        <f>'Ind T1'!D11</f>
        <v>227.29700000000003</v>
      </c>
      <c r="E25" s="31">
        <f>'Ind T1'!E11</f>
        <v>229.90199999999993</v>
      </c>
      <c r="F25" s="31">
        <f>'Ind T1'!F11</f>
        <v>241.80099999999993</v>
      </c>
      <c r="H25" s="31">
        <f t="shared" si="0"/>
        <v>-5.3850000000001046</v>
      </c>
      <c r="I25" s="31">
        <f t="shared" si="1"/>
        <v>-6.7039999999997235</v>
      </c>
      <c r="J25" s="31">
        <f t="shared" si="2"/>
        <v>2.6049999999999045</v>
      </c>
      <c r="K25" s="31">
        <f t="shared" si="3"/>
        <v>11.899000000000001</v>
      </c>
      <c r="L25" s="31">
        <f t="shared" si="4"/>
        <v>14.503999999999905</v>
      </c>
    </row>
    <row r="26" spans="1:12" x14ac:dyDescent="0.2">
      <c r="A26" s="10" t="str">
        <f>'Ind T2'!A16</f>
        <v>Media</v>
      </c>
      <c r="B26" s="11">
        <f>'Ind T2'!B16</f>
        <v>6.1319999999999979</v>
      </c>
      <c r="C26" s="11">
        <f>'Ind T2'!C16</f>
        <v>7.3879999999999981</v>
      </c>
      <c r="D26" s="11">
        <f>'Ind T2'!D16</f>
        <v>7.1880000000000015</v>
      </c>
      <c r="E26" s="11">
        <f>'Ind T2'!E16</f>
        <v>7.0579999999999998</v>
      </c>
      <c r="F26" s="11">
        <f>'Ind T2'!F16</f>
        <v>7.1689999999999987</v>
      </c>
      <c r="H26" s="11">
        <f t="shared" si="0"/>
        <v>1.2560000000000002</v>
      </c>
      <c r="I26" s="31">
        <f t="shared" si="1"/>
        <v>-0.19999999999999662</v>
      </c>
      <c r="J26" s="11">
        <f t="shared" si="2"/>
        <v>-0.13000000000000167</v>
      </c>
      <c r="K26" s="11">
        <f t="shared" si="3"/>
        <v>0.11099999999999888</v>
      </c>
      <c r="L26" s="31">
        <f t="shared" si="4"/>
        <v>-1.9000000000002792E-2</v>
      </c>
    </row>
    <row r="27" spans="1:12" x14ac:dyDescent="0.2">
      <c r="A27" s="10" t="str">
        <f>'Ind T2'!A17</f>
        <v>Information technology</v>
      </c>
      <c r="B27" s="11">
        <f>'Ind T2'!B17</f>
        <v>21.940999999999974</v>
      </c>
      <c r="C27" s="11">
        <f>'Ind T2'!C17</f>
        <v>24.444999999999993</v>
      </c>
      <c r="D27" s="11">
        <f>'Ind T2'!D17</f>
        <v>20.876000000000005</v>
      </c>
      <c r="E27" s="11">
        <f>'Ind T2'!E17</f>
        <v>22.91099999999998</v>
      </c>
      <c r="F27" s="11">
        <f>'Ind T2'!F17</f>
        <v>25.437999999999985</v>
      </c>
      <c r="H27" s="11">
        <f t="shared" si="0"/>
        <v>2.5040000000000191</v>
      </c>
      <c r="I27" s="31">
        <f t="shared" si="1"/>
        <v>-3.5689999999999884</v>
      </c>
      <c r="J27" s="11">
        <f t="shared" si="2"/>
        <v>2.0349999999999753</v>
      </c>
      <c r="K27" s="11">
        <f t="shared" si="3"/>
        <v>2.5270000000000046</v>
      </c>
      <c r="L27" s="31">
        <f t="shared" si="4"/>
        <v>4.5619999999999798</v>
      </c>
    </row>
    <row r="28" spans="1:12" x14ac:dyDescent="0.2">
      <c r="A28" s="10" t="str">
        <f>'Ind T2'!A18</f>
        <v>Finance and insurance</v>
      </c>
      <c r="B28" s="11">
        <f>'Ind T2'!B18</f>
        <v>19.258999999999961</v>
      </c>
      <c r="C28" s="11">
        <f>'Ind T2'!C18</f>
        <v>17.767999999999972</v>
      </c>
      <c r="D28" s="11">
        <f>'Ind T2'!D18</f>
        <v>16.510000000000009</v>
      </c>
      <c r="E28" s="11">
        <f>'Ind T2'!E18</f>
        <v>17.098999999999972</v>
      </c>
      <c r="F28" s="11">
        <f>'Ind T2'!F18</f>
        <v>17.118999999999993</v>
      </c>
      <c r="H28" s="11">
        <f t="shared" si="0"/>
        <v>-1.490999999999989</v>
      </c>
      <c r="I28" s="31">
        <f t="shared" si="1"/>
        <v>-1.2579999999999636</v>
      </c>
      <c r="J28" s="11">
        <f t="shared" si="2"/>
        <v>0.58899999999996311</v>
      </c>
      <c r="K28" s="11">
        <f t="shared" si="3"/>
        <v>2.000000000002089E-2</v>
      </c>
      <c r="L28" s="31">
        <f t="shared" si="4"/>
        <v>0.608999999999984</v>
      </c>
    </row>
    <row r="29" spans="1:12" x14ac:dyDescent="0.2">
      <c r="A29" s="10" t="str">
        <f>'Ind T2'!A19</f>
        <v>Real estate</v>
      </c>
      <c r="B29" s="11">
        <f>'Ind T2'!B19</f>
        <v>13.830000000000004</v>
      </c>
      <c r="C29" s="11">
        <f>'Ind T2'!C19</f>
        <v>15.792000000000007</v>
      </c>
      <c r="D29" s="11">
        <f>'Ind T2'!D19</f>
        <v>14.324999999999999</v>
      </c>
      <c r="E29" s="11">
        <f>'Ind T2'!E19</f>
        <v>14.285000000000002</v>
      </c>
      <c r="F29" s="11">
        <f>'Ind T2'!F19</f>
        <v>16.406999999999943</v>
      </c>
      <c r="H29" s="11">
        <f t="shared" ref="H29:H31" si="9">C29-B29</f>
        <v>1.9620000000000033</v>
      </c>
      <c r="I29" s="31">
        <f t="shared" ref="I29:I31" si="10">D29-C29</f>
        <v>-1.4670000000000076</v>
      </c>
      <c r="J29" s="11">
        <f t="shared" ref="J29:J31" si="11">E29-D29</f>
        <v>-3.9999999999997371E-2</v>
      </c>
      <c r="K29" s="11">
        <f t="shared" ref="K29:K31" si="12">F29-E29</f>
        <v>2.1219999999999413</v>
      </c>
      <c r="L29" s="31">
        <f t="shared" si="4"/>
        <v>2.0819999999999439</v>
      </c>
    </row>
    <row r="30" spans="1:12" x14ac:dyDescent="0.2">
      <c r="A30" s="10" t="str">
        <f>'Ind T2'!A20</f>
        <v>Professional services</v>
      </c>
      <c r="B30" s="11">
        <f>'Ind T2'!B20</f>
        <v>55.336999999999883</v>
      </c>
      <c r="C30" s="11">
        <f>'Ind T2'!C20</f>
        <v>49.432999999999957</v>
      </c>
      <c r="D30" s="11">
        <f>'Ind T2'!D20</f>
        <v>51.245999999999931</v>
      </c>
      <c r="E30" s="11">
        <f>'Ind T2'!E20</f>
        <v>52.906999999999933</v>
      </c>
      <c r="F30" s="11">
        <f>'Ind T2'!F20</f>
        <v>55.97600000000012</v>
      </c>
      <c r="H30" s="11">
        <f t="shared" si="9"/>
        <v>-5.9039999999999253</v>
      </c>
      <c r="I30" s="31">
        <f t="shared" si="10"/>
        <v>1.812999999999974</v>
      </c>
      <c r="J30" s="11">
        <f t="shared" si="11"/>
        <v>1.6610000000000014</v>
      </c>
      <c r="K30" s="11">
        <f t="shared" si="12"/>
        <v>3.0690000000001874</v>
      </c>
      <c r="L30" s="31">
        <f t="shared" si="4"/>
        <v>4.7300000000001887</v>
      </c>
    </row>
    <row r="31" spans="1:12" x14ac:dyDescent="0.2">
      <c r="A31" s="10" t="str">
        <f>'Ind T2'!A21</f>
        <v>Support services</v>
      </c>
      <c r="B31" s="11">
        <f>'Ind T2'!B21</f>
        <v>66.065000000000055</v>
      </c>
      <c r="C31" s="11">
        <f>'Ind T2'!C21</f>
        <v>66.93799999999986</v>
      </c>
      <c r="D31" s="11">
        <f>'Ind T2'!D21</f>
        <v>65.555000000000078</v>
      </c>
      <c r="E31" s="11">
        <f>'Ind T2'!E21</f>
        <v>66.983000000000075</v>
      </c>
      <c r="F31" s="11">
        <f>'Ind T2'!F21</f>
        <v>69.764999999999844</v>
      </c>
      <c r="H31" s="11">
        <f t="shared" si="9"/>
        <v>0.87299999999980571</v>
      </c>
      <c r="I31" s="31">
        <f t="shared" si="10"/>
        <v>-1.3829999999997824</v>
      </c>
      <c r="J31" s="11">
        <f t="shared" si="11"/>
        <v>1.4279999999999973</v>
      </c>
      <c r="K31" s="11">
        <f t="shared" si="12"/>
        <v>2.7819999999997691</v>
      </c>
      <c r="L31" s="31">
        <f t="shared" si="4"/>
        <v>4.2099999999997664</v>
      </c>
    </row>
    <row r="32" spans="1:12" x14ac:dyDescent="0.2">
      <c r="A32" s="10" t="str">
        <f>'Ind T2'!A25</f>
        <v>Arts and entertainment</v>
      </c>
      <c r="B32" s="11">
        <f>'Ind T2'!B25</f>
        <v>25.225999999999974</v>
      </c>
      <c r="C32" s="11">
        <f>'Ind T2'!C25</f>
        <v>26.562999999999963</v>
      </c>
      <c r="D32" s="11">
        <f>'Ind T2'!D25</f>
        <v>24.826999999999977</v>
      </c>
      <c r="E32" s="11">
        <f>'Ind T2'!E25</f>
        <v>25.54899999999996</v>
      </c>
      <c r="F32" s="11">
        <f>'Ind T2'!F25</f>
        <v>27.985000000000046</v>
      </c>
      <c r="H32" s="11">
        <f t="shared" ref="H32" si="13">C32-B32</f>
        <v>1.3369999999999891</v>
      </c>
      <c r="I32" s="31">
        <f t="shared" ref="I32:I33" si="14">D32-C32</f>
        <v>-1.7359999999999864</v>
      </c>
      <c r="J32" s="11">
        <f t="shared" ref="J32:J33" si="15">E32-D32</f>
        <v>0.72199999999998354</v>
      </c>
      <c r="K32" s="11">
        <f t="shared" ref="K32:K33" si="16">F32-E32</f>
        <v>2.4360000000000852</v>
      </c>
      <c r="L32" s="31">
        <f t="shared" si="4"/>
        <v>3.1580000000000688</v>
      </c>
    </row>
    <row r="33" spans="1:12" x14ac:dyDescent="0.2">
      <c r="A33" s="10" t="str">
        <f>'Ind T2'!A26</f>
        <v>Other services</v>
      </c>
      <c r="B33" s="11">
        <f>'Ind T2'!B26</f>
        <v>31.595999999999997</v>
      </c>
      <c r="C33" s="11">
        <f>'Ind T2'!C26</f>
        <v>25.674000000000007</v>
      </c>
      <c r="D33" s="11">
        <f>'Ind T2'!D26</f>
        <v>26.770000000000017</v>
      </c>
      <c r="E33" s="11">
        <f>'Ind T2'!E26</f>
        <v>23.110000000000014</v>
      </c>
      <c r="F33" s="11">
        <f>'Ind T2'!F26</f>
        <v>21.942000000000007</v>
      </c>
      <c r="H33" s="11">
        <f>C33-B33</f>
        <v>-5.9219999999999899</v>
      </c>
      <c r="I33" s="31">
        <f t="shared" si="14"/>
        <v>1.0960000000000107</v>
      </c>
      <c r="J33" s="11">
        <f t="shared" si="15"/>
        <v>-3.6600000000000037</v>
      </c>
      <c r="K33" s="11">
        <f t="shared" si="16"/>
        <v>-1.1680000000000064</v>
      </c>
      <c r="L33" s="31">
        <f t="shared" si="4"/>
        <v>-4.8280000000000101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272.95700000000033</v>
      </c>
      <c r="C35" s="31">
        <f>'Ind T1'!C12</f>
        <v>264.86299999999983</v>
      </c>
      <c r="D35" s="31">
        <f>'Ind T1'!D12</f>
        <v>274.6280000000005</v>
      </c>
      <c r="E35" s="31">
        <f>'Ind T1'!E12</f>
        <v>286.74999999999983</v>
      </c>
      <c r="F35" s="31">
        <f>'Ind T1'!F12</f>
        <v>300.49099999999987</v>
      </c>
      <c r="H35" s="31">
        <f t="shared" si="0"/>
        <v>-8.0940000000005057</v>
      </c>
      <c r="I35" s="31">
        <f t="shared" si="1"/>
        <v>9.7650000000006685</v>
      </c>
      <c r="J35" s="31">
        <f t="shared" si="2"/>
        <v>12.121999999999332</v>
      </c>
      <c r="K35" s="31">
        <f t="shared" si="3"/>
        <v>13.741000000000042</v>
      </c>
      <c r="L35" s="31">
        <f t="shared" si="4"/>
        <v>25.862999999999374</v>
      </c>
    </row>
    <row r="36" spans="1:12" x14ac:dyDescent="0.2">
      <c r="A36" s="10" t="str">
        <f>'Ind T2'!A22</f>
        <v>Public admin. and defence</v>
      </c>
      <c r="B36" s="32">
        <f>'Ind T2'!B22</f>
        <v>54.728000000000073</v>
      </c>
      <c r="C36" s="32">
        <f>'Ind T2'!C22</f>
        <v>54.625999999999983</v>
      </c>
      <c r="D36" s="32">
        <f>'Ind T2'!D22</f>
        <v>56.171000000000035</v>
      </c>
      <c r="E36" s="32">
        <f>'Ind T2'!E22</f>
        <v>54.970999999999933</v>
      </c>
      <c r="F36" s="32">
        <f>'Ind T2'!F22</f>
        <v>55.581000000000003</v>
      </c>
      <c r="H36" s="11">
        <f t="shared" si="0"/>
        <v>-0.10200000000008913</v>
      </c>
      <c r="I36" s="31">
        <f t="shared" si="1"/>
        <v>1.5450000000000514</v>
      </c>
      <c r="J36" s="11">
        <f t="shared" si="2"/>
        <v>-1.2000000000001023</v>
      </c>
      <c r="K36" s="11">
        <f t="shared" si="3"/>
        <v>0.61000000000007049</v>
      </c>
      <c r="L36" s="31">
        <f t="shared" si="4"/>
        <v>-0.59000000000003183</v>
      </c>
    </row>
    <row r="37" spans="1:12" x14ac:dyDescent="0.2">
      <c r="A37" s="10" t="str">
        <f>'Ind T2'!A23</f>
        <v>Education</v>
      </c>
      <c r="B37" s="32">
        <f>'Ind T2'!B23</f>
        <v>80.19400000000023</v>
      </c>
      <c r="C37" s="32">
        <f>'Ind T2'!C23</f>
        <v>82.305999999999969</v>
      </c>
      <c r="D37" s="32">
        <f>'Ind T2'!D23</f>
        <v>79.794000000000239</v>
      </c>
      <c r="E37" s="32">
        <f>'Ind T2'!E23</f>
        <v>84.748999999999853</v>
      </c>
      <c r="F37" s="32">
        <f>'Ind T2'!F23</f>
        <v>87.589000000000027</v>
      </c>
      <c r="H37" s="11">
        <f t="shared" si="0"/>
        <v>2.111999999999739</v>
      </c>
      <c r="I37" s="31">
        <f t="shared" si="1"/>
        <v>-2.5119999999997304</v>
      </c>
      <c r="J37" s="11">
        <f t="shared" si="2"/>
        <v>4.9549999999996146</v>
      </c>
      <c r="K37" s="11">
        <f t="shared" si="3"/>
        <v>2.8400000000001739</v>
      </c>
      <c r="L37" s="31">
        <f t="shared" si="4"/>
        <v>7.7949999999997885</v>
      </c>
    </row>
    <row r="38" spans="1:12" x14ac:dyDescent="0.2">
      <c r="A38" s="10" t="str">
        <f>'Ind T2'!A24</f>
        <v>Health and social work</v>
      </c>
      <c r="B38" s="32">
        <f>'Ind T2'!B24</f>
        <v>138.03500000000003</v>
      </c>
      <c r="C38" s="32">
        <f>'Ind T2'!C24</f>
        <v>127.93099999999988</v>
      </c>
      <c r="D38" s="32">
        <f>'Ind T2'!D24</f>
        <v>138.66300000000021</v>
      </c>
      <c r="E38" s="32">
        <f>'Ind T2'!E24</f>
        <v>147.03000000000003</v>
      </c>
      <c r="F38" s="32">
        <f>'Ind T2'!F24</f>
        <v>157.32099999999988</v>
      </c>
      <c r="H38" s="11">
        <f t="shared" si="0"/>
        <v>-10.104000000000141</v>
      </c>
      <c r="I38" s="31">
        <f t="shared" si="1"/>
        <v>10.732000000000326</v>
      </c>
      <c r="J38" s="11">
        <f t="shared" si="2"/>
        <v>8.3669999999998197</v>
      </c>
      <c r="K38" s="11">
        <f t="shared" si="3"/>
        <v>10.290999999999855</v>
      </c>
      <c r="L38" s="31">
        <f t="shared" si="4"/>
        <v>18.657999999999674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905.11799999999994</v>
      </c>
      <c r="C40" s="33">
        <f>'Ind T1'!C14</f>
        <v>905.00099999999952</v>
      </c>
      <c r="D40" s="33">
        <f>'Ind T1'!D14</f>
        <v>898.44400000000053</v>
      </c>
      <c r="E40" s="33">
        <f>'Ind T1'!E14</f>
        <v>913.58299999999986</v>
      </c>
      <c r="F40" s="33">
        <f>'Ind T1'!F14</f>
        <v>947.15600000000018</v>
      </c>
      <c r="G40" s="24"/>
      <c r="H40" s="34">
        <f t="shared" si="0"/>
        <v>-0.11700000000041655</v>
      </c>
      <c r="I40" s="34">
        <f>D40-C40</f>
        <v>-6.5569999999989932</v>
      </c>
      <c r="J40" s="34">
        <f>E40-D40</f>
        <v>15.138999999999328</v>
      </c>
      <c r="K40" s="34">
        <f>F40-E40</f>
        <v>33.57300000000032</v>
      </c>
      <c r="L40" s="205">
        <f t="shared" si="4"/>
        <v>48.711999999999648</v>
      </c>
    </row>
    <row r="44" spans="1:12" ht="15.75" x14ac:dyDescent="0.25">
      <c r="A44" s="19" t="str">
        <f>CONCATENATE(A1," (Continued)")</f>
        <v>Industry Table 4  Employment by Industry Group in Sector (SIC 2007), 2015-2035, North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6.2150203387267622</v>
      </c>
      <c r="C50" s="44">
        <f t="shared" ref="B50:E54" si="17">IF(AND(D$5-C$5 &lt;&gt; 0,C7&lt;&gt;0,D7&lt;&gt;0),(EXP(LN(D7/C7)/(D$5-C$5))-1)*100,0)</f>
        <v>4.0297713981923611</v>
      </c>
      <c r="D50" s="44">
        <f t="shared" si="17"/>
        <v>6.0229938129952032E-2</v>
      </c>
      <c r="E50" s="44">
        <f t="shared" si="17"/>
        <v>0.18843836485997745</v>
      </c>
      <c r="F50" s="44">
        <f>IF(AND(F$5-D$5 &lt;&gt; 0,D7&lt;&gt;0,F7&lt;&gt;0),(EXP(LN(F7/D7)/(F$5-D$5))-1)*100,0)</f>
        <v>0.1456839802184362</v>
      </c>
      <c r="H50" s="44">
        <f>(B7/B$40)*100</f>
        <v>1.6328257752027902</v>
      </c>
      <c r="I50" s="44">
        <f>(C7/C$40)*100</f>
        <v>2.0784507420433784</v>
      </c>
      <c r="J50" s="44">
        <f>(D7/D$40)*100</f>
        <v>2.1779877209931788</v>
      </c>
      <c r="K50" s="44">
        <f>(E7/E$40)*100</f>
        <v>2.1483543367159843</v>
      </c>
      <c r="L50" s="44">
        <f>(F7/F$40)*100</f>
        <v>2.1115845752969959</v>
      </c>
    </row>
    <row r="51" spans="1:12" x14ac:dyDescent="0.2">
      <c r="A51" t="str">
        <f>A8</f>
        <v>Agriculture</v>
      </c>
      <c r="B51" s="40">
        <f t="shared" si="17"/>
        <v>-6.3979890665126433</v>
      </c>
      <c r="C51" s="44">
        <f t="shared" si="17"/>
        <v>-3.6036036036038221</v>
      </c>
      <c r="D51" s="40">
        <f t="shared" si="17"/>
        <v>0.70293639944098985</v>
      </c>
      <c r="E51" s="40">
        <f t="shared" si="17"/>
        <v>0.27976730043377529</v>
      </c>
      <c r="F51" s="44">
        <f t="shared" ref="F51:F83" si="18">IF(AND(F$5-D$5 &lt;&gt; 0,D8&lt;&gt;0,F8&lt;&gt;0),(EXP(LN(F8/D8)/(F$5-D$5))-1)*100,0)</f>
        <v>0.42062571673495697</v>
      </c>
      <c r="H51" s="40">
        <f t="shared" ref="H51:L54" si="19">(B8/B$7)*100</f>
        <v>42.073211989985722</v>
      </c>
      <c r="I51" s="40">
        <f t="shared" si="19"/>
        <v>25.374800637958543</v>
      </c>
      <c r="J51" s="40">
        <f t="shared" si="19"/>
        <v>23.512878168438249</v>
      </c>
      <c r="K51" s="40">
        <f t="shared" si="19"/>
        <v>24.277780608345658</v>
      </c>
      <c r="L51" s="40">
        <f t="shared" si="19"/>
        <v>24.500000000000028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0.94531775757755732</v>
      </c>
      <c r="C52" s="44">
        <f t="shared" si="17"/>
        <v>23.803009575923028</v>
      </c>
      <c r="D52" s="40">
        <f t="shared" si="17"/>
        <v>-2.4362956316957063</v>
      </c>
      <c r="E52" s="40">
        <f t="shared" si="17"/>
        <v>-1.3123509907532749</v>
      </c>
      <c r="F52" s="44">
        <f t="shared" si="18"/>
        <v>-1.6884305504209718</v>
      </c>
      <c r="H52" s="40">
        <f t="shared" si="19"/>
        <v>4.7635157994451518</v>
      </c>
      <c r="I52" s="40">
        <f t="shared" si="19"/>
        <v>3.8862307283359989</v>
      </c>
      <c r="J52" s="40">
        <f t="shared" si="19"/>
        <v>4.6248977923139813</v>
      </c>
      <c r="K52" s="40">
        <f t="shared" si="19"/>
        <v>4.0760177306771315</v>
      </c>
      <c r="L52" s="40">
        <f t="shared" si="19"/>
        <v>3.5049999999999892</v>
      </c>
    </row>
    <row r="53" spans="1:12" x14ac:dyDescent="0.2">
      <c r="A53" t="str">
        <f>A10</f>
        <v>Electricity and gas</v>
      </c>
      <c r="B53" s="40">
        <f t="shared" si="17"/>
        <v>24.894728031569446</v>
      </c>
      <c r="C53" s="44">
        <f t="shared" si="17"/>
        <v>3.8762579202383129</v>
      </c>
      <c r="D53" s="40">
        <f t="shared" si="17"/>
        <v>-0.34927988454988013</v>
      </c>
      <c r="E53" s="40">
        <f t="shared" si="17"/>
        <v>0.18587665563605249</v>
      </c>
      <c r="F53" s="44">
        <f t="shared" si="18"/>
        <v>7.1725727731397626E-3</v>
      </c>
      <c r="H53" s="40">
        <f t="shared" si="19"/>
        <v>22.383111171256576</v>
      </c>
      <c r="I53" s="40">
        <f t="shared" si="19"/>
        <v>42.791068580542287</v>
      </c>
      <c r="J53" s="40">
        <f t="shared" si="19"/>
        <v>42.727923139820085</v>
      </c>
      <c r="K53" s="40">
        <f t="shared" si="19"/>
        <v>41.860702094054119</v>
      </c>
      <c r="L53" s="40">
        <f t="shared" si="19"/>
        <v>41.850000000000023</v>
      </c>
    </row>
    <row r="54" spans="1:12" x14ac:dyDescent="0.2">
      <c r="A54" t="str">
        <f>A11</f>
        <v>Water and sewerage</v>
      </c>
      <c r="B54" s="40">
        <f t="shared" si="17"/>
        <v>3.6825118543186486</v>
      </c>
      <c r="C54" s="44">
        <f t="shared" si="17"/>
        <v>8.4458816815677018</v>
      </c>
      <c r="D54" s="40">
        <f t="shared" si="17"/>
        <v>0.50358512174093484</v>
      </c>
      <c r="E54" s="40">
        <f t="shared" si="17"/>
        <v>0.30871046049694151</v>
      </c>
      <c r="F54" s="44">
        <f t="shared" si="18"/>
        <v>0.37362666041242942</v>
      </c>
      <c r="H54" s="40">
        <f t="shared" si="19"/>
        <v>30.780161039312553</v>
      </c>
      <c r="I54" s="40">
        <f t="shared" si="19"/>
        <v>27.947900053163167</v>
      </c>
      <c r="J54" s="40">
        <f t="shared" si="19"/>
        <v>29.134300899427689</v>
      </c>
      <c r="K54" s="40">
        <f t="shared" si="19"/>
        <v>29.78549956692309</v>
      </c>
      <c r="L54" s="40">
        <f t="shared" si="19"/>
        <v>30.144999999999953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-2.7351963559789527</v>
      </c>
      <c r="C56" s="44">
        <f t="shared" si="20"/>
        <v>-6.6746976678907828</v>
      </c>
      <c r="D56" s="44">
        <f t="shared" si="20"/>
        <v>-0.3312809840041897</v>
      </c>
      <c r="E56" s="44">
        <f t="shared" si="20"/>
        <v>-0.85763849798230485</v>
      </c>
      <c r="F56" s="44">
        <f t="shared" si="18"/>
        <v>-0.68249557950520456</v>
      </c>
      <c r="H56" s="44">
        <f>(B13/B$40)*100</f>
        <v>10.554756396403537</v>
      </c>
      <c r="I56" s="44">
        <f>(C13/C$40)*100</f>
        <v>9.4477243671554003</v>
      </c>
      <c r="J56" s="44">
        <f>(D13/D$40)*100</f>
        <v>8.8814661793055532</v>
      </c>
      <c r="K56" s="44">
        <f>(E13/E$40)*100</f>
        <v>8.5905714094942702</v>
      </c>
      <c r="L56" s="44">
        <f>(F13/F$40)*100</f>
        <v>7.6022323672130074</v>
      </c>
    </row>
    <row r="57" spans="1:12" x14ac:dyDescent="0.2">
      <c r="A57" t="str">
        <f>A14</f>
        <v>Food drink and tobacco</v>
      </c>
      <c r="B57" s="40">
        <f t="shared" si="20"/>
        <v>2.3417972459674585</v>
      </c>
      <c r="C57" s="44">
        <f t="shared" si="20"/>
        <v>-3.2827102803739017</v>
      </c>
      <c r="D57" s="40">
        <f t="shared" si="20"/>
        <v>0.16613387082540232</v>
      </c>
      <c r="E57" s="40">
        <f t="shared" si="20"/>
        <v>-0.26794176798285996</v>
      </c>
      <c r="F57" s="44">
        <f t="shared" si="18"/>
        <v>-0.12345930212309675</v>
      </c>
      <c r="H57" s="40">
        <f t="shared" ref="H57:L59" si="21">(B14/B$13)*100</f>
        <v>8.1678582270001154</v>
      </c>
      <c r="I57" s="40">
        <f t="shared" si="21"/>
        <v>10.011461720193692</v>
      </c>
      <c r="J57" s="40">
        <f t="shared" si="21"/>
        <v>10.375336800551416</v>
      </c>
      <c r="K57" s="40">
        <f t="shared" si="21"/>
        <v>10.636833923702284</v>
      </c>
      <c r="L57" s="40">
        <f t="shared" si="21"/>
        <v>11.286716200263861</v>
      </c>
    </row>
    <row r="58" spans="1:12" x14ac:dyDescent="0.2">
      <c r="A58" t="str">
        <f>A15</f>
        <v>Engineering</v>
      </c>
      <c r="B58" s="40">
        <f t="shared" si="20"/>
        <v>-2.6255375460154551</v>
      </c>
      <c r="C58" s="44">
        <f t="shared" si="20"/>
        <v>-6.6602129719263159</v>
      </c>
      <c r="D58" s="40">
        <f t="shared" si="20"/>
        <v>0.65781680578902435</v>
      </c>
      <c r="E58" s="40">
        <f t="shared" si="20"/>
        <v>-0.82703216380303202</v>
      </c>
      <c r="F58" s="44">
        <f t="shared" si="18"/>
        <v>-0.33453234410240063</v>
      </c>
      <c r="H58" s="40">
        <f t="shared" si="21"/>
        <v>18.040886395277095</v>
      </c>
      <c r="I58" s="40">
        <f t="shared" si="21"/>
        <v>18.122383102149648</v>
      </c>
      <c r="J58" s="40">
        <f t="shared" si="21"/>
        <v>18.125195814274083</v>
      </c>
      <c r="K58" s="40">
        <f t="shared" si="21"/>
        <v>19.042583012665339</v>
      </c>
      <c r="L58" s="40">
        <f t="shared" si="21"/>
        <v>19.101451288104965</v>
      </c>
    </row>
    <row r="59" spans="1:12" x14ac:dyDescent="0.2">
      <c r="A59" t="str">
        <f>A16</f>
        <v>Rest of manufacturing</v>
      </c>
      <c r="B59" s="40">
        <f t="shared" si="20"/>
        <v>-3.3758709340638404</v>
      </c>
      <c r="C59" s="44">
        <f t="shared" si="20"/>
        <v>-7.1508779924162162</v>
      </c>
      <c r="D59" s="40">
        <f t="shared" si="20"/>
        <v>-0.66213818644069722</v>
      </c>
      <c r="E59" s="40">
        <f t="shared" si="20"/>
        <v>-0.95801870718383864</v>
      </c>
      <c r="F59" s="44">
        <f t="shared" si="18"/>
        <v>-0.85948991769639882</v>
      </c>
      <c r="H59" s="40">
        <f t="shared" si="21"/>
        <v>73.791255377722791</v>
      </c>
      <c r="I59" s="40">
        <f t="shared" si="21"/>
        <v>71.866155177656651</v>
      </c>
      <c r="J59" s="40">
        <f t="shared" si="21"/>
        <v>71.499467385174498</v>
      </c>
      <c r="K59" s="40">
        <f t="shared" si="21"/>
        <v>70.32058306363237</v>
      </c>
      <c r="L59" s="40">
        <f t="shared" si="21"/>
        <v>69.611832511631178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2.548385109837259</v>
      </c>
      <c r="C61" s="44">
        <f>IF(AND(D$5-C$5 &lt;&gt; 0,C18&lt;&gt;0,D18&lt;&gt;0),(EXP(LN(D18/C18)/(D$5-C$5))-1)*100,0)</f>
        <v>-4.5796484532677706</v>
      </c>
      <c r="D61" s="44">
        <f>IF(AND(E$5-D$5 &lt;&gt; 0,D18&lt;&gt;0,E18&lt;&gt;0),(EXP(LN(E18/D18)/(E$5-D$5))-1)*100,0)</f>
        <v>-0.63288830492174153</v>
      </c>
      <c r="E61" s="44">
        <f>IF(AND(F$5-E$5 &lt;&gt; 0,E18&lt;&gt;0,F18&lt;&gt;0),(EXP(LN(F18/E18)/(F$5-E$5))-1)*100,0)</f>
        <v>-7.5082975073514913E-2</v>
      </c>
      <c r="F61" s="44">
        <f t="shared" si="18"/>
        <v>-0.26136514041893433</v>
      </c>
      <c r="H61" s="44">
        <f>(B18/B$40)*100</f>
        <v>5.4449254130400657</v>
      </c>
      <c r="I61" s="44">
        <f>(C18/C$40)*100</f>
        <v>6.022313787498585</v>
      </c>
      <c r="J61" s="44">
        <f>(D18/D$40)*100</f>
        <v>5.7884520348513657</v>
      </c>
      <c r="K61" s="44">
        <f>(E18/E$40)*100</f>
        <v>5.5146604085233637</v>
      </c>
      <c r="L61" s="44">
        <f>(F18/F$40)*100</f>
        <v>5.2793837551575473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1.4830011168216028</v>
      </c>
      <c r="C63" s="44">
        <f t="shared" si="22"/>
        <v>-0.8786081359193898</v>
      </c>
      <c r="D63" s="44">
        <f t="shared" si="22"/>
        <v>0.26705846153913804</v>
      </c>
      <c r="E63" s="44">
        <f t="shared" si="22"/>
        <v>0.56556487891152862</v>
      </c>
      <c r="F63" s="44">
        <f t="shared" si="18"/>
        <v>0.46596412715875779</v>
      </c>
      <c r="H63" s="44">
        <f>(B20/B$40)*100</f>
        <v>25.762386782717833</v>
      </c>
      <c r="I63" s="44">
        <f>(C20/C$40)*100</f>
        <v>27.328478090079468</v>
      </c>
      <c r="J63" s="44">
        <f>(D20/D$40)*100</f>
        <v>27.286063460827815</v>
      </c>
      <c r="K63" s="44">
        <f>(E20/E$40)*100</f>
        <v>27.194135617672409</v>
      </c>
      <c r="L63" s="44">
        <f>(F20/F$40)*100</f>
        <v>27.752028176984595</v>
      </c>
    </row>
    <row r="64" spans="1:12" x14ac:dyDescent="0.2">
      <c r="A64" t="str">
        <f>A21</f>
        <v>Wholesale and retail trade</v>
      </c>
      <c r="B64" s="40">
        <f t="shared" si="22"/>
        <v>-0.46654835802582006</v>
      </c>
      <c r="C64" s="44">
        <f t="shared" si="22"/>
        <v>5.16233994791504E-2</v>
      </c>
      <c r="D64" s="40">
        <f t="shared" si="22"/>
        <v>-0.14331760986567854</v>
      </c>
      <c r="E64" s="40">
        <f t="shared" si="22"/>
        <v>5.2709032866848915E-2</v>
      </c>
      <c r="F64" s="44">
        <f t="shared" si="18"/>
        <v>-1.2675901443492954E-2</v>
      </c>
      <c r="H64" s="40">
        <f t="shared" ref="H64:L66" si="23">(B21/B$20)*100</f>
        <v>55.863710438288031</v>
      </c>
      <c r="I64" s="40">
        <f t="shared" si="23"/>
        <v>51.693130036430055</v>
      </c>
      <c r="J64" s="40">
        <f t="shared" si="23"/>
        <v>52.178258209259631</v>
      </c>
      <c r="K64" s="40">
        <f t="shared" si="23"/>
        <v>51.119179201500629</v>
      </c>
      <c r="L64" s="40">
        <f t="shared" si="23"/>
        <v>48.571265526621218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4.2660000587307012</v>
      </c>
      <c r="C65" s="44">
        <f t="shared" si="22"/>
        <v>2.0101319947947172</v>
      </c>
      <c r="D65" s="40">
        <f t="shared" si="22"/>
        <v>0.88758208882200318</v>
      </c>
      <c r="E65" s="40">
        <f t="shared" si="22"/>
        <v>5.8477090993780401E-2</v>
      </c>
      <c r="F65" s="44">
        <f t="shared" si="18"/>
        <v>0.33408557017227114</v>
      </c>
      <c r="H65" s="40">
        <f t="shared" si="23"/>
        <v>15.614546702118561</v>
      </c>
      <c r="I65" s="40">
        <f t="shared" si="23"/>
        <v>17.399109666306803</v>
      </c>
      <c r="J65" s="40">
        <f t="shared" si="23"/>
        <v>17.906179889863356</v>
      </c>
      <c r="K65" s="40">
        <f t="shared" si="23"/>
        <v>18.467161217351382</v>
      </c>
      <c r="L65" s="40">
        <f t="shared" si="23"/>
        <v>17.556827908923157</v>
      </c>
    </row>
    <row r="66" spans="1:12" x14ac:dyDescent="0.2">
      <c r="A66" t="str">
        <f>A23</f>
        <v>Accommodation and food</v>
      </c>
      <c r="B66" s="40">
        <f t="shared" si="22"/>
        <v>3.54190971245405</v>
      </c>
      <c r="C66" s="44">
        <f t="shared" si="22"/>
        <v>-4.0605949608854992</v>
      </c>
      <c r="D66" s="40">
        <f t="shared" si="22"/>
        <v>0.59874838730049618</v>
      </c>
      <c r="E66" s="40">
        <f t="shared" si="22"/>
        <v>1.6544496813492016</v>
      </c>
      <c r="F66" s="44">
        <f t="shared" si="18"/>
        <v>1.3013239877032623</v>
      </c>
      <c r="H66" s="40">
        <f t="shared" si="23"/>
        <v>28.521742859593413</v>
      </c>
      <c r="I66" s="40">
        <f t="shared" si="23"/>
        <v>30.907760297263142</v>
      </c>
      <c r="J66" s="40">
        <f t="shared" si="23"/>
        <v>29.915561900877012</v>
      </c>
      <c r="K66" s="40">
        <f t="shared" si="23"/>
        <v>30.413659581147989</v>
      </c>
      <c r="L66" s="40">
        <f t="shared" si="23"/>
        <v>33.871906564455621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-0.56718348217654757</v>
      </c>
      <c r="C68" s="44">
        <f t="shared" si="24"/>
        <v>-2.8649450216023609</v>
      </c>
      <c r="D68" s="44">
        <f t="shared" si="24"/>
        <v>0.22817189297996698</v>
      </c>
      <c r="E68" s="44">
        <f t="shared" si="24"/>
        <v>0.50589477470008859</v>
      </c>
      <c r="F68" s="44">
        <f t="shared" si="18"/>
        <v>0.41323508102319995</v>
      </c>
      <c r="H68" s="44">
        <f>(B25/B$40)*100</f>
        <v>26.448043238561148</v>
      </c>
      <c r="I68" s="44">
        <f>(C25/C$40)*100</f>
        <v>25.856435517750796</v>
      </c>
      <c r="J68" s="44">
        <f>(D25/D$40)*100</f>
        <v>25.298961315340733</v>
      </c>
      <c r="K68" s="44">
        <f>(E25/E$40)*100</f>
        <v>25.164872813964358</v>
      </c>
      <c r="L68" s="44">
        <f>(F25/F$40)*100</f>
        <v>25.529163094569412</v>
      </c>
    </row>
    <row r="69" spans="1:12" x14ac:dyDescent="0.2">
      <c r="A69" t="str">
        <f>A26</f>
        <v>Media</v>
      </c>
      <c r="B69" s="40">
        <f t="shared" si="24"/>
        <v>4.7686107543038814</v>
      </c>
      <c r="C69" s="44">
        <f t="shared" si="24"/>
        <v>-2.7070925825662839</v>
      </c>
      <c r="D69" s="40">
        <f t="shared" si="24"/>
        <v>-0.364359467452402</v>
      </c>
      <c r="E69" s="40">
        <f t="shared" si="24"/>
        <v>0.15616630895296524</v>
      </c>
      <c r="F69" s="44">
        <f t="shared" si="18"/>
        <v>-1.7643736980132996E-2</v>
      </c>
      <c r="H69" s="40">
        <f t="shared" ref="H69:L71" si="25">(B26/B$25)*100</f>
        <v>2.5615533072109486</v>
      </c>
      <c r="I69" s="40">
        <f t="shared" si="25"/>
        <v>3.1572514647373326</v>
      </c>
      <c r="J69" s="40">
        <f t="shared" si="25"/>
        <v>3.1623822575748908</v>
      </c>
      <c r="K69" s="40">
        <f t="shared" si="25"/>
        <v>3.0700037407243097</v>
      </c>
      <c r="L69" s="40">
        <f t="shared" si="25"/>
        <v>2.9648347194593905</v>
      </c>
    </row>
    <row r="70" spans="1:12" x14ac:dyDescent="0.2">
      <c r="A70" t="str">
        <f>A27</f>
        <v>Information technology</v>
      </c>
      <c r="B70" s="40">
        <f t="shared" si="24"/>
        <v>2.7385438548952035</v>
      </c>
      <c r="C70" s="44">
        <f t="shared" si="24"/>
        <v>-14.600122724483489</v>
      </c>
      <c r="D70" s="40">
        <f t="shared" si="24"/>
        <v>1.8777515368258113</v>
      </c>
      <c r="E70" s="40">
        <f t="shared" si="24"/>
        <v>1.051762285325375</v>
      </c>
      <c r="F70" s="44">
        <f t="shared" si="18"/>
        <v>1.3263452493057493</v>
      </c>
      <c r="H70" s="40">
        <f t="shared" si="25"/>
        <v>9.1655318189033554</v>
      </c>
      <c r="I70" s="40">
        <f t="shared" si="25"/>
        <v>10.446536553262602</v>
      </c>
      <c r="J70" s="40">
        <f t="shared" si="25"/>
        <v>9.1844590997681461</v>
      </c>
      <c r="K70" s="40">
        <f t="shared" si="25"/>
        <v>9.9655505389252763</v>
      </c>
      <c r="L70" s="40">
        <f t="shared" si="25"/>
        <v>10.5202211736097</v>
      </c>
    </row>
    <row r="71" spans="1:12" x14ac:dyDescent="0.2">
      <c r="A71" t="str">
        <f>A28</f>
        <v>Finance and insurance</v>
      </c>
      <c r="B71" s="40">
        <f t="shared" si="24"/>
        <v>-1.994329753923918</v>
      </c>
      <c r="C71" s="44">
        <f t="shared" si="24"/>
        <v>-7.0801440792433894</v>
      </c>
      <c r="D71" s="40">
        <f t="shared" si="24"/>
        <v>0.70353776697964499</v>
      </c>
      <c r="E71" s="40">
        <f t="shared" si="24"/>
        <v>1.1690438540390424E-2</v>
      </c>
      <c r="F71" s="44">
        <f t="shared" si="18"/>
        <v>0.24177647480039255</v>
      </c>
      <c r="H71" s="40">
        <f t="shared" si="25"/>
        <v>8.045165548528308</v>
      </c>
      <c r="I71" s="40">
        <f t="shared" si="25"/>
        <v>7.5931299438891253</v>
      </c>
      <c r="J71" s="40">
        <f t="shared" si="25"/>
        <v>7.2636242449306447</v>
      </c>
      <c r="K71" s="40">
        <f t="shared" si="25"/>
        <v>7.4375168550077753</v>
      </c>
      <c r="L71" s="40">
        <f t="shared" si="25"/>
        <v>7.0797887519075591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3.3721951536175965</v>
      </c>
      <c r="C72" s="44">
        <f t="shared" si="27"/>
        <v>-9.2895136778115894</v>
      </c>
      <c r="D72" s="40">
        <f t="shared" si="27"/>
        <v>-5.5908903506085572E-2</v>
      </c>
      <c r="E72" s="40">
        <f t="shared" si="27"/>
        <v>1.3946156575527446</v>
      </c>
      <c r="F72" s="44">
        <f t="shared" si="18"/>
        <v>0.90878332272830153</v>
      </c>
      <c r="H72" s="40">
        <f t="shared" ref="H72:L72" si="28">(B29/B$25)*100</f>
        <v>5.7772802085335035</v>
      </c>
      <c r="I72" s="40">
        <f t="shared" si="28"/>
        <v>6.7486891081662144</v>
      </c>
      <c r="J72" s="40">
        <f t="shared" si="28"/>
        <v>6.302326911485852</v>
      </c>
      <c r="K72" s="40">
        <f t="shared" si="28"/>
        <v>6.213517063792402</v>
      </c>
      <c r="L72" s="40">
        <f t="shared" si="28"/>
        <v>6.7853317397363737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-2.7811814031017068</v>
      </c>
      <c r="C73" s="44">
        <f t="shared" si="29"/>
        <v>3.6675904759977618</v>
      </c>
      <c r="D73" s="40">
        <f t="shared" si="29"/>
        <v>0.64000109173409925</v>
      </c>
      <c r="E73" s="40">
        <f t="shared" si="29"/>
        <v>0.56546648210047401</v>
      </c>
      <c r="F73" s="44">
        <f t="shared" si="18"/>
        <v>0.59030521653697932</v>
      </c>
      <c r="H73" s="40">
        <f t="shared" ref="H73:L73" si="30">(B30/B$25)*100</f>
        <v>23.116222335474891</v>
      </c>
      <c r="I73" s="40">
        <f t="shared" si="30"/>
        <v>21.125123396908567</v>
      </c>
      <c r="J73" s="40">
        <f t="shared" si="30"/>
        <v>22.54583210513114</v>
      </c>
      <c r="K73" s="40">
        <f t="shared" si="30"/>
        <v>23.01284895303214</v>
      </c>
      <c r="L73" s="40">
        <f t="shared" si="30"/>
        <v>23.149614765861241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0.32873194142495343</v>
      </c>
      <c r="C74" s="44">
        <f t="shared" si="31"/>
        <v>-2.0660910095906426</v>
      </c>
      <c r="D74" s="40">
        <f t="shared" si="31"/>
        <v>0.43191750449913524</v>
      </c>
      <c r="E74" s="40">
        <f t="shared" si="31"/>
        <v>0.40776506353983333</v>
      </c>
      <c r="F74" s="44">
        <f t="shared" si="18"/>
        <v>0.41581523175540092</v>
      </c>
      <c r="H74" s="40">
        <f>(B31/B$25)*100</f>
        <v>27.597687416975138</v>
      </c>
      <c r="I74" s="40">
        <f t="shared" ref="I74:L74" si="32">(C31/C$25)*100</f>
        <v>28.605860658715105</v>
      </c>
      <c r="J74" s="40">
        <f t="shared" si="32"/>
        <v>28.841119768408763</v>
      </c>
      <c r="K74" s="40">
        <f t="shared" si="32"/>
        <v>29.135457716766318</v>
      </c>
      <c r="L74" s="40">
        <f t="shared" si="32"/>
        <v>28.852237997361414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1.2994722361166611</v>
      </c>
      <c r="C75" s="44">
        <f t="shared" si="33"/>
        <v>-6.5354063923502181</v>
      </c>
      <c r="D75" s="40">
        <f t="shared" si="33"/>
        <v>0.57497479727484091</v>
      </c>
      <c r="E75" s="40">
        <f t="shared" si="33"/>
        <v>0.91486428720655155</v>
      </c>
      <c r="F75" s="44">
        <f t="shared" si="18"/>
        <v>0.80144035474187802</v>
      </c>
      <c r="H75" s="40">
        <f t="shared" ref="H75:L75" si="34">(B32/B$25)*100</f>
        <v>10.537792519194936</v>
      </c>
      <c r="I75" s="40">
        <f t="shared" si="34"/>
        <v>11.351660890338072</v>
      </c>
      <c r="J75" s="40">
        <f t="shared" si="34"/>
        <v>10.92271345420308</v>
      </c>
      <c r="K75" s="40">
        <f t="shared" si="34"/>
        <v>11.112995972196835</v>
      </c>
      <c r="L75" s="40">
        <f t="shared" si="34"/>
        <v>11.573566693272589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-5.0564736772997438</v>
      </c>
      <c r="C76" s="44">
        <f t="shared" si="35"/>
        <v>4.2689101815066133</v>
      </c>
      <c r="D76" s="40">
        <f t="shared" si="35"/>
        <v>-2.8975215839294521</v>
      </c>
      <c r="E76" s="40">
        <f t="shared" si="35"/>
        <v>-0.51728560503073728</v>
      </c>
      <c r="F76" s="44">
        <f t="shared" si="18"/>
        <v>-1.3171108325131353</v>
      </c>
      <c r="H76" s="40">
        <f t="shared" ref="H76:L76" si="36">(B33/B$25)*100</f>
        <v>13.198766845178922</v>
      </c>
      <c r="I76" s="40">
        <f t="shared" si="36"/>
        <v>10.97174798398299</v>
      </c>
      <c r="J76" s="40">
        <f t="shared" si="36"/>
        <v>11.777542158497479</v>
      </c>
      <c r="K76" s="40">
        <f t="shared" si="36"/>
        <v>10.052109159554949</v>
      </c>
      <c r="L76" s="40">
        <f t="shared" si="36"/>
        <v>9.0744041587917401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-0.74971457557339027</v>
      </c>
      <c r="C78" s="44">
        <f t="shared" ref="C78:C83" si="38">IF(AND(D$5-C$5 &lt;&gt; 0,C35&lt;&gt;0,D35&lt;&gt;0),(EXP(LN(D35/C35)/(D$5-C$5))-1)*100,0)</f>
        <v>3.6868116724497746</v>
      </c>
      <c r="D78" s="44">
        <f t="shared" si="37"/>
        <v>0.86760811789743375</v>
      </c>
      <c r="E78" s="44">
        <f t="shared" si="37"/>
        <v>0.46916763534647909</v>
      </c>
      <c r="F78" s="44">
        <f t="shared" si="18"/>
        <v>0.60180594480883087</v>
      </c>
      <c r="H78" s="44">
        <f>(B35/B$40)*100</f>
        <v>30.157062394074625</v>
      </c>
      <c r="I78" s="44">
        <f>(C35/C$40)*100</f>
        <v>29.266597495472379</v>
      </c>
      <c r="J78" s="44">
        <f>(D35/D$40)*100</f>
        <v>30.56706928868136</v>
      </c>
      <c r="K78" s="44">
        <f>(E35/E$40)*100</f>
        <v>31.387405413629615</v>
      </c>
      <c r="L78" s="44">
        <f>(F35/F$40)*100</f>
        <v>31.725608030778435</v>
      </c>
    </row>
    <row r="79" spans="1:12" x14ac:dyDescent="0.2">
      <c r="A79" t="str">
        <f>A36</f>
        <v>Public admin. and defence</v>
      </c>
      <c r="B79" s="40">
        <f t="shared" si="37"/>
        <v>-4.6626665748905616E-2</v>
      </c>
      <c r="C79" s="44">
        <f t="shared" si="38"/>
        <v>2.8283235089518799</v>
      </c>
      <c r="D79" s="40">
        <f t="shared" si="37"/>
        <v>-0.43096538810512008</v>
      </c>
      <c r="E79" s="40">
        <f t="shared" si="37"/>
        <v>0.11041734299108708</v>
      </c>
      <c r="F79" s="44">
        <f t="shared" si="18"/>
        <v>-7.0369850449902849E-2</v>
      </c>
      <c r="H79" s="40">
        <f>(B36/B$35)*100</f>
        <v>20.050044512505636</v>
      </c>
      <c r="I79" s="40">
        <f t="shared" ref="I79:L81" si="39">(C36/C$35)*100</f>
        <v>20.624247252353111</v>
      </c>
      <c r="J79" s="40">
        <f t="shared" si="39"/>
        <v>20.453486170383183</v>
      </c>
      <c r="K79" s="40">
        <f t="shared" si="39"/>
        <v>19.170357454228409</v>
      </c>
      <c r="L79" s="40">
        <f t="shared" si="39"/>
        <v>18.496727023438314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0.65199906820900821</v>
      </c>
      <c r="C80" s="44">
        <f t="shared" si="38"/>
        <v>-3.0520253687455701</v>
      </c>
      <c r="D80" s="40">
        <f t="shared" si="40"/>
        <v>1.212200978254474</v>
      </c>
      <c r="E80" s="40">
        <f t="shared" si="40"/>
        <v>0.33015855168654351</v>
      </c>
      <c r="F80" s="44">
        <f t="shared" si="18"/>
        <v>0.62331527899552874</v>
      </c>
      <c r="H80" s="40">
        <f>(B37/B$35)*100</f>
        <v>29.379719149902776</v>
      </c>
      <c r="I80" s="40">
        <f t="shared" si="39"/>
        <v>31.07493307861046</v>
      </c>
      <c r="J80" s="40">
        <f t="shared" si="39"/>
        <v>29.055303902005658</v>
      </c>
      <c r="K80" s="40">
        <f t="shared" si="39"/>
        <v>29.555013077593689</v>
      </c>
      <c r="L80" s="40">
        <f t="shared" si="39"/>
        <v>29.148626747556523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-1.8824616459771626</v>
      </c>
      <c r="C81" s="44">
        <f t="shared" si="38"/>
        <v>8.3888971398647261</v>
      </c>
      <c r="D81" s="40">
        <f t="shared" si="40"/>
        <v>1.1786948729307634</v>
      </c>
      <c r="E81" s="40">
        <f t="shared" si="40"/>
        <v>0.67881010670352016</v>
      </c>
      <c r="F81" s="44">
        <f t="shared" si="18"/>
        <v>0.845163342564903</v>
      </c>
      <c r="H81" s="40">
        <f>(B38/B$35)*100</f>
        <v>50.570236337591581</v>
      </c>
      <c r="I81" s="40">
        <f t="shared" si="39"/>
        <v>48.300819669036429</v>
      </c>
      <c r="J81" s="40">
        <f t="shared" si="39"/>
        <v>50.491209927611159</v>
      </c>
      <c r="K81" s="40">
        <f t="shared" si="39"/>
        <v>51.274629468177899</v>
      </c>
      <c r="L81" s="40">
        <f t="shared" si="39"/>
        <v>52.354646229005176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-3.2317795007452688E-3</v>
      </c>
      <c r="C83" s="206">
        <f t="shared" si="38"/>
        <v>-0.7245295861550427</v>
      </c>
      <c r="D83" s="43">
        <f>IF(AND(E$5-D$5 &lt;&gt; 0,D40&lt;&gt;0,E40&lt;&gt;0),(EXP(LN(E40/D40)/(E$5-D$5))-1)*100,0)</f>
        <v>0.3347561177915237</v>
      </c>
      <c r="E83" s="43">
        <f>IF(AND(F$5-E$5 &lt;&gt; 0,E40&lt;&gt;0,F40&lt;&gt;0),(EXP(LN(F40/E40)/(F$5-E$5))-1)*100,0)</f>
        <v>0.36154780624684246</v>
      </c>
      <c r="F83" s="206">
        <f t="shared" si="18"/>
        <v>0.35261644863413544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5.7743287882968897</v>
      </c>
      <c r="C89" s="44">
        <f>IF(AND(F$5-D$5 &lt;&gt; 0,D7&lt;&gt;0,F7&lt;&gt;0),(EXP(LN(F7/D7)/(F$5-D$5))-1)*100,0)</f>
        <v>0.1456839802184362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-5.845668737482157</v>
      </c>
      <c r="C90" s="44">
        <f t="shared" ref="C90:C122" si="43">IF(AND(F$5-D$5 &lt;&gt; 0,D8&lt;&gt;0,F8&lt;&gt;0),(EXP(LN(F8/D8)/(F$5-D$5))-1)*100,0)</f>
        <v>0.42062571673495697</v>
      </c>
    </row>
    <row r="91" spans="1:12" x14ac:dyDescent="0.2">
      <c r="A91" s="30" t="str">
        <f t="shared" si="41"/>
        <v>Mining and quarrying</v>
      </c>
      <c r="B91" s="44">
        <f t="shared" si="42"/>
        <v>5.1514301914431515</v>
      </c>
      <c r="C91" s="44">
        <f t="shared" si="43"/>
        <v>-1.6884305504209718</v>
      </c>
    </row>
    <row r="92" spans="1:12" x14ac:dyDescent="0.2">
      <c r="A92" s="30" t="str">
        <f t="shared" si="41"/>
        <v>Electricity and gas</v>
      </c>
      <c r="B92" s="44">
        <f t="shared" si="42"/>
        <v>20.375622084090605</v>
      </c>
      <c r="C92" s="44">
        <f t="shared" si="43"/>
        <v>7.1725727731397626E-3</v>
      </c>
    </row>
    <row r="93" spans="1:12" x14ac:dyDescent="0.2">
      <c r="A93" s="30" t="str">
        <f t="shared" si="41"/>
        <v>Water and sewerage</v>
      </c>
      <c r="B93" s="44">
        <f t="shared" si="42"/>
        <v>4.6181463527690703</v>
      </c>
      <c r="C93" s="44">
        <f t="shared" si="43"/>
        <v>0.37362666041242942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-3.5361807826268077</v>
      </c>
      <c r="C95" s="44">
        <f t="shared" si="43"/>
        <v>-0.68249557950520456</v>
      </c>
    </row>
    <row r="96" spans="1:12" x14ac:dyDescent="0.2">
      <c r="A96" s="30" t="str">
        <f t="shared" si="41"/>
        <v>Food drink and tobacco</v>
      </c>
      <c r="B96" s="44">
        <f t="shared" si="42"/>
        <v>1.1913186003869036</v>
      </c>
      <c r="C96" s="44">
        <f t="shared" si="43"/>
        <v>-0.12345930212309675</v>
      </c>
    </row>
    <row r="97" spans="1:3" x14ac:dyDescent="0.2">
      <c r="A97" s="30" t="str">
        <f t="shared" si="41"/>
        <v>Engineering</v>
      </c>
      <c r="B97" s="44">
        <f t="shared" si="42"/>
        <v>-3.4461891022669611</v>
      </c>
      <c r="C97" s="44">
        <f t="shared" si="43"/>
        <v>-0.33453234410240063</v>
      </c>
    </row>
    <row r="98" spans="1:3" x14ac:dyDescent="0.2">
      <c r="A98" s="30" t="str">
        <f t="shared" si="41"/>
        <v>Rest of manufacturing</v>
      </c>
      <c r="B98" s="44">
        <f t="shared" si="42"/>
        <v>-4.1429555800753803</v>
      </c>
      <c r="C98" s="44">
        <f t="shared" si="43"/>
        <v>-0.85948991769639882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1.0814034021431107</v>
      </c>
      <c r="C100" s="44">
        <f t="shared" si="43"/>
        <v>-0.26136514041893433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1.0062203033279316</v>
      </c>
      <c r="C102" s="44">
        <f t="shared" si="43"/>
        <v>0.46596412715875779</v>
      </c>
    </row>
    <row r="103" spans="1:3" x14ac:dyDescent="0.2">
      <c r="A103" s="30" t="str">
        <f t="shared" si="41"/>
        <v>Wholesale and retail trade</v>
      </c>
      <c r="B103" s="44">
        <f t="shared" si="42"/>
        <v>-0.36312914329860169</v>
      </c>
      <c r="C103" s="44">
        <f t="shared" si="43"/>
        <v>-1.2675901443492954E-2</v>
      </c>
    </row>
    <row r="104" spans="1:3" x14ac:dyDescent="0.2">
      <c r="A104" s="30" t="str">
        <f t="shared" si="41"/>
        <v>Transport and storage</v>
      </c>
      <c r="B104" s="44">
        <f t="shared" si="42"/>
        <v>3.8108703953454892</v>
      </c>
      <c r="C104" s="44">
        <f t="shared" si="43"/>
        <v>0.33408557017227114</v>
      </c>
    </row>
    <row r="105" spans="1:3" x14ac:dyDescent="0.2">
      <c r="A105" s="30" t="str">
        <f t="shared" si="41"/>
        <v>Accommodation and food</v>
      </c>
      <c r="B105" s="44">
        <f t="shared" si="42"/>
        <v>1.9746775691346974</v>
      </c>
      <c r="C105" s="44">
        <f t="shared" si="43"/>
        <v>1.3013239877032623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-1.0310435169390342</v>
      </c>
      <c r="C107" s="44">
        <f t="shared" si="43"/>
        <v>0.41323508102319995</v>
      </c>
    </row>
    <row r="108" spans="1:3" x14ac:dyDescent="0.2">
      <c r="A108" s="30" t="str">
        <f t="shared" si="41"/>
        <v>Media</v>
      </c>
      <c r="B108" s="44">
        <f t="shared" si="42"/>
        <v>3.2288726409202884</v>
      </c>
      <c r="C108" s="44">
        <f t="shared" si="43"/>
        <v>-1.7643736980132996E-2</v>
      </c>
    </row>
    <row r="109" spans="1:3" x14ac:dyDescent="0.2">
      <c r="A109" s="30" t="str">
        <f t="shared" si="41"/>
        <v>Information technology</v>
      </c>
      <c r="B109" s="44">
        <f t="shared" si="42"/>
        <v>-0.9902020714870341</v>
      </c>
      <c r="C109" s="44">
        <f t="shared" si="43"/>
        <v>1.3263452493057493</v>
      </c>
    </row>
    <row r="110" spans="1:3" x14ac:dyDescent="0.2">
      <c r="A110" s="30" t="str">
        <f t="shared" si="41"/>
        <v>Finance and insurance</v>
      </c>
      <c r="B110" s="44">
        <f t="shared" si="42"/>
        <v>-3.0332883453433213</v>
      </c>
      <c r="C110" s="44">
        <f t="shared" si="43"/>
        <v>0.24177647480039255</v>
      </c>
    </row>
    <row r="111" spans="1:3" x14ac:dyDescent="0.2">
      <c r="A111" s="30" t="str">
        <f t="shared" si="41"/>
        <v>Real estate</v>
      </c>
      <c r="B111" s="44">
        <f t="shared" si="42"/>
        <v>0.7058014587024708</v>
      </c>
      <c r="C111" s="44">
        <f t="shared" si="43"/>
        <v>0.90878332272830153</v>
      </c>
    </row>
    <row r="112" spans="1:3" x14ac:dyDescent="0.2">
      <c r="A112" s="30" t="str">
        <f t="shared" si="41"/>
        <v>Professional services</v>
      </c>
      <c r="B112" s="44">
        <f t="shared" si="42"/>
        <v>-1.524346334676685</v>
      </c>
      <c r="C112" s="44">
        <f t="shared" si="43"/>
        <v>0.59030521653697932</v>
      </c>
    </row>
    <row r="113" spans="1:3" x14ac:dyDescent="0.2">
      <c r="A113" s="30" t="str">
        <f t="shared" si="41"/>
        <v>Support services</v>
      </c>
      <c r="B113" s="44">
        <f t="shared" si="42"/>
        <v>-0.15487236707908414</v>
      </c>
      <c r="C113" s="44">
        <f t="shared" si="43"/>
        <v>0.41581523175540092</v>
      </c>
    </row>
    <row r="114" spans="1:3" x14ac:dyDescent="0.2">
      <c r="A114" s="30" t="str">
        <f t="shared" si="41"/>
        <v>Arts and entertainment</v>
      </c>
      <c r="B114" s="44">
        <f t="shared" si="42"/>
        <v>-0.31836091412348333</v>
      </c>
      <c r="C114" s="44">
        <f t="shared" si="43"/>
        <v>0.80144035474187802</v>
      </c>
    </row>
    <row r="115" spans="1:3" x14ac:dyDescent="0.2">
      <c r="A115" s="30" t="str">
        <f t="shared" si="41"/>
        <v>Other services</v>
      </c>
      <c r="B115" s="44">
        <f t="shared" si="42"/>
        <v>-3.2606303519871371</v>
      </c>
      <c r="C115" s="44">
        <f t="shared" si="43"/>
        <v>-1.3171108325131353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0.12213814817332302</v>
      </c>
      <c r="C117" s="44">
        <f t="shared" si="43"/>
        <v>0.60180594480883087</v>
      </c>
    </row>
    <row r="118" spans="1:3" x14ac:dyDescent="0.2">
      <c r="A118" s="30" t="str">
        <f t="shared" si="41"/>
        <v>Public admin. and defence</v>
      </c>
      <c r="B118" s="44">
        <f t="shared" si="42"/>
        <v>0.52185993049238544</v>
      </c>
      <c r="C118" s="44">
        <f t="shared" si="43"/>
        <v>-7.0369850449902849E-2</v>
      </c>
    </row>
    <row r="119" spans="1:3" x14ac:dyDescent="0.2">
      <c r="A119" s="30" t="str">
        <f t="shared" si="41"/>
        <v>Education</v>
      </c>
      <c r="B119" s="44">
        <f t="shared" si="42"/>
        <v>-9.9957717900656107E-2</v>
      </c>
      <c r="C119" s="44">
        <f t="shared" si="43"/>
        <v>0.62331527899552874</v>
      </c>
    </row>
    <row r="120" spans="1:3" x14ac:dyDescent="0.2">
      <c r="A120" s="30" t="str">
        <f t="shared" si="41"/>
        <v>Health and social work</v>
      </c>
      <c r="B120" s="44">
        <f t="shared" si="42"/>
        <v>9.0826277047995063E-2</v>
      </c>
      <c r="C120" s="44">
        <f t="shared" si="43"/>
        <v>0.845163342564903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-0.14790938126225672</v>
      </c>
      <c r="C122" s="206">
        <f t="shared" si="43"/>
        <v>0.35261644863413544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East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324.68440516391411</v>
      </c>
      <c r="C9" s="299" t="str">
        <f>CONCATENATE("(",ROUND((B9/$H11)*100,1),")")</f>
        <v>(36.1)</v>
      </c>
      <c r="D9" s="249">
        <f>SUM(D30,D51,D72,D93,D114,D135,D156,D177,D198,D219,D240,D261,D282,D303,D324,D345,D366,D387,D408,D429,D450,D471)</f>
        <v>71.59987480025876</v>
      </c>
      <c r="E9" s="299" t="str">
        <f>CONCATENATE("(",ROUND((D9/$H11)*100,1),")")</f>
        <v>(8)</v>
      </c>
      <c r="F9" s="249">
        <f>SUM(F30,F51,F72,F93,F114,F135,F156,F177,F198,F219,F240,F261,F282,F303,F324,F345,F366,F387,F408,F429,F450,F471)</f>
        <v>51.611551153077627</v>
      </c>
      <c r="G9" s="299" t="str">
        <f>CONCATENATE("(",ROUND((F9/$H11)*100,1),")")</f>
        <v>(5.7)</v>
      </c>
      <c r="H9" s="249">
        <f>SUM(H30,H51,H72,H93,H114,H135,H156,H177,H198,H219,H240,H261,H282,H303,H324,H345,H366,H387,H408,H429,H450,H471)</f>
        <v>447.89583111725057</v>
      </c>
      <c r="I9" s="299" t="str">
        <f>CONCATENATE("(",ROUND((H9/$H11)*100,1),")")</f>
        <v>(49.9)</v>
      </c>
      <c r="K9" s="249">
        <f>B14-B9</f>
        <v>1.9606523752960925</v>
      </c>
      <c r="L9" s="249">
        <f>D14-D9</f>
        <v>1.7091887681985725</v>
      </c>
      <c r="M9" s="249">
        <f>F14-F9</f>
        <v>0.75120628442184056</v>
      </c>
      <c r="N9" s="249">
        <f>SUM(K9:M9)</f>
        <v>4.4210474279165055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216.58615456537416</v>
      </c>
      <c r="C10" s="299" t="str">
        <f>CONCATENATE("(",ROUND((B10/$H11)*100,1),")")</f>
        <v>(24.1)</v>
      </c>
      <c r="D10" s="249">
        <f t="shared" ref="D10" si="1">SUM(D31,D52,D73,D94,D115,D136,D157,D178,D199,D220,D241,D262,D283,D304,D325,D346,D367,D388,D409,D430,D451,D472)</f>
        <v>194.71091320283375</v>
      </c>
      <c r="E10" s="299" t="str">
        <f>CONCATENATE("(",ROUND((D10/$H11)*100,1),")")</f>
        <v>(21.7)</v>
      </c>
      <c r="F10" s="249">
        <f t="shared" ref="F10" si="2">SUM(F31,F52,F73,F94,F115,F136,F157,F178,F199,F220,F241,F262,F283,F304,F325,F346,F367,F388,F409,F430,F451,F472)</f>
        <v>39.251101114541804</v>
      </c>
      <c r="G10" s="299" t="str">
        <f>CONCATENATE("(",ROUND((F10/$H11)*100,1),")")</f>
        <v>(4.4)</v>
      </c>
      <c r="H10" s="249">
        <f t="shared" ref="H10" si="3">SUM(H31,H52,H73,H94,H115,H136,H157,H178,H199,H220,H241,H262,H283,H304,H325,H346,H367,H388,H409,H430,H451,H472)</f>
        <v>450.54816888274974</v>
      </c>
      <c r="I10" s="299" t="str">
        <f>CONCATENATE("(",ROUND((H10/$H11)*100,1),")")</f>
        <v>(50.1)</v>
      </c>
      <c r="K10" s="249">
        <f t="shared" ref="K10:K11" si="4">B15-B10</f>
        <v>9.7016206496754762</v>
      </c>
      <c r="L10" s="249">
        <f t="shared" ref="L10:L11" si="5">D15-D10</f>
        <v>1.246045951225625</v>
      </c>
      <c r="M10" s="249">
        <f t="shared" ref="M10:M11" si="6">F15-F10</f>
        <v>-0.22971402881798042</v>
      </c>
      <c r="N10" s="249">
        <f t="shared" ref="N10:N11" si="7">SUM(K10:M10)</f>
        <v>10.717952572083121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541.27055972928849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266.31078800309251</v>
      </c>
      <c r="E11" s="299" t="str">
        <f>CONCATENATE("(",ROUND((D11/$H11)*100,1),")")</f>
        <v>(29.6)</v>
      </c>
      <c r="F11" s="249">
        <f t="shared" ref="F11" si="9">SUM(F32,F53,F74,F95,F116,F137,F158,F179,F200,F221,F242,F263,F284,F305,F326,F347,F368,F389,F410,F431,F452,F473)</f>
        <v>90.862652267619424</v>
      </c>
      <c r="G11" s="299" t="str">
        <f>CONCATENATE("(",ROUND((F11/$H11)*100,1),")")</f>
        <v>(10.1)</v>
      </c>
      <c r="H11" s="249">
        <f t="shared" ref="H11" si="10">SUM(H32,H53,H74,H95,H116,H137,H158,H179,H200,H221,H242,H263,H284,H305,H326,H347,H368,H389,H410,H431,H452,H473)</f>
        <v>898.44400000000007</v>
      </c>
      <c r="I11" s="299" t="str">
        <f>CONCATENATE("(",ROUND((H11/$H11)*100,1),")")</f>
        <v>(100)</v>
      </c>
      <c r="K11" s="249">
        <f t="shared" si="4"/>
        <v>11.662273024971455</v>
      </c>
      <c r="L11" s="249">
        <f t="shared" si="5"/>
        <v>2.9552347194241406</v>
      </c>
      <c r="M11" s="249">
        <f t="shared" si="6"/>
        <v>0.52149225560387436</v>
      </c>
      <c r="N11" s="249">
        <f t="shared" si="7"/>
        <v>15.13899999999947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326.6450575392102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73.309063568457333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52.362757437499468</v>
      </c>
      <c r="G14" s="299" t="str">
        <f>CONCATENATE("(",ROUND((F14/$H16)*100,1),")")</f>
        <v>(5.7)</v>
      </c>
      <c r="H14" s="249">
        <f t="shared" ref="H14" si="13">SUM(H35,H56,H77,H98,H119,H140,H161,H182,H203,H224,H245,H266,H287,H308,H329,H350,H371,H392,H413,H434,H455,H476)</f>
        <v>452.31687854516701</v>
      </c>
      <c r="I14" s="299" t="str">
        <f>CONCATENATE("(",ROUND((H14/$H16)*100,1),")")</f>
        <v>(49.5)</v>
      </c>
      <c r="K14" s="249">
        <f>B19-B14</f>
        <v>3.277904323063126</v>
      </c>
      <c r="L14" s="249">
        <f>D19-D14</f>
        <v>5.3785964352438214</v>
      </c>
      <c r="M14" s="249">
        <f>F19-F14</f>
        <v>2.4688717668052789</v>
      </c>
      <c r="N14" s="249">
        <f>SUM(K14:M14)</f>
        <v>11.125372525112226</v>
      </c>
    </row>
    <row r="15" spans="1:17" x14ac:dyDescent="0.2">
      <c r="A15" s="282" t="s">
        <v>365</v>
      </c>
      <c r="B15" s="249">
        <f t="shared" si="0"/>
        <v>226.28777521504963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195.95695915405938</v>
      </c>
      <c r="E15" s="299" t="str">
        <f>CONCATENATE("(",ROUND((D15/$H16)*100,1),")")</f>
        <v>(21.4)</v>
      </c>
      <c r="F15" s="249">
        <f t="shared" ref="F15" si="15">SUM(F36,F57,F78,F99,F120,F141,F162,F183,F204,F225,F246,F267,F288,F309,F330,F351,F372,F393,F414,F435,F456,F477)</f>
        <v>39.021387085723823</v>
      </c>
      <c r="G15" s="299" t="str">
        <f>CONCATENATE("(",ROUND((F15/$H16)*100,1),")")</f>
        <v>(4.3)</v>
      </c>
      <c r="H15" s="249">
        <f t="shared" ref="H15" si="16">SUM(H36,H57,H78,H99,H120,H141,H162,H183,H204,H225,H246,H267,H288,H309,H330,H351,H372,H393,H414,H435,H456,H477)</f>
        <v>461.26612145483284</v>
      </c>
      <c r="I15" s="299" t="str">
        <f>CONCATENATE("(",ROUND((H15/$H16)*100,1),")")</f>
        <v>(50.5)</v>
      </c>
      <c r="K15" s="249">
        <f t="shared" ref="K15:K16" si="17">B20-B15</f>
        <v>17.663046438344111</v>
      </c>
      <c r="L15" s="249">
        <f t="shared" ref="L15:L16" si="18">D20-D15</f>
        <v>2.7398710857933679</v>
      </c>
      <c r="M15" s="249">
        <f t="shared" ref="M15:M16" si="19">F20-F15</f>
        <v>2.0447099507503381</v>
      </c>
      <c r="N15" s="249">
        <f t="shared" ref="N15:N16" si="20">SUM(K15:M15)</f>
        <v>22.447627474887817</v>
      </c>
    </row>
    <row r="16" spans="1:17" x14ac:dyDescent="0.2">
      <c r="A16" s="282" t="s">
        <v>363</v>
      </c>
      <c r="B16" s="249">
        <f t="shared" si="0"/>
        <v>552.93283275425995</v>
      </c>
      <c r="C16" s="299" t="str">
        <f>CONCATENATE("(",ROUND((B16/$H16)*100,1),")")</f>
        <v>(60.5)</v>
      </c>
      <c r="D16" s="249">
        <f t="shared" ref="D16" si="21">SUM(D37,D58,D79,D100,D121,D142,D163,D184,D205,D226,D247,D268,D289,D310,D331,D352,D373,D394,D415,D436,D457,D478)</f>
        <v>269.26602272251665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91.384144523223299</v>
      </c>
      <c r="G16" s="299" t="str">
        <f>CONCATENATE("(",ROUND((F16/$H16)*100,1),")")</f>
        <v>(10)</v>
      </c>
      <c r="H16" s="249">
        <f t="shared" ref="H16" si="23">SUM(H37,H58,H79,H100,H121,H142,H163,H184,H205,H226,H247,H268,H289,H310,H331,H352,H373,H394,H415,H436,H457,H478)</f>
        <v>913.58299999999997</v>
      </c>
      <c r="I16" s="299" t="str">
        <f>CONCATENATE("(",ROUND((H16/$H16)*100,1),")")</f>
        <v>(100)</v>
      </c>
      <c r="K16" s="249">
        <f t="shared" si="17"/>
        <v>20.940950761407294</v>
      </c>
      <c r="L16" s="249">
        <f t="shared" si="18"/>
        <v>8.1184675210372461</v>
      </c>
      <c r="M16" s="249">
        <f t="shared" si="19"/>
        <v>4.5135817175555957</v>
      </c>
      <c r="N16" s="249">
        <f t="shared" si="20"/>
        <v>33.573000000000135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329.92296186227333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78.687660003701154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54.831629204304747</v>
      </c>
      <c r="G19" s="299" t="str">
        <f>CONCATENATE("(",ROUND((F19/$H21)*100,1),")")</f>
        <v>(5.8)</v>
      </c>
      <c r="H19" s="249">
        <f t="shared" ref="H19" si="26">SUM(H40,H61,H82,H103,H124,H145,H166,H187,H208,H229,H250,H271,H292,H313,H334,H355,H376,H397,H418,H439,H460,H481)</f>
        <v>463.44225107027944</v>
      </c>
      <c r="I19" s="299" t="str">
        <f>CONCATENATE("(",ROUND((H19/$H21)*100,1),")")</f>
        <v>(48.9)</v>
      </c>
      <c r="K19" s="249">
        <f>B19-B9</f>
        <v>5.2385566983592184</v>
      </c>
      <c r="L19" s="249">
        <f>D19-D9</f>
        <v>7.0877852034423938</v>
      </c>
      <c r="M19" s="249">
        <f>F19-F9</f>
        <v>3.2200780512271194</v>
      </c>
      <c r="N19" s="249">
        <f>SUM(K19:M19)</f>
        <v>15.546419953028732</v>
      </c>
    </row>
    <row r="20" spans="1:14" x14ac:dyDescent="0.2">
      <c r="A20" s="282" t="s">
        <v>365</v>
      </c>
      <c r="B20" s="249">
        <f t="shared" si="0"/>
        <v>243.95082165339375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198.69683023985274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41.066097036474162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483.71374892972068</v>
      </c>
      <c r="I20" s="299" t="str">
        <f>CONCATENATE("(",ROUND((H20/$H21)*100,1),")")</f>
        <v>(51.1)</v>
      </c>
      <c r="K20" s="249">
        <f t="shared" ref="K20:K21" si="30">B20-B10</f>
        <v>27.364667088019587</v>
      </c>
      <c r="L20" s="249">
        <f t="shared" ref="L20:L21" si="31">D20-D10</f>
        <v>3.9859170370189929</v>
      </c>
      <c r="M20" s="249">
        <f t="shared" ref="M20:M21" si="32">F20-F10</f>
        <v>1.8149959219323577</v>
      </c>
      <c r="N20" s="249">
        <f t="shared" ref="N20:N21" si="33">SUM(K20:M20)</f>
        <v>33.165580046970938</v>
      </c>
    </row>
    <row r="21" spans="1:14" x14ac:dyDescent="0.2">
      <c r="A21" s="282" t="s">
        <v>363</v>
      </c>
      <c r="B21" s="249">
        <f t="shared" si="0"/>
        <v>573.87378351566724</v>
      </c>
      <c r="C21" s="299" t="str">
        <f>CONCATENATE("(",ROUND((B21/$H21)*100,1),")")</f>
        <v>(60.6)</v>
      </c>
      <c r="D21" s="249">
        <f t="shared" ref="D21" si="34">SUM(D42,D63,D84,D105,D126,D147,D168,D189,D210,D231,D252,D273,D294,D315,D336,D357,D378,D399,D420,D441,D462,D483)</f>
        <v>277.3844902435539</v>
      </c>
      <c r="E21" s="299" t="str">
        <f>CONCATENATE("(",ROUND((D21/$H21)*100,1),")")</f>
        <v>(29.3)</v>
      </c>
      <c r="F21" s="249">
        <f>SUM(F42,F63,F84,F105,F126,F147,F168,F189,F210,F231,F252,F273,F294,F315,F336,F357,F378,F399,F420,F441,F462,F483)</f>
        <v>95.897726240778894</v>
      </c>
      <c r="G21" s="299" t="str">
        <f>CONCATENATE("(",ROUND((F21/$H21)*100,1),")")</f>
        <v>(10.1)</v>
      </c>
      <c r="H21" s="249">
        <f t="shared" ref="H21" si="35">SUM(H42,H63,H84,H105,H126,H147,H168,H189,H210,H231,H252,H273,H294,H315,H336,H357,H378,H399,H420,H441,H462,H483)</f>
        <v>947.15600000000018</v>
      </c>
      <c r="I21" s="299" t="str">
        <f>CONCATENATE("(",ROUND((H21/$H21)*100,1),")")</f>
        <v>(100)</v>
      </c>
      <c r="K21" s="249">
        <f t="shared" si="30"/>
        <v>32.603223786378749</v>
      </c>
      <c r="L21" s="249">
        <f t="shared" si="31"/>
        <v>11.073702240461387</v>
      </c>
      <c r="M21" s="249">
        <f t="shared" si="32"/>
        <v>5.03507397315947</v>
      </c>
      <c r="N21" s="249">
        <f t="shared" si="33"/>
        <v>48.711999999999605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1.1884439552601818</v>
      </c>
      <c r="C30" s="299" t="str">
        <f>CONCATENATE("(",ROUND((B30/$H32)*100,1),")")</f>
        <v>(25.8)</v>
      </c>
      <c r="D30" s="302">
        <f>'Ind T6'!M9</f>
        <v>2.6166024583129797E-2</v>
      </c>
      <c r="E30" s="299" t="str">
        <f>CONCATENATE("(",ROUND((D30/$H32)*100,1),")")</f>
        <v>(0.6)</v>
      </c>
      <c r="F30" s="302">
        <f>'Ind T6'!N9</f>
        <v>1.9489467987492608</v>
      </c>
      <c r="G30" s="299" t="str">
        <f>CONCATENATE("(",ROUND((F30/$H32)*100,1),")")</f>
        <v>(42.4)</v>
      </c>
      <c r="H30" s="302">
        <f>SUM(B30,D30,F30)</f>
        <v>3.1635567785925724</v>
      </c>
      <c r="I30" s="299" t="str">
        <f>CONCATENATE("(",ROUND((H30/$H32)*100,1),")")</f>
        <v>(68.8)</v>
      </c>
      <c r="K30" s="302">
        <f>B35-B30</f>
        <v>8.3461397467169629E-2</v>
      </c>
      <c r="L30" s="302">
        <f>D35-D30</f>
        <v>1.7044114329092565E-3</v>
      </c>
      <c r="M30" s="302">
        <f>F35-F30</f>
        <v>9.5847502815580299E-3</v>
      </c>
      <c r="N30" s="302">
        <f>SUM(K30:M30)</f>
        <v>9.4750559181636912E-2</v>
      </c>
    </row>
    <row r="31" spans="1:14" x14ac:dyDescent="0.2">
      <c r="A31" s="282" t="s">
        <v>365</v>
      </c>
      <c r="B31" s="302">
        <f>'Ind T6'!L8</f>
        <v>8.8626857457734173E-2</v>
      </c>
      <c r="C31" s="299" t="str">
        <f>CONCATENATE("(",ROUND((B31/$H32)*100,1),")")</f>
        <v>(1.9)</v>
      </c>
      <c r="D31" s="302">
        <f>'Ind T6'!M8</f>
        <v>4.7267657311595074E-2</v>
      </c>
      <c r="E31" s="299" t="str">
        <f>CONCATENATE("(",ROUND((D31/$H32)*100,1),")")</f>
        <v>(1)</v>
      </c>
      <c r="F31" s="302">
        <f>'Ind T6'!N8</f>
        <v>1.3015487066380929</v>
      </c>
      <c r="G31" s="299" t="str">
        <f>CONCATENATE("(",ROUND((F31/$H32)*100,1),")")</f>
        <v>(28.3)</v>
      </c>
      <c r="H31" s="302">
        <f t="shared" ref="H31" si="36">SUM(B31,D31,F31)</f>
        <v>1.4374432214074222</v>
      </c>
      <c r="I31" s="299" t="str">
        <f>CONCATENATE("(",ROUND((H31/$H32)*100,1),")")</f>
        <v>(31.2)</v>
      </c>
      <c r="K31" s="302">
        <f t="shared" ref="K31:K32" si="37">B36-B31</f>
        <v>2.585478598443311E-3</v>
      </c>
      <c r="L31" s="302">
        <f t="shared" ref="L31:L32" si="38">D36-D31</f>
        <v>2.7628050798741977E-5</v>
      </c>
      <c r="M31" s="302">
        <f t="shared" ref="M31:M32" si="39">F36-F31</f>
        <v>6.6636334169129174E-2</v>
      </c>
      <c r="N31" s="302">
        <f t="shared" ref="N31:N32" si="40">SUM(K31:M31)</f>
        <v>6.9249440818371227E-2</v>
      </c>
    </row>
    <row r="32" spans="1:14" x14ac:dyDescent="0.2">
      <c r="A32" s="282" t="s">
        <v>363</v>
      </c>
      <c r="B32" s="302">
        <f>SUM(B30:B31)</f>
        <v>1.277070812717916</v>
      </c>
      <c r="C32" s="299" t="str">
        <f>CONCATENATE("(",ROUND((B32/$H32)*100,1),")")</f>
        <v>(27.8)</v>
      </c>
      <c r="D32" s="302">
        <f>SUM(D30:D31)</f>
        <v>7.3433681894724878E-2</v>
      </c>
      <c r="E32" s="299" t="str">
        <f>CONCATENATE("(",ROUND((D32/$H32)*100,1),")")</f>
        <v>(1.6)</v>
      </c>
      <c r="F32" s="302">
        <f>SUM(F30:F31)</f>
        <v>3.2504955053873537</v>
      </c>
      <c r="G32" s="299" t="str">
        <f>CONCATENATE("(",ROUND((F32/$H32)*100,1),")")</f>
        <v>(70.6)</v>
      </c>
      <c r="H32" s="302">
        <f>SUM(H30:H31)</f>
        <v>4.6009999999999946</v>
      </c>
      <c r="I32" s="299" t="str">
        <f>CONCATENATE("(",ROUND((H32/$H32)*100,1),")")</f>
        <v>(100)</v>
      </c>
      <c r="K32" s="302">
        <f t="shared" si="37"/>
        <v>8.6046876065612787E-2</v>
      </c>
      <c r="L32" s="302">
        <f t="shared" si="38"/>
        <v>1.732039483707995E-3</v>
      </c>
      <c r="M32" s="302">
        <f t="shared" si="39"/>
        <v>7.6221084450687204E-2</v>
      </c>
      <c r="N32" s="302">
        <f t="shared" si="40"/>
        <v>0.16400000000000797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1.2719053527273514</v>
      </c>
      <c r="C35" s="299" t="str">
        <f>CONCATENATE("(",ROUND((B35/$H37)*100,1),")")</f>
        <v>(26.7)</v>
      </c>
      <c r="D35" s="302">
        <f>'Ind T6'!R9</f>
        <v>2.7870436016039054E-2</v>
      </c>
      <c r="E35" s="299" t="str">
        <f>CONCATENATE("(",ROUND((D35/$H37)*100,1),")")</f>
        <v>(0.6)</v>
      </c>
      <c r="F35" s="302">
        <f>'Ind T6'!S9</f>
        <v>1.9585315490308188</v>
      </c>
      <c r="G35" s="299" t="str">
        <f>CONCATENATE("(",ROUND((F35/$H37)*100,1),")")</f>
        <v>(41.1)</v>
      </c>
      <c r="H35" s="302">
        <f>SUM(B35,D35,F35)</f>
        <v>3.2583073377742093</v>
      </c>
      <c r="I35" s="299" t="str">
        <f>CONCATENATE("(",ROUND((H35/$H37)*100,1),")")</f>
        <v>(68.4)</v>
      </c>
      <c r="K35" s="302">
        <f>B40-B35</f>
        <v>0.14656016452620935</v>
      </c>
      <c r="L35" s="302">
        <f>D40-D35</f>
        <v>8.5370191539243384E-4</v>
      </c>
      <c r="M35" s="302">
        <f>F40-F35</f>
        <v>-9.399706631017013E-2</v>
      </c>
      <c r="N35" s="302">
        <f>SUM(K35:M35)</f>
        <v>5.3416800131431658E-2</v>
      </c>
    </row>
    <row r="36" spans="1:14" x14ac:dyDescent="0.2">
      <c r="A36" s="282" t="s">
        <v>365</v>
      </c>
      <c r="B36" s="302">
        <f>'Ind T6'!Q8</f>
        <v>9.1212336056177484E-2</v>
      </c>
      <c r="C36" s="299" t="str">
        <f>CONCATENATE("(",ROUND((B36/$H37)*100,1),")")</f>
        <v>(1.9)</v>
      </c>
      <c r="D36" s="302">
        <f>'Ind T6'!R8</f>
        <v>4.7295285362393816E-2</v>
      </c>
      <c r="E36" s="299" t="str">
        <f>CONCATENATE("(",ROUND((D36/$H37)*100,1),")")</f>
        <v>(1)</v>
      </c>
      <c r="F36" s="302">
        <f>'Ind T6'!S8</f>
        <v>1.368185040807222</v>
      </c>
      <c r="G36" s="299" t="str">
        <f>CONCATENATE("(",ROUND((F36/$H37)*100,1),")")</f>
        <v>(28.7)</v>
      </c>
      <c r="H36" s="302">
        <f t="shared" ref="H36" si="41">SUM(B36,D36,F36)</f>
        <v>1.5066926622257935</v>
      </c>
      <c r="I36" s="299" t="str">
        <f>CONCATENATE("(",ROUND((H36/$H37)*100,1),")")</f>
        <v>(31.6)</v>
      </c>
      <c r="K36" s="302">
        <f t="shared" ref="K36:K37" si="42">B41-B36</f>
        <v>2.5635260150498468E-3</v>
      </c>
      <c r="L36" s="302">
        <f t="shared" ref="L36:L37" si="43">D41-D36</f>
        <v>-1.6745957066162526E-3</v>
      </c>
      <c r="M36" s="302">
        <f t="shared" ref="M36:M37" si="44">F41-F36</f>
        <v>8.0694269560138476E-2</v>
      </c>
      <c r="N36" s="302">
        <f t="shared" ref="N36:N37" si="45">SUM(K36:M36)</f>
        <v>8.1583199868572071E-2</v>
      </c>
    </row>
    <row r="37" spans="1:14" x14ac:dyDescent="0.2">
      <c r="A37" s="282" t="s">
        <v>363</v>
      </c>
      <c r="B37" s="302">
        <f>SUM(B35:B36)</f>
        <v>1.3631176887835288</v>
      </c>
      <c r="C37" s="299" t="str">
        <f>CONCATENATE("(",ROUND((B37/$H37)*100,1),")")</f>
        <v>(28.6)</v>
      </c>
      <c r="D37" s="302">
        <f>SUM(D35:D36)</f>
        <v>7.5165721378432873E-2</v>
      </c>
      <c r="E37" s="299" t="str">
        <f>CONCATENATE("(",ROUND((D37/$H37)*100,1),")")</f>
        <v>(1.6)</v>
      </c>
      <c r="F37" s="302">
        <f>SUM(F35:F36)</f>
        <v>3.3267165898380409</v>
      </c>
      <c r="G37" s="299" t="str">
        <f>CONCATENATE("(",ROUND((F37/$H37)*100,1),")")</f>
        <v>(69.8)</v>
      </c>
      <c r="H37" s="302">
        <f>SUM(H35:H36)</f>
        <v>4.7650000000000023</v>
      </c>
      <c r="I37" s="299" t="str">
        <f>CONCATENATE("(",ROUND((H37/$H37)*100,1),")")</f>
        <v>(100)</v>
      </c>
      <c r="K37" s="302">
        <f t="shared" si="42"/>
        <v>0.14912369054125918</v>
      </c>
      <c r="L37" s="302">
        <f t="shared" si="43"/>
        <v>-8.2089379122382566E-4</v>
      </c>
      <c r="M37" s="302">
        <f t="shared" si="44"/>
        <v>-1.3302796750031654E-2</v>
      </c>
      <c r="N37" s="302">
        <f t="shared" si="45"/>
        <v>0.1350000000000037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1.4184655172535607</v>
      </c>
      <c r="C40" s="299" t="str">
        <f>CONCATENATE("(",ROUND((B40/$H42)*100,1),")")</f>
        <v>(28.9)</v>
      </c>
      <c r="D40" s="302">
        <f>'Ind T6'!W9</f>
        <v>2.8724137931431488E-2</v>
      </c>
      <c r="E40" s="299" t="str">
        <f>CONCATENATE("(",ROUND((D40/$H42)*100,1),")")</f>
        <v>(0.6)</v>
      </c>
      <c r="F40" s="302">
        <f>'Ind T6'!X9</f>
        <v>1.8645344827206487</v>
      </c>
      <c r="G40" s="299" t="str">
        <f>CONCATENATE("(",ROUND((F40/$H42)*100,1),")")</f>
        <v>(38.1)</v>
      </c>
      <c r="H40" s="302">
        <f>SUM(B40,D40,F40)</f>
        <v>3.311724137905641</v>
      </c>
      <c r="I40" s="299" t="str">
        <f>CONCATENATE("(",ROUND((H40/$H42)*100,1),")")</f>
        <v>(67.6)</v>
      </c>
      <c r="K40" s="302">
        <f>B40-B30</f>
        <v>0.23002156199337898</v>
      </c>
      <c r="L40" s="302">
        <f>D40-D30</f>
        <v>2.5581133483016903E-3</v>
      </c>
      <c r="M40" s="302">
        <f>F40-F30</f>
        <v>-8.44123160286121E-2</v>
      </c>
      <c r="N40" s="302">
        <f>SUM(K40:M40)</f>
        <v>0.14816735931306857</v>
      </c>
    </row>
    <row r="41" spans="1:14" x14ac:dyDescent="0.2">
      <c r="A41" s="282" t="s">
        <v>365</v>
      </c>
      <c r="B41" s="302">
        <f>'Ind T6'!V8</f>
        <v>9.3775862071227331E-2</v>
      </c>
      <c r="C41" s="299" t="str">
        <f>CONCATENATE("(",ROUND((B41/$H42)*100,1),")")</f>
        <v>(1.9)</v>
      </c>
      <c r="D41" s="302">
        <f>'Ind T6'!W8</f>
        <v>4.5620689655777563E-2</v>
      </c>
      <c r="E41" s="299" t="str">
        <f>CONCATENATE("(",ROUND((D41/$H42)*100,1),")")</f>
        <v>(0.9)</v>
      </c>
      <c r="F41" s="302">
        <f>'Ind T6'!X8</f>
        <v>1.4488793103673605</v>
      </c>
      <c r="G41" s="299" t="str">
        <f>CONCATENATE("(",ROUND((F41/$H42)*100,1),")")</f>
        <v>(29.6)</v>
      </c>
      <c r="H41" s="302">
        <f t="shared" ref="H41" si="46">SUM(B41,D41,F41)</f>
        <v>1.5882758620943653</v>
      </c>
      <c r="I41" s="299" t="str">
        <f>CONCATENATE("(",ROUND((H41/$H42)*100,1),")")</f>
        <v>(32.4)</v>
      </c>
      <c r="K41" s="302">
        <f t="shared" ref="K41:K42" si="47">B41-B31</f>
        <v>5.1490046134931577E-3</v>
      </c>
      <c r="L41" s="302">
        <f t="shared" ref="L41:L42" si="48">D41-D31</f>
        <v>-1.6469676558175106E-3</v>
      </c>
      <c r="M41" s="302">
        <f t="shared" ref="M41:M42" si="49">F41-F31</f>
        <v>0.14733060372926765</v>
      </c>
      <c r="N41" s="302">
        <f t="shared" ref="N41:N42" si="50">SUM(K41:M41)</f>
        <v>0.1508326406869433</v>
      </c>
    </row>
    <row r="42" spans="1:14" x14ac:dyDescent="0.2">
      <c r="A42" s="282" t="s">
        <v>363</v>
      </c>
      <c r="B42" s="302">
        <f>SUM(B40:B41)</f>
        <v>1.512241379324788</v>
      </c>
      <c r="C42" s="299" t="str">
        <f>CONCATENATE("(",ROUND((B42/$H42)*100,1),")")</f>
        <v>(30.9)</v>
      </c>
      <c r="D42" s="302">
        <f>SUM(D40:D41)</f>
        <v>7.4344827587209047E-2</v>
      </c>
      <c r="E42" s="299" t="str">
        <f>CONCATENATE("(",ROUND((D42/$H42)*100,1),")")</f>
        <v>(1.5)</v>
      </c>
      <c r="F42" s="302">
        <f>SUM(F40:F41)</f>
        <v>3.3134137930880092</v>
      </c>
      <c r="G42" s="299" t="str">
        <f>CONCATENATE("(",ROUND((F42/$H42)*100,1),")")</f>
        <v>(67.6)</v>
      </c>
      <c r="H42" s="302">
        <f>SUM(H40:H41)</f>
        <v>4.9000000000000066</v>
      </c>
      <c r="I42" s="299" t="str">
        <f>CONCATENATE("(",ROUND((H42/$H42)*100,1),")")</f>
        <v>(100)</v>
      </c>
      <c r="K42" s="302">
        <f t="shared" si="47"/>
        <v>0.23517056660687197</v>
      </c>
      <c r="L42" s="302">
        <f t="shared" si="48"/>
        <v>9.1114569248416932E-4</v>
      </c>
      <c r="M42" s="302">
        <f t="shared" si="49"/>
        <v>6.2918287700655551E-2</v>
      </c>
      <c r="N42" s="302">
        <f t="shared" si="50"/>
        <v>0.2990000000000117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0.73009663169561589</v>
      </c>
      <c r="C51" s="299" t="str">
        <f>CONCATENATE("(",ROUND((B51/$H53)*100,1),")")</f>
        <v>(80.7)</v>
      </c>
      <c r="D51" s="302">
        <f>'Ind T6'!M18</f>
        <v>3.9478188845958696E-2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0.76957482054157456</v>
      </c>
      <c r="I51" s="299" t="str">
        <f>CONCATENATE("(",ROUND((H51/$H53)*100,1),")")</f>
        <v>(85)</v>
      </c>
      <c r="K51" s="302">
        <f>B56-B51</f>
        <v>-8.6096631696124803E-2</v>
      </c>
      <c r="L51" s="302">
        <f>D56-D51</f>
        <v>-2.9781888457877381E-3</v>
      </c>
      <c r="M51" s="302">
        <f>F56-F51</f>
        <v>0</v>
      </c>
      <c r="N51" s="302">
        <f>SUM(K51:M51)</f>
        <v>-8.9074820541912542E-2</v>
      </c>
    </row>
    <row r="52" spans="1:14" x14ac:dyDescent="0.2">
      <c r="A52" s="282" t="s">
        <v>365</v>
      </c>
      <c r="B52" s="302">
        <f>'Ind T6'!L17</f>
        <v>9.9445057978377591E-2</v>
      </c>
      <c r="C52" s="299" t="str">
        <f>CONCATENATE("(",ROUND((B52/$H53)*100,1),")")</f>
        <v>(11)</v>
      </c>
      <c r="D52" s="302">
        <f>'Ind T6'!M17</f>
        <v>3.5980121480047332E-2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0.13542517945842492</v>
      </c>
      <c r="I52" s="299" t="str">
        <f>CONCATENATE("(",ROUND((H52/$H53)*100,1),")")</f>
        <v>(15)</v>
      </c>
      <c r="K52" s="302">
        <f t="shared" ref="K52:K53" si="52">B57-B52</f>
        <v>-1.1945057979022095E-2</v>
      </c>
      <c r="L52" s="302">
        <f t="shared" ref="L52:L53" si="53">D57-D52</f>
        <v>-3.9801214790638126E-3</v>
      </c>
      <c r="M52" s="302">
        <f t="shared" ref="M52:M53" si="54">F57-F52</f>
        <v>0</v>
      </c>
      <c r="N52" s="302">
        <f t="shared" ref="N52:N53" si="55">SUM(K52:M52)</f>
        <v>-1.5925179458085907E-2</v>
      </c>
    </row>
    <row r="53" spans="1:14" x14ac:dyDescent="0.2">
      <c r="A53" s="282" t="s">
        <v>363</v>
      </c>
      <c r="B53" s="302">
        <f>SUM(B51:B52)</f>
        <v>0.82954168967399344</v>
      </c>
      <c r="C53" s="299" t="str">
        <f>CONCATENATE("(",ROUND((B53/$H53)*100,1),")")</f>
        <v>(91.7)</v>
      </c>
      <c r="D53" s="302">
        <f>SUM(D51:D52)</f>
        <v>7.5458310326006028E-2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0.90499999999999947</v>
      </c>
      <c r="I53" s="299" t="str">
        <f>CONCATENATE("(",ROUND((H53/$H53)*100,1),")")</f>
        <v>(100)</v>
      </c>
      <c r="K53" s="302">
        <f t="shared" si="52"/>
        <v>-9.8041689675146815E-2</v>
      </c>
      <c r="L53" s="302">
        <f t="shared" si="53"/>
        <v>-6.9583103248515576E-3</v>
      </c>
      <c r="M53" s="302">
        <f t="shared" si="54"/>
        <v>0</v>
      </c>
      <c r="N53" s="302">
        <f t="shared" si="55"/>
        <v>-0.10499999999999837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0.64399999999949109</v>
      </c>
      <c r="C56" s="299" t="str">
        <f>CONCATENATE("(",ROUND((B56/$H58)*100,1),")")</f>
        <v>(80.5)</v>
      </c>
      <c r="D56" s="302">
        <f>'Ind T6'!R18</f>
        <v>3.6500000000170958E-2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0.68049999999966204</v>
      </c>
      <c r="I56" s="299" t="str">
        <f>CONCATENATE("(",ROUND((H56/$H58)*100,1),")")</f>
        <v>(85.1)</v>
      </c>
      <c r="K56" s="302">
        <f>B61-B56</f>
        <v>-7.9890557940930473E-2</v>
      </c>
      <c r="L56" s="302">
        <f>D61-D56</f>
        <v>-2.4027181688585988E-3</v>
      </c>
      <c r="M56" s="302">
        <f>F61-F56</f>
        <v>0</v>
      </c>
      <c r="N56" s="302">
        <f>SUM(K56:M56)</f>
        <v>-8.2293276109789065E-2</v>
      </c>
    </row>
    <row r="57" spans="1:14" x14ac:dyDescent="0.2">
      <c r="A57" s="282" t="s">
        <v>365</v>
      </c>
      <c r="B57" s="302">
        <f>'Ind T6'!Q17</f>
        <v>8.7499999999355496E-2</v>
      </c>
      <c r="C57" s="299" t="str">
        <f>CONCATENATE("(",ROUND((B57/$H58)*100,1),")")</f>
        <v>(10.9)</v>
      </c>
      <c r="D57" s="302">
        <f>'Ind T6'!R17</f>
        <v>3.2000000000983519E-2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0.11950000000033902</v>
      </c>
      <c r="I57" s="299" t="str">
        <f>CONCATENATE("(",ROUND((H57/$H58)*100,1),")")</f>
        <v>(14.9)</v>
      </c>
      <c r="K57" s="302">
        <f t="shared" ref="K57:K58" si="57">B62-B57</f>
        <v>-1.3789699569253216E-2</v>
      </c>
      <c r="L57" s="302">
        <f t="shared" ref="L57:L58" si="58">D62-D57</f>
        <v>-2.9170243209581427E-3</v>
      </c>
      <c r="M57" s="302">
        <f t="shared" ref="M57:M58" si="59">F62-F57</f>
        <v>0</v>
      </c>
      <c r="N57" s="302">
        <f t="shared" ref="N57:N58" si="60">SUM(K57:M57)</f>
        <v>-1.6706723890211359E-2</v>
      </c>
    </row>
    <row r="58" spans="1:14" x14ac:dyDescent="0.2">
      <c r="A58" s="282" t="s">
        <v>363</v>
      </c>
      <c r="B58" s="302">
        <f>SUM(B56:B57)</f>
        <v>0.73149999999884663</v>
      </c>
      <c r="C58" s="299" t="str">
        <f>CONCATENATE("(",ROUND((B58/$H58)*100,1),")")</f>
        <v>(91.4)</v>
      </c>
      <c r="D58" s="302">
        <f>SUM(D56:D57)</f>
        <v>6.8500000001154471E-2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0.80000000000000104</v>
      </c>
      <c r="I58" s="299" t="str">
        <f>CONCATENATE("(",ROUND((H58/$H58)*100,1),")")</f>
        <v>(100)</v>
      </c>
      <c r="K58" s="302">
        <f t="shared" si="57"/>
        <v>-9.3680257510183718E-2</v>
      </c>
      <c r="L58" s="302">
        <f t="shared" si="58"/>
        <v>-5.3197424898167311E-3</v>
      </c>
      <c r="M58" s="302">
        <f t="shared" si="59"/>
        <v>0</v>
      </c>
      <c r="N58" s="302">
        <f t="shared" si="60"/>
        <v>-9.9000000000000449E-2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0.56410944205856062</v>
      </c>
      <c r="C61" s="299" t="str">
        <f>CONCATENATE("(",ROUND((B61/$H63)*100,1),")")</f>
        <v>(80.5)</v>
      </c>
      <c r="D61" s="302">
        <f>'Ind T6'!W18</f>
        <v>3.4097281831312359E-2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0.59820672388987295</v>
      </c>
      <c r="I61" s="299" t="str">
        <f>CONCATENATE("(",ROUND((H61/$H63)*100,1),")")</f>
        <v>(85.3)</v>
      </c>
      <c r="K61" s="302">
        <f>B61-B51</f>
        <v>-0.16598718963705528</v>
      </c>
      <c r="L61" s="302">
        <f>D61-D51</f>
        <v>-5.380907014646337E-3</v>
      </c>
      <c r="M61" s="302">
        <f>F61-F51</f>
        <v>0</v>
      </c>
      <c r="N61" s="302">
        <f>SUM(K61:M61)</f>
        <v>-0.17136809665170161</v>
      </c>
    </row>
    <row r="62" spans="1:14" x14ac:dyDescent="0.2">
      <c r="A62" s="282" t="s">
        <v>365</v>
      </c>
      <c r="B62" s="302">
        <f>'Ind T6'!V17</f>
        <v>7.371030043010228E-2</v>
      </c>
      <c r="C62" s="299" t="str">
        <f>CONCATENATE("(",ROUND((B62/$H63)*100,1),")")</f>
        <v>(10.5)</v>
      </c>
      <c r="D62" s="302">
        <f>'Ind T6'!W17</f>
        <v>2.9082975680025377E-2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0.10279327611012766</v>
      </c>
      <c r="I62" s="299" t="str">
        <f>CONCATENATE("(",ROUND((H62/$H63)*100,1),")")</f>
        <v>(14.7)</v>
      </c>
      <c r="K62" s="302">
        <f t="shared" ref="K62:K63" si="62">B62-B52</f>
        <v>-2.5734757548275311E-2</v>
      </c>
      <c r="L62" s="302">
        <f t="shared" ref="L62:L63" si="63">D62-D52</f>
        <v>-6.8971458000219553E-3</v>
      </c>
      <c r="M62" s="302">
        <f t="shared" ref="M62:M63" si="64">F62-F52</f>
        <v>0</v>
      </c>
      <c r="N62" s="302">
        <f t="shared" ref="N62:N63" si="65">SUM(K62:M62)</f>
        <v>-3.263190334829727E-2</v>
      </c>
    </row>
    <row r="63" spans="1:14" x14ac:dyDescent="0.2">
      <c r="A63" s="282" t="s">
        <v>363</v>
      </c>
      <c r="B63" s="302">
        <f>SUM(B61:B62)</f>
        <v>0.63781974248866291</v>
      </c>
      <c r="C63" s="299" t="str">
        <f>CONCATENATE("(",ROUND((B63/$H63)*100,1),")")</f>
        <v>(91)</v>
      </c>
      <c r="D63" s="302">
        <f>SUM(D61:D62)</f>
        <v>6.318025751133774E-2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0.70100000000000062</v>
      </c>
      <c r="I63" s="299" t="str">
        <f>CONCATENATE("(",ROUND((H63/$H63)*100,1),")")</f>
        <v>(100)</v>
      </c>
      <c r="K63" s="302">
        <f t="shared" si="62"/>
        <v>-0.19172194718533053</v>
      </c>
      <c r="L63" s="302">
        <f t="shared" si="63"/>
        <v>-1.2278052814668289E-2</v>
      </c>
      <c r="M63" s="302">
        <f t="shared" si="64"/>
        <v>0</v>
      </c>
      <c r="N63" s="302">
        <f t="shared" si="65"/>
        <v>-0.20399999999999882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4.6603188849629955</v>
      </c>
      <c r="C72" s="299" t="str">
        <f>CONCATENATE("(",ROUND((B72/$H74)*100,1),")")</f>
        <v>(56.3)</v>
      </c>
      <c r="D72" s="302">
        <f>'Ind T6'!M27</f>
        <v>0.2588685581926542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4.9191874431556499</v>
      </c>
      <c r="I72" s="299" t="str">
        <f>CONCATENATE("(",ROUND((H72/$H74)*100,1),")")</f>
        <v>(59.4)</v>
      </c>
      <c r="K72" s="302">
        <f>B77-B72</f>
        <v>-3.5473482001529E-2</v>
      </c>
      <c r="L72" s="302">
        <f>D77-D72</f>
        <v>6.1573607088116766E-4</v>
      </c>
      <c r="M72" s="302">
        <f>F77-F72</f>
        <v>0</v>
      </c>
      <c r="N72" s="302">
        <f>SUM(K72:M72)</f>
        <v>-3.4857745930647832E-2</v>
      </c>
    </row>
    <row r="73" spans="1:14" x14ac:dyDescent="0.2">
      <c r="A73" s="282" t="s">
        <v>365</v>
      </c>
      <c r="B73" s="302">
        <f>'Ind T6'!L26</f>
        <v>2.4565119529747164</v>
      </c>
      <c r="C73" s="299" t="str">
        <f>CONCATENATE("(",ROUND((B73/$H74)*100,1),")")</f>
        <v>(29.7)</v>
      </c>
      <c r="D73" s="302">
        <f>'Ind T6'!M26</f>
        <v>0.83070783358416134</v>
      </c>
      <c r="E73" s="299" t="str">
        <f>CONCATENATE("(",ROUND((D73/$H74)*100,1),")")</f>
        <v>(10)</v>
      </c>
      <c r="F73" s="302">
        <f>'Ind T6'!N26</f>
        <v>7.2592770285472133E-2</v>
      </c>
      <c r="G73" s="299" t="str">
        <f>CONCATENATE("(",ROUND((F73/$H74)*100,1),")")</f>
        <v>(0.9)</v>
      </c>
      <c r="H73" s="302">
        <f t="shared" ref="H73" si="66">SUM(B73,D73,F73)</f>
        <v>3.35981255684435</v>
      </c>
      <c r="I73" s="299" t="str">
        <f>CONCATENATE("(",ROUND((H73/$H74)*100,1),")")</f>
        <v>(40.6)</v>
      </c>
      <c r="K73" s="302">
        <f t="shared" ref="K73:K74" si="67">B78-B73</f>
        <v>9.999030251178942E-2</v>
      </c>
      <c r="L73" s="302">
        <f t="shared" ref="L73:L74" si="68">D78-D73</f>
        <v>1.1481494053233732E-3</v>
      </c>
      <c r="M73" s="302">
        <f t="shared" ref="M73:M74" si="69">F78-F73</f>
        <v>2.7192940135498528E-3</v>
      </c>
      <c r="N73" s="302">
        <f t="shared" ref="N73:N74" si="70">SUM(K73:M73)</f>
        <v>0.10385774593066265</v>
      </c>
    </row>
    <row r="74" spans="1:14" x14ac:dyDescent="0.2">
      <c r="A74" s="282" t="s">
        <v>363</v>
      </c>
      <c r="B74" s="302">
        <f>SUM(B72:B73)</f>
        <v>7.1168308379377123</v>
      </c>
      <c r="C74" s="299" t="str">
        <f>CONCATENATE("(",ROUND((B74/$H74)*100,1),")")</f>
        <v>(86)</v>
      </c>
      <c r="D74" s="302">
        <f>SUM(D72:D73)</f>
        <v>1.0895763917768155</v>
      </c>
      <c r="E74" s="299" t="str">
        <f>CONCATENATE("(",ROUND((D74/$H74)*100,1),")")</f>
        <v>(13.2)</v>
      </c>
      <c r="F74" s="302">
        <f>SUM(F72:F73)</f>
        <v>7.2592770285472133E-2</v>
      </c>
      <c r="G74" s="299" t="str">
        <f>CONCATENATE("(",ROUND((F74/$H74)*100,1),")")</f>
        <v>(0.9)</v>
      </c>
      <c r="H74" s="302">
        <f>SUM(H72:H73)</f>
        <v>8.2789999999999999</v>
      </c>
      <c r="I74" s="299" t="str">
        <f>CONCATENATE("(",ROUND((H74/$H74)*100,1),")")</f>
        <v>(100)</v>
      </c>
      <c r="K74" s="302">
        <f t="shared" si="67"/>
        <v>6.4516820510259976E-2</v>
      </c>
      <c r="L74" s="302">
        <f t="shared" si="68"/>
        <v>1.7638854762045408E-3</v>
      </c>
      <c r="M74" s="302">
        <f t="shared" si="69"/>
        <v>2.7192940135498528E-3</v>
      </c>
      <c r="N74" s="302">
        <f t="shared" si="70"/>
        <v>6.9000000000014369E-2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4.6248454029614665</v>
      </c>
      <c r="C77" s="299" t="str">
        <f>CONCATENATE("(",ROUND((B77/$H79)*100,1),")")</f>
        <v>(55.4)</v>
      </c>
      <c r="D77" s="302">
        <f>'Ind T6'!R27</f>
        <v>0.25948429426353536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4.8843296972250023</v>
      </c>
      <c r="I77" s="299" t="str">
        <f>CONCATENATE("(",ROUND((H77/$H79)*100,1),")")</f>
        <v>(58.5)</v>
      </c>
      <c r="K77" s="302">
        <f>B82-B77</f>
        <v>-0.25822210315551164</v>
      </c>
      <c r="L77" s="302">
        <f>D82-D77</f>
        <v>-8.8840577132660581E-3</v>
      </c>
      <c r="M77" s="302">
        <f>F82-F77</f>
        <v>0</v>
      </c>
      <c r="N77" s="302">
        <f>SUM(K77:M77)</f>
        <v>-0.2671061608687777</v>
      </c>
    </row>
    <row r="78" spans="1:14" x14ac:dyDescent="0.2">
      <c r="A78" s="282" t="s">
        <v>365</v>
      </c>
      <c r="B78" s="302">
        <f>'Ind T6'!Q26</f>
        <v>2.5565022554865058</v>
      </c>
      <c r="C78" s="299" t="str">
        <f>CONCATENATE("(",ROUND((B78/$H79)*100,1),")")</f>
        <v>(30.6)</v>
      </c>
      <c r="D78" s="302">
        <f>'Ind T6'!R26</f>
        <v>0.83185598298948471</v>
      </c>
      <c r="E78" s="299" t="str">
        <f>CONCATENATE("(",ROUND((D78/$H79)*100,1),")")</f>
        <v>(10)</v>
      </c>
      <c r="F78" s="302">
        <f>'Ind T6'!S26</f>
        <v>7.5312064299021986E-2</v>
      </c>
      <c r="G78" s="299" t="str">
        <f>CONCATENATE("(",ROUND((F78/$H79)*100,1),")")</f>
        <v>(0.9)</v>
      </c>
      <c r="H78" s="302">
        <f t="shared" ref="H78" si="71">SUM(B78,D78,F78)</f>
        <v>3.4636703027750122</v>
      </c>
      <c r="I78" s="299" t="str">
        <f>CONCATENATE("(",ROUND((H78/$H79)*100,1),")")</f>
        <v>(41.5)</v>
      </c>
      <c r="K78" s="302">
        <f t="shared" ref="K78:K79" si="72">B83-B78</f>
        <v>7.9262972200231374E-2</v>
      </c>
      <c r="L78" s="302">
        <f t="shared" ref="L78:L79" si="73">D83-D78</f>
        <v>-3.4054681982679469E-2</v>
      </c>
      <c r="M78" s="302">
        <f t="shared" ref="M78:M79" si="74">F83-F78</f>
        <v>8.9787065121652021E-4</v>
      </c>
      <c r="N78" s="302">
        <f t="shared" ref="N78:N79" si="75">SUM(K78:M78)</f>
        <v>4.6106160868768425E-2</v>
      </c>
    </row>
    <row r="79" spans="1:14" x14ac:dyDescent="0.2">
      <c r="A79" s="282" t="s">
        <v>363</v>
      </c>
      <c r="B79" s="302">
        <f>SUM(B77:B78)</f>
        <v>7.1813476584479723</v>
      </c>
      <c r="C79" s="299" t="str">
        <f>CONCATENATE("(",ROUND((B79/$H79)*100,1),")")</f>
        <v>(86)</v>
      </c>
      <c r="D79" s="302">
        <f>SUM(D77:D78)</f>
        <v>1.0913402772530201</v>
      </c>
      <c r="E79" s="299" t="str">
        <f>CONCATENATE("(",ROUND((D79/$H79)*100,1),")")</f>
        <v>(13.1)</v>
      </c>
      <c r="F79" s="302">
        <f>SUM(F77:F78)</f>
        <v>7.5312064299021986E-2</v>
      </c>
      <c r="G79" s="299" t="str">
        <f>CONCATENATE("(",ROUND((F79/$H79)*100,1),")")</f>
        <v>(0.9)</v>
      </c>
      <c r="H79" s="302">
        <f>SUM(H77:H78)</f>
        <v>8.348000000000015</v>
      </c>
      <c r="I79" s="299" t="str">
        <f>CONCATENATE("(",ROUND((H79/$H79)*100,1),")")</f>
        <v>(100)</v>
      </c>
      <c r="K79" s="302">
        <f t="shared" si="72"/>
        <v>-0.17895913095528027</v>
      </c>
      <c r="L79" s="302">
        <f t="shared" si="73"/>
        <v>-4.2938739695945527E-2</v>
      </c>
      <c r="M79" s="302">
        <f t="shared" si="74"/>
        <v>8.9787065121652021E-4</v>
      </c>
      <c r="N79" s="302">
        <f t="shared" si="75"/>
        <v>-0.22100000000000927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4.3666232998059549</v>
      </c>
      <c r="C82" s="299" t="str">
        <f>CONCATENATE("(",ROUND((B82/$H84)*100,1),")")</f>
        <v>(53.7)</v>
      </c>
      <c r="D82" s="302">
        <f>'Ind T6'!W27</f>
        <v>0.25060023655026931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4.6172235363562244</v>
      </c>
      <c r="I82" s="299" t="str">
        <f>CONCATENATE("(",ROUND((H82/$H84)*100,1),")")</f>
        <v>(56.8)</v>
      </c>
      <c r="K82" s="302">
        <f>B82-B72</f>
        <v>-0.29369558515704064</v>
      </c>
      <c r="L82" s="302">
        <f>D82-D72</f>
        <v>-8.2683216423848904E-3</v>
      </c>
      <c r="M82" s="302">
        <f>F82-F72</f>
        <v>0</v>
      </c>
      <c r="N82" s="302">
        <f>SUM(K82:M82)</f>
        <v>-0.30196390679942553</v>
      </c>
    </row>
    <row r="83" spans="1:14" x14ac:dyDescent="0.2">
      <c r="A83" s="282" t="s">
        <v>365</v>
      </c>
      <c r="B83" s="302">
        <f>'Ind T6'!V26</f>
        <v>2.6357652276867372</v>
      </c>
      <c r="C83" s="299" t="str">
        <f>CONCATENATE("(",ROUND((B83/$H84)*100,1),")")</f>
        <v>(32.4)</v>
      </c>
      <c r="D83" s="302">
        <f>'Ind T6'!W26</f>
        <v>0.79780130100680524</v>
      </c>
      <c r="E83" s="299" t="str">
        <f>CONCATENATE("(",ROUND((D83/$H84)*100,1),")")</f>
        <v>(9.8)</v>
      </c>
      <c r="F83" s="302">
        <f>'Ind T6'!X26</f>
        <v>7.6209934950238506E-2</v>
      </c>
      <c r="G83" s="299" t="str">
        <f>CONCATENATE("(",ROUND((F83/$H84)*100,1),")")</f>
        <v>(0.9)</v>
      </c>
      <c r="H83" s="302">
        <f t="shared" ref="H83" si="76">SUM(B83,D83,F83)</f>
        <v>3.5097764636437807</v>
      </c>
      <c r="I83" s="299" t="str">
        <f>CONCATENATE("(",ROUND((H83/$H84)*100,1),")")</f>
        <v>(43.2)</v>
      </c>
      <c r="K83" s="302">
        <f t="shared" ref="K83:K84" si="77">B83-B73</f>
        <v>0.17925327471202079</v>
      </c>
      <c r="L83" s="302">
        <f t="shared" ref="L83:L84" si="78">D83-D73</f>
        <v>-3.2906532577356096E-2</v>
      </c>
      <c r="M83" s="302">
        <f t="shared" ref="M83:M84" si="79">F83-F73</f>
        <v>3.617164664766373E-3</v>
      </c>
      <c r="N83" s="302">
        <f t="shared" ref="N83:N84" si="80">SUM(K83:M83)</f>
        <v>0.14996390679943106</v>
      </c>
    </row>
    <row r="84" spans="1:14" x14ac:dyDescent="0.2">
      <c r="A84" s="282" t="s">
        <v>363</v>
      </c>
      <c r="B84" s="302">
        <f>SUM(B82:B83)</f>
        <v>7.002388527492692</v>
      </c>
      <c r="C84" s="299" t="str">
        <f>CONCATENATE("(",ROUND((B84/$H84)*100,1),")")</f>
        <v>(86.2)</v>
      </c>
      <c r="D84" s="302">
        <f>SUM(D82:D83)</f>
        <v>1.0484015375570745</v>
      </c>
      <c r="E84" s="299" t="str">
        <f>CONCATENATE("(",ROUND((D84/$H84)*100,1),")")</f>
        <v>(12.9)</v>
      </c>
      <c r="F84" s="302">
        <f>SUM(F82:F83)</f>
        <v>7.6209934950238506E-2</v>
      </c>
      <c r="G84" s="299" t="str">
        <f>CONCATENATE("(",ROUND((F84/$H84)*100,1),")")</f>
        <v>(0.9)</v>
      </c>
      <c r="H84" s="302">
        <f>SUM(H82:H83)</f>
        <v>8.127000000000006</v>
      </c>
      <c r="I84" s="299" t="str">
        <f>CONCATENATE("(",ROUND((H84/$H84)*100,1),")")</f>
        <v>(100)</v>
      </c>
      <c r="K84" s="302">
        <f t="shared" si="77"/>
        <v>-0.11444231044502029</v>
      </c>
      <c r="L84" s="302">
        <f t="shared" si="78"/>
        <v>-4.1174854219740986E-2</v>
      </c>
      <c r="M84" s="302">
        <f t="shared" si="79"/>
        <v>3.617164664766373E-3</v>
      </c>
      <c r="N84" s="302">
        <f t="shared" si="80"/>
        <v>-0.15199999999999492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10.737130035995721</v>
      </c>
      <c r="C93" s="299" t="str">
        <f>CONCATENATE("(",ROUND((B93/$H95)*100,1),")")</f>
        <v>(74.2)</v>
      </c>
      <c r="D93" s="302">
        <f>'Ind T6'!M36</f>
        <v>0.19075899280684536</v>
      </c>
      <c r="E93" s="299" t="str">
        <f>CONCATENATE("(",ROUND((D93/$H95)*100,1),")")</f>
        <v>(1.3)</v>
      </c>
      <c r="F93" s="302">
        <f>'Ind T6'!N36</f>
        <v>2.6012589928048543E-3</v>
      </c>
      <c r="G93" s="299" t="str">
        <f>CONCATENATE("(",ROUND((F93/$H95)*100,1),")")</f>
        <v>(0)</v>
      </c>
      <c r="H93" s="302">
        <f>SUM(B93,D93,F93)</f>
        <v>10.93049028779537</v>
      </c>
      <c r="I93" s="299" t="str">
        <f>CONCATENATE("(",ROUND((H93/$H95)*100,1),")")</f>
        <v>(75.6)</v>
      </c>
      <c r="K93" s="302">
        <f>B98-B93</f>
        <v>0.24377337894450157</v>
      </c>
      <c r="L93" s="302">
        <f>D98-D93</f>
        <v>2.7973728762280076E-2</v>
      </c>
      <c r="M93" s="302">
        <f>F98-F93</f>
        <v>2.7019782062377186E-6</v>
      </c>
      <c r="N93" s="302">
        <f>SUM(K93:M93)</f>
        <v>0.27174980968498791</v>
      </c>
    </row>
    <row r="94" spans="1:14" x14ac:dyDescent="0.2">
      <c r="A94" s="282" t="s">
        <v>365</v>
      </c>
      <c r="B94" s="302">
        <f>'Ind T6'!L35</f>
        <v>3.0530109711980704</v>
      </c>
      <c r="C94" s="299" t="str">
        <f>CONCATENATE("(",ROUND((B94/$H95)*100,1),")")</f>
        <v>(21.1)</v>
      </c>
      <c r="D94" s="302">
        <f>'Ind T6'!M35</f>
        <v>0.32515737410179979</v>
      </c>
      <c r="E94" s="299" t="str">
        <f>CONCATENATE("(",ROUND((D94/$H95)*100,1),")")</f>
        <v>(2.2)</v>
      </c>
      <c r="F94" s="302">
        <f>'Ind T6'!N35</f>
        <v>0.15434136690475861</v>
      </c>
      <c r="G94" s="299" t="str">
        <f>CONCATENATE("(",ROUND((F94/$H95)*100,1),")")</f>
        <v>(1.1)</v>
      </c>
      <c r="H94" s="302">
        <f t="shared" ref="H94" si="81">SUM(B94,D94,F94)</f>
        <v>3.5325097122046287</v>
      </c>
      <c r="I94" s="299" t="str">
        <f>CONCATENATE("(",ROUND((H94/$H95)*100,1),")")</f>
        <v>(24.4)</v>
      </c>
      <c r="K94" s="302">
        <f t="shared" ref="K94:K95" si="82">B99-B94</f>
        <v>0.16982472408217975</v>
      </c>
      <c r="L94" s="302">
        <f t="shared" ref="L94:L95" si="83">D99-D94</f>
        <v>3.4189239921058379E-2</v>
      </c>
      <c r="M94" s="302">
        <f t="shared" ref="M94:M95" si="84">F99-F94</f>
        <v>6.236226311797155E-3</v>
      </c>
      <c r="N94" s="302">
        <f t="shared" ref="N94:N95" si="85">SUM(K94:M94)</f>
        <v>0.21025019031503528</v>
      </c>
    </row>
    <row r="95" spans="1:14" x14ac:dyDescent="0.2">
      <c r="A95" s="282" t="s">
        <v>363</v>
      </c>
      <c r="B95" s="302">
        <f>SUM(B93:B94)</f>
        <v>13.790141007193791</v>
      </c>
      <c r="C95" s="299" t="str">
        <f>CONCATENATE("(",ROUND((B95/$H95)*100,1),")")</f>
        <v>(95.3)</v>
      </c>
      <c r="D95" s="302">
        <f>SUM(D93:D94)</f>
        <v>0.51591636690864517</v>
      </c>
      <c r="E95" s="299" t="str">
        <f>CONCATENATE("(",ROUND((D95/$H95)*100,1),")")</f>
        <v>(3.6)</v>
      </c>
      <c r="F95" s="302">
        <f>SUM(F93:F94)</f>
        <v>0.15694262589756347</v>
      </c>
      <c r="G95" s="299" t="str">
        <f>CONCATENATE("(",ROUND((F95/$H95)*100,1),")")</f>
        <v>(1.1)</v>
      </c>
      <c r="H95" s="302">
        <f>SUM(H93:H94)</f>
        <v>14.462999999999999</v>
      </c>
      <c r="I95" s="299" t="str">
        <f>CONCATENATE("(",ROUND((H95/$H95)*100,1),")")</f>
        <v>(100)</v>
      </c>
      <c r="K95" s="302">
        <f t="shared" si="82"/>
        <v>0.41359810302668087</v>
      </c>
      <c r="L95" s="302">
        <f t="shared" si="83"/>
        <v>6.2162968683338371E-2</v>
      </c>
      <c r="M95" s="302">
        <f t="shared" si="84"/>
        <v>6.2389282900033871E-3</v>
      </c>
      <c r="N95" s="302">
        <f t="shared" si="85"/>
        <v>0.48200000000002263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10.980903414940222</v>
      </c>
      <c r="C98" s="299" t="str">
        <f>CONCATENATE("(",ROUND((B98/$H100)*100,1),")")</f>
        <v>(73.5)</v>
      </c>
      <c r="D98" s="302">
        <f>'Ind T6'!R36</f>
        <v>0.21873272156912543</v>
      </c>
      <c r="E98" s="299" t="str">
        <f>CONCATENATE("(",ROUND((D98/$H100)*100,1),")")</f>
        <v>(1.5)</v>
      </c>
      <c r="F98" s="302">
        <f>'Ind T6'!S36</f>
        <v>2.6039609710110921E-3</v>
      </c>
      <c r="G98" s="299" t="str">
        <f>CONCATENATE("(",ROUND((F98/$H100)*100,1),")")</f>
        <v>(0)</v>
      </c>
      <c r="H98" s="302">
        <f>SUM(B98,D98,F98)</f>
        <v>11.20224009748036</v>
      </c>
      <c r="I98" s="299" t="str">
        <f>CONCATENATE("(",ROUND((H98/$H100)*100,1),")")</f>
        <v>(75)</v>
      </c>
      <c r="K98" s="302">
        <f>B103-B98</f>
        <v>-0.9461947187505011</v>
      </c>
      <c r="L98" s="302">
        <f>D103-D98</f>
        <v>1.3885731038284832E-2</v>
      </c>
      <c r="M98" s="302">
        <f>F103-F98</f>
        <v>-2.3068732488053939E-8</v>
      </c>
      <c r="N98" s="302">
        <f>SUM(K98:M98)</f>
        <v>-0.93230901078094874</v>
      </c>
    </row>
    <row r="99" spans="1:14" x14ac:dyDescent="0.2">
      <c r="A99" s="282" t="s">
        <v>365</v>
      </c>
      <c r="B99" s="302">
        <f>'Ind T6'!Q35</f>
        <v>3.2228356952802502</v>
      </c>
      <c r="C99" s="299" t="str">
        <f>CONCATENATE("(",ROUND((B99/$H100)*100,1),")")</f>
        <v>(21.6)</v>
      </c>
      <c r="D99" s="302">
        <f>'Ind T6'!R35</f>
        <v>0.35934661402285817</v>
      </c>
      <c r="E99" s="299" t="str">
        <f>CONCATENATE("(",ROUND((D99/$H100)*100,1),")")</f>
        <v>(2.4)</v>
      </c>
      <c r="F99" s="302">
        <f>'Ind T6'!S35</f>
        <v>0.16057759321655576</v>
      </c>
      <c r="G99" s="299" t="str">
        <f>CONCATENATE("(",ROUND((F99/$H100)*100,1),")")</f>
        <v>(1.1)</v>
      </c>
      <c r="H99" s="302">
        <f t="shared" ref="H99" si="86">SUM(B99,D99,F99)</f>
        <v>3.7427599025196643</v>
      </c>
      <c r="I99" s="299" t="str">
        <f>CONCATENATE("(",ROUND((H99/$H100)*100,1),")")</f>
        <v>(25)</v>
      </c>
      <c r="K99" s="302">
        <f t="shared" ref="K99:K100" si="87">B104-B99</f>
        <v>-0.24393073502852003</v>
      </c>
      <c r="L99" s="302">
        <f t="shared" ref="L99:L100" si="88">D104-D99</f>
        <v>-8.6829765113164425E-3</v>
      </c>
      <c r="M99" s="302">
        <f t="shared" ref="M99:M100" si="89">F104-F99</f>
        <v>-6.0772776792643035E-3</v>
      </c>
      <c r="N99" s="302">
        <f t="shared" ref="N99:N100" si="90">SUM(K99:M99)</f>
        <v>-0.25869098921910078</v>
      </c>
    </row>
    <row r="100" spans="1:14" x14ac:dyDescent="0.2">
      <c r="A100" s="282" t="s">
        <v>363</v>
      </c>
      <c r="B100" s="302">
        <f>SUM(B98:B99)</f>
        <v>14.203739110220472</v>
      </c>
      <c r="C100" s="299" t="str">
        <f>CONCATENATE("(",ROUND((B100/$H100)*100,1),")")</f>
        <v>(95)</v>
      </c>
      <c r="D100" s="302">
        <f>SUM(D98:D99)</f>
        <v>0.57807933559198355</v>
      </c>
      <c r="E100" s="299" t="str">
        <f>CONCATENATE("(",ROUND((D100/$H100)*100,1),")")</f>
        <v>(3.9)</v>
      </c>
      <c r="F100" s="302">
        <f>SUM(F98:F99)</f>
        <v>0.16318155418756686</v>
      </c>
      <c r="G100" s="299" t="str">
        <f>CONCATENATE("(",ROUND((F100/$H100)*100,1),")")</f>
        <v>(1.1)</v>
      </c>
      <c r="H100" s="302">
        <f>SUM(H98:H99)</f>
        <v>14.945000000000023</v>
      </c>
      <c r="I100" s="299" t="str">
        <f>CONCATENATE("(",ROUND((H100/$H100)*100,1),")")</f>
        <v>(100)</v>
      </c>
      <c r="K100" s="302">
        <f t="shared" si="87"/>
        <v>-1.1901254537790198</v>
      </c>
      <c r="L100" s="302">
        <f t="shared" si="88"/>
        <v>5.2027545269683895E-3</v>
      </c>
      <c r="M100" s="302">
        <f t="shared" si="89"/>
        <v>-6.0773007479967833E-3</v>
      </c>
      <c r="N100" s="302">
        <f t="shared" si="90"/>
        <v>-1.1910000000000482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10.034708696189721</v>
      </c>
      <c r="C103" s="299" t="str">
        <f>CONCATENATE("(",ROUND((B103/$H105)*100,1),")")</f>
        <v>(73)</v>
      </c>
      <c r="D103" s="302">
        <f>'Ind T6'!W36</f>
        <v>0.23261845260741026</v>
      </c>
      <c r="E103" s="299" t="str">
        <f>CONCATENATE("(",ROUND((D103/$H105)*100,1),")")</f>
        <v>(1.7)</v>
      </c>
      <c r="F103" s="302">
        <f>'Ind T6'!X36</f>
        <v>2.603937902278604E-3</v>
      </c>
      <c r="G103" s="299" t="str">
        <f>CONCATENATE("(",ROUND((F103/$H105)*100,1),")")</f>
        <v>(0)</v>
      </c>
      <c r="H103" s="302">
        <f>SUM(B103,D103,F103)</f>
        <v>10.26993108669941</v>
      </c>
      <c r="I103" s="299" t="str">
        <f>CONCATENATE("(",ROUND((H103/$H105)*100,1),")")</f>
        <v>(74.7)</v>
      </c>
      <c r="K103" s="302">
        <f>B103-B93</f>
        <v>-0.70242133980599952</v>
      </c>
      <c r="L103" s="302">
        <f>D103-D93</f>
        <v>4.1859459800564908E-2</v>
      </c>
      <c r="M103" s="302">
        <f>F103-F93</f>
        <v>2.6789094737496646E-6</v>
      </c>
      <c r="N103" s="302">
        <f>SUM(K103:M103)</f>
        <v>-0.66055920109596089</v>
      </c>
    </row>
    <row r="104" spans="1:14" x14ac:dyDescent="0.2">
      <c r="A104" s="282" t="s">
        <v>365</v>
      </c>
      <c r="B104" s="302">
        <f>'Ind T6'!V35</f>
        <v>2.9789049602517301</v>
      </c>
      <c r="C104" s="299" t="str">
        <f>CONCATENATE("(",ROUND((B104/$H105)*100,1),")")</f>
        <v>(21.7)</v>
      </c>
      <c r="D104" s="302">
        <f>'Ind T6'!W35</f>
        <v>0.35066363751154173</v>
      </c>
      <c r="E104" s="299" t="str">
        <f>CONCATENATE("(",ROUND((D104/$H105)*100,1),")")</f>
        <v>(2.5)</v>
      </c>
      <c r="F104" s="302">
        <f>'Ind T6'!X35</f>
        <v>0.15450031553729146</v>
      </c>
      <c r="G104" s="299" t="str">
        <f>CONCATENATE("(",ROUND((F104/$H105)*100,1),")")</f>
        <v>(1.1)</v>
      </c>
      <c r="H104" s="302">
        <f t="shared" ref="H104" si="91">SUM(B104,D104,F104)</f>
        <v>3.4840689133005633</v>
      </c>
      <c r="I104" s="299" t="str">
        <f>CONCATENATE("(",ROUND((H104/$H105)*100,1),")")</f>
        <v>(25.3)</v>
      </c>
      <c r="K104" s="302">
        <f t="shared" ref="K104:K105" si="92">B104-B94</f>
        <v>-7.4106010946340284E-2</v>
      </c>
      <c r="L104" s="302">
        <f t="shared" ref="L104:L105" si="93">D104-D94</f>
        <v>2.5506263409741936E-2</v>
      </c>
      <c r="M104" s="302">
        <f t="shared" ref="M104:M105" si="94">F104-F94</f>
        <v>1.5894863253285152E-4</v>
      </c>
      <c r="N104" s="302">
        <f t="shared" ref="N104:N105" si="95">SUM(K104:M104)</f>
        <v>-4.8440798904065496E-2</v>
      </c>
    </row>
    <row r="105" spans="1:14" x14ac:dyDescent="0.2">
      <c r="A105" s="282" t="s">
        <v>363</v>
      </c>
      <c r="B105" s="302">
        <f>SUM(B103:B104)</f>
        <v>13.013613656441452</v>
      </c>
      <c r="C105" s="299" t="str">
        <f>CONCATENATE("(",ROUND((B105/$H105)*100,1),")")</f>
        <v>(94.6)</v>
      </c>
      <c r="D105" s="302">
        <f>SUM(D103:D104)</f>
        <v>0.58328209011895193</v>
      </c>
      <c r="E105" s="299" t="str">
        <f>CONCATENATE("(",ROUND((D105/$H105)*100,1),")")</f>
        <v>(4.2)</v>
      </c>
      <c r="F105" s="302">
        <f>SUM(F103:F104)</f>
        <v>0.15710425343957007</v>
      </c>
      <c r="G105" s="299" t="str">
        <f>CONCATENATE("(",ROUND((F105/$H105)*100,1),")")</f>
        <v>(1.1)</v>
      </c>
      <c r="H105" s="302">
        <f>SUM(H103:H104)</f>
        <v>13.753999999999973</v>
      </c>
      <c r="I105" s="299" t="str">
        <f>CONCATENATE("(",ROUND((H105/$H105)*100,1),")")</f>
        <v>(100)</v>
      </c>
      <c r="K105" s="302">
        <f t="shared" si="92"/>
        <v>-0.77652735075233892</v>
      </c>
      <c r="L105" s="302">
        <f t="shared" si="93"/>
        <v>6.736572321030676E-2</v>
      </c>
      <c r="M105" s="302">
        <f t="shared" si="94"/>
        <v>1.6162754200660379E-4</v>
      </c>
      <c r="N105" s="302">
        <f t="shared" si="95"/>
        <v>-0.70900000000002561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45.38990070489109</v>
      </c>
      <c r="C114" s="299" t="str">
        <f>CONCATENATE("(",ROUND((B114/$H116)*100,1),")")</f>
        <v>(79.6)</v>
      </c>
      <c r="D114" s="302">
        <f>'Ind T6'!M45</f>
        <v>1.1141031629490572</v>
      </c>
      <c r="E114" s="299" t="str">
        <f>CONCATENATE("(",ROUND((D114/$H116)*100,1),")")</f>
        <v>(2)</v>
      </c>
      <c r="F114" s="302">
        <f>'Ind T6'!N45</f>
        <v>3.0755090764705306E-3</v>
      </c>
      <c r="G114" s="299" t="str">
        <f>CONCATENATE("(",ROUND((F114/$H116)*100,1),")")</f>
        <v>(0)</v>
      </c>
      <c r="H114" s="302">
        <f>SUM(B114,D114,F114)</f>
        <v>46.507079376916614</v>
      </c>
      <c r="I114" s="299" t="str">
        <f>CONCATENATE("(",ROUND((H114/$H116)*100,1),")")</f>
        <v>(81.5)</v>
      </c>
      <c r="K114" s="302">
        <f>B119-B114</f>
        <v>-1.5034836668383136</v>
      </c>
      <c r="L114" s="302">
        <f>D119-D114</f>
        <v>-4.0994503090900913E-2</v>
      </c>
      <c r="M114" s="302">
        <f>F119-F114</f>
        <v>3.0449418077220947E-5</v>
      </c>
      <c r="N114" s="302">
        <f>SUM(K114:M114)</f>
        <v>-1.5444477205111373</v>
      </c>
    </row>
    <row r="115" spans="1:14" x14ac:dyDescent="0.2">
      <c r="A115" s="282" t="s">
        <v>365</v>
      </c>
      <c r="B115" s="302">
        <f>'Ind T6'!L44</f>
        <v>8.1639388433705129</v>
      </c>
      <c r="C115" s="299" t="str">
        <f>CONCATENATE("(",ROUND((B115/$H116)*100,1),")")</f>
        <v>(14.3)</v>
      </c>
      <c r="D115" s="302">
        <f>'Ind T6'!M44</f>
        <v>1.7799508780043556</v>
      </c>
      <c r="E115" s="299" t="str">
        <f>CONCATENATE("(",ROUND((D115/$H116)*100,1),")")</f>
        <v>(3.1)</v>
      </c>
      <c r="F115" s="302">
        <f>'Ind T6'!N44</f>
        <v>0.60203090170852691</v>
      </c>
      <c r="G115" s="299" t="str">
        <f>CONCATENATE("(",ROUND((F115/$H116)*100,1),")")</f>
        <v>(1.1)</v>
      </c>
      <c r="H115" s="302">
        <f t="shared" ref="H115" si="96">SUM(B115,D115,F115)</f>
        <v>10.545920623083395</v>
      </c>
      <c r="I115" s="299" t="str">
        <f>CONCATENATE("(",ROUND((H115/$H116)*100,1),")")</f>
        <v>(18.5)</v>
      </c>
      <c r="K115" s="302">
        <f t="shared" ref="K115:K116" si="97">B120-B115</f>
        <v>-0.20414371125703745</v>
      </c>
      <c r="L115" s="302">
        <f t="shared" ref="L115:L116" si="98">D120-D115</f>
        <v>-5.4590934202466634E-2</v>
      </c>
      <c r="M115" s="302">
        <f t="shared" ref="M115:M116" si="99">F120-F115</f>
        <v>-6.0817634029496914E-2</v>
      </c>
      <c r="N115" s="302">
        <f t="shared" ref="N115:N116" si="100">SUM(K115:M115)</f>
        <v>-0.319552279489001</v>
      </c>
    </row>
    <row r="116" spans="1:14" x14ac:dyDescent="0.2">
      <c r="A116" s="282" t="s">
        <v>363</v>
      </c>
      <c r="B116" s="302">
        <f>SUM(B114:B115)</f>
        <v>53.553839548261607</v>
      </c>
      <c r="C116" s="299" t="str">
        <f>CONCATENATE("(",ROUND((B116/$H116)*100,1),")")</f>
        <v>(93.9)</v>
      </c>
      <c r="D116" s="302">
        <f>SUM(D114:D115)</f>
        <v>2.8940540409534128</v>
      </c>
      <c r="E116" s="299" t="str">
        <f>CONCATENATE("(",ROUND((D116/$H116)*100,1),")")</f>
        <v>(5.1)</v>
      </c>
      <c r="F116" s="302">
        <f>SUM(F114:F115)</f>
        <v>0.60510641078499749</v>
      </c>
      <c r="G116" s="299" t="str">
        <f>CONCATENATE("(",ROUND((F116/$H116)*100,1),")")</f>
        <v>(1.1)</v>
      </c>
      <c r="H116" s="302">
        <f>SUM(H114:H115)</f>
        <v>57.053000000000011</v>
      </c>
      <c r="I116" s="299" t="str">
        <f>CONCATENATE("(",ROUND((H116/$H116)*100,1),")")</f>
        <v>(100)</v>
      </c>
      <c r="K116" s="302">
        <f t="shared" si="97"/>
        <v>-1.7076273780953528</v>
      </c>
      <c r="L116" s="302">
        <f t="shared" si="98"/>
        <v>-9.5585437293367548E-2</v>
      </c>
      <c r="M116" s="302">
        <f t="shared" si="99"/>
        <v>-6.0787184611419742E-2</v>
      </c>
      <c r="N116" s="302">
        <f t="shared" si="100"/>
        <v>-1.8640000000001402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43.886417038052777</v>
      </c>
      <c r="C119" s="299" t="str">
        <f>CONCATENATE("(",ROUND((B119/$H121)*100,1),")")</f>
        <v>(79.5)</v>
      </c>
      <c r="D119" s="302">
        <f>'Ind T6'!R45</f>
        <v>1.0731086598581563</v>
      </c>
      <c r="E119" s="299" t="str">
        <f>CONCATENATE("(",ROUND((D119/$H121)*100,1),")")</f>
        <v>(1.9)</v>
      </c>
      <c r="F119" s="302">
        <f>'Ind T6'!S45</f>
        <v>3.1059584945477515E-3</v>
      </c>
      <c r="G119" s="299" t="str">
        <f>CONCATENATE("(",ROUND((F119/$H121)*100,1),")")</f>
        <v>(0)</v>
      </c>
      <c r="H119" s="302">
        <f>SUM(B119,D119,F119)</f>
        <v>44.962631656405485</v>
      </c>
      <c r="I119" s="299" t="str">
        <f>CONCATENATE("(",ROUND((H119/$H121)*100,1),")")</f>
        <v>(81.5)</v>
      </c>
      <c r="K119" s="302">
        <f>B124-B119</f>
        <v>-4.2344153488368974</v>
      </c>
      <c r="L119" s="302">
        <f>D124-D119</f>
        <v>-9.0746311773310051E-2</v>
      </c>
      <c r="M119" s="302">
        <f>F124-F119</f>
        <v>3.0074540071199727E-5</v>
      </c>
      <c r="N119" s="302">
        <f>SUM(K119:M119)</f>
        <v>-4.3251315860701371</v>
      </c>
    </row>
    <row r="120" spans="1:14" x14ac:dyDescent="0.2">
      <c r="A120" s="282" t="s">
        <v>365</v>
      </c>
      <c r="B120" s="302">
        <f>'Ind T6'!Q44</f>
        <v>7.9597951321134754</v>
      </c>
      <c r="C120" s="299" t="str">
        <f>CONCATENATE("(",ROUND((B120/$H121)*100,1),")")</f>
        <v>(14.4)</v>
      </c>
      <c r="D120" s="302">
        <f>'Ind T6'!R44</f>
        <v>1.725359943801889</v>
      </c>
      <c r="E120" s="299" t="str">
        <f>CONCATENATE("(",ROUND((D120/$H121)*100,1),")")</f>
        <v>(3.1)</v>
      </c>
      <c r="F120" s="302">
        <f>'Ind T6'!S44</f>
        <v>0.54121326767903</v>
      </c>
      <c r="G120" s="299" t="str">
        <f>CONCATENATE("(",ROUND((F120/$H121)*100,1),")")</f>
        <v>(1)</v>
      </c>
      <c r="H120" s="302">
        <f t="shared" ref="H120" si="101">SUM(B120,D120,F120)</f>
        <v>10.226368343594395</v>
      </c>
      <c r="I120" s="299" t="str">
        <f>CONCATENATE("(",ROUND((H120/$H121)*100,1),")")</f>
        <v>(18.5)</v>
      </c>
      <c r="K120" s="302">
        <f t="shared" ref="K120:K121" si="102">B125-B120</f>
        <v>-0.54621303832499368</v>
      </c>
      <c r="L120" s="302">
        <f t="shared" ref="L120:L121" si="103">D125-D120</f>
        <v>-0.13303917048247027</v>
      </c>
      <c r="M120" s="302">
        <f t="shared" ref="M120:M121" si="104">F125-F120</f>
        <v>-6.0616205122269728E-2</v>
      </c>
      <c r="N120" s="302">
        <f t="shared" ref="N120:N121" si="105">SUM(K120:M120)</f>
        <v>-0.73986841392973368</v>
      </c>
    </row>
    <row r="121" spans="1:14" x14ac:dyDescent="0.2">
      <c r="A121" s="282" t="s">
        <v>363</v>
      </c>
      <c r="B121" s="302">
        <f>SUM(B119:B120)</f>
        <v>51.846212170166254</v>
      </c>
      <c r="C121" s="299" t="str">
        <f>CONCATENATE("(",ROUND((B121/$H121)*100,1),")")</f>
        <v>(93.9)</v>
      </c>
      <c r="D121" s="302">
        <f>SUM(D119:D120)</f>
        <v>2.7984686036600452</v>
      </c>
      <c r="E121" s="299" t="str">
        <f>CONCATENATE("(",ROUND((D121/$H121)*100,1),")")</f>
        <v>(5.1)</v>
      </c>
      <c r="F121" s="302">
        <f>SUM(F119:F120)</f>
        <v>0.54431922617357775</v>
      </c>
      <c r="G121" s="299" t="str">
        <f>CONCATENATE("(",ROUND((F121/$H121)*100,1),")")</f>
        <v>(1)</v>
      </c>
      <c r="H121" s="302">
        <f>SUM(H119:H120)</f>
        <v>55.188999999999879</v>
      </c>
      <c r="I121" s="299" t="str">
        <f>CONCATENATE("(",ROUND((H121/$H121)*100,1),")")</f>
        <v>(100)</v>
      </c>
      <c r="K121" s="302">
        <f t="shared" si="102"/>
        <v>-4.7806283871618902</v>
      </c>
      <c r="L121" s="302">
        <f t="shared" si="103"/>
        <v>-0.22378548225578054</v>
      </c>
      <c r="M121" s="302">
        <f t="shared" si="104"/>
        <v>-6.0586130582198527E-2</v>
      </c>
      <c r="N121" s="302">
        <f t="shared" si="105"/>
        <v>-5.0649999999998689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39.652001689215879</v>
      </c>
      <c r="C124" s="299" t="str">
        <f>CONCATENATE("(",ROUND((B124/$H126)*100,1),")")</f>
        <v>(79.1)</v>
      </c>
      <c r="D124" s="302">
        <f>'Ind T6'!W45</f>
        <v>0.98236234808484624</v>
      </c>
      <c r="E124" s="299" t="str">
        <f>CONCATENATE("(",ROUND((D124/$H126)*100,1),")")</f>
        <v>(2)</v>
      </c>
      <c r="F124" s="302">
        <f>'Ind T6'!X45</f>
        <v>3.1360330346189512E-3</v>
      </c>
      <c r="G124" s="299" t="str">
        <f>CONCATENATE("(",ROUND((F124/$H126)*100,1),")")</f>
        <v>(0)</v>
      </c>
      <c r="H124" s="302">
        <f>SUM(B124,D124,F124)</f>
        <v>40.637500070335349</v>
      </c>
      <c r="I124" s="299" t="str">
        <f>CONCATENATE("(",ROUND((H124/$H126)*100,1),")")</f>
        <v>(81.1)</v>
      </c>
      <c r="K124" s="302">
        <f>B124-B114</f>
        <v>-5.737899015675211</v>
      </c>
      <c r="L124" s="302">
        <f>D124-D114</f>
        <v>-0.13174081486421096</v>
      </c>
      <c r="M124" s="302">
        <f>F124-F114</f>
        <v>6.0523958148420674E-5</v>
      </c>
      <c r="N124" s="302">
        <f>SUM(K124:M124)</f>
        <v>-5.8695793065812731</v>
      </c>
    </row>
    <row r="125" spans="1:14" x14ac:dyDescent="0.2">
      <c r="A125" s="282" t="s">
        <v>365</v>
      </c>
      <c r="B125" s="302">
        <f>'Ind T6'!V44</f>
        <v>7.4135820937884818</v>
      </c>
      <c r="C125" s="299" t="str">
        <f>CONCATENATE("(",ROUND((B125/$H126)*100,1),")")</f>
        <v>(14.8)</v>
      </c>
      <c r="D125" s="302">
        <f>'Ind T6'!W44</f>
        <v>1.5923207733194187</v>
      </c>
      <c r="E125" s="299" t="str">
        <f>CONCATENATE("(",ROUND((D125/$H126)*100,1),")")</f>
        <v>(3.2)</v>
      </c>
      <c r="F125" s="302">
        <f>'Ind T6'!X44</f>
        <v>0.48059706255676027</v>
      </c>
      <c r="G125" s="299" t="str">
        <f>CONCATENATE("(",ROUND((F125/$H126)*100,1),")")</f>
        <v>(1)</v>
      </c>
      <c r="H125" s="302">
        <f t="shared" ref="H125" si="106">SUM(B125,D125,F125)</f>
        <v>9.4864999296646619</v>
      </c>
      <c r="I125" s="299" t="str">
        <f>CONCATENATE("(",ROUND((H125/$H126)*100,1),")")</f>
        <v>(18.9)</v>
      </c>
      <c r="K125" s="302">
        <f t="shared" ref="K125:K126" si="107">B125-B115</f>
        <v>-0.75035674958203114</v>
      </c>
      <c r="L125" s="302">
        <f t="shared" ref="L125:L126" si="108">D125-D115</f>
        <v>-0.1876301046849369</v>
      </c>
      <c r="M125" s="302">
        <f t="shared" ref="M125:M126" si="109">F125-F115</f>
        <v>-0.12143383915176664</v>
      </c>
      <c r="N125" s="302">
        <f t="shared" ref="N125:N126" si="110">SUM(K125:M125)</f>
        <v>-1.0594206934187347</v>
      </c>
    </row>
    <row r="126" spans="1:14" x14ac:dyDescent="0.2">
      <c r="A126" s="282" t="s">
        <v>363</v>
      </c>
      <c r="B126" s="302">
        <f>SUM(B124:B125)</f>
        <v>47.065583783004364</v>
      </c>
      <c r="C126" s="299" t="str">
        <f>CONCATENATE("(",ROUND((B126/$H126)*100,1),")")</f>
        <v>(93.9)</v>
      </c>
      <c r="D126" s="302">
        <f>SUM(D124:D125)</f>
        <v>2.5746831214042647</v>
      </c>
      <c r="E126" s="299" t="str">
        <f>CONCATENATE("(",ROUND((D126/$H126)*100,1),")")</f>
        <v>(5.1)</v>
      </c>
      <c r="F126" s="302">
        <f>SUM(F124:F125)</f>
        <v>0.48373309559137923</v>
      </c>
      <c r="G126" s="299" t="str">
        <f>CONCATENATE("(",ROUND((F126/$H126)*100,1),")")</f>
        <v>(1)</v>
      </c>
      <c r="H126" s="302">
        <f>SUM(H124:H125)</f>
        <v>50.124000000000009</v>
      </c>
      <c r="I126" s="299" t="str">
        <f>CONCATENATE("(",ROUND((H126/$H126)*100,1),")")</f>
        <v>(100)</v>
      </c>
      <c r="K126" s="302">
        <f t="shared" si="107"/>
        <v>-6.488255765257243</v>
      </c>
      <c r="L126" s="302">
        <f t="shared" si="108"/>
        <v>-0.31937091954914809</v>
      </c>
      <c r="M126" s="302">
        <f t="shared" si="109"/>
        <v>-0.12137331519361827</v>
      </c>
      <c r="N126" s="302">
        <f t="shared" si="110"/>
        <v>-6.9290000000000092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5.2428820713225397</v>
      </c>
      <c r="C135" s="299" t="str">
        <f>CONCATENATE("(",ROUND((B135/$H137)*100,1),")")</f>
        <v>(62.7)</v>
      </c>
      <c r="D135" s="302">
        <f>'Ind T6'!M54</f>
        <v>7.1070542257379285E-2</v>
      </c>
      <c r="E135" s="299" t="str">
        <f>CONCATENATE("(",ROUND((D135/$H137)*100,1),")")</f>
        <v>(0.9)</v>
      </c>
      <c r="F135" s="302">
        <f>'Ind T6'!N54</f>
        <v>0.58490239374613917</v>
      </c>
      <c r="G135" s="299" t="str">
        <f>CONCATENATE("(",ROUND((F135/$H137)*100,1),")")</f>
        <v>(7)</v>
      </c>
      <c r="H135" s="302">
        <f>SUM(B135,D135,F135)</f>
        <v>5.8988550073260582</v>
      </c>
      <c r="I135" s="299" t="str">
        <f>CONCATENATE("(",ROUND((H135/$H137)*100,1),")")</f>
        <v>(70.6)</v>
      </c>
      <c r="K135" s="302">
        <f>B140-B135</f>
        <v>-0.11594137402958626</v>
      </c>
      <c r="L135" s="302">
        <f>D140-D135</f>
        <v>-6.7065552431674891E-5</v>
      </c>
      <c r="M135" s="302">
        <f>F140-F135</f>
        <v>-7.0809970973240155E-3</v>
      </c>
      <c r="N135" s="302">
        <f>SUM(K135:M135)</f>
        <v>-0.12308943667934195</v>
      </c>
    </row>
    <row r="136" spans="1:14" x14ac:dyDescent="0.2">
      <c r="A136" s="282" t="s">
        <v>365</v>
      </c>
      <c r="B136" s="302">
        <f>'Ind T6'!L53</f>
        <v>1.9564821690243948</v>
      </c>
      <c r="C136" s="299" t="str">
        <f>CONCATENATE("(",ROUND((B136/$H137)*100,1),")")</f>
        <v>(23.4)</v>
      </c>
      <c r="D136" s="302">
        <f>'Ind T6'!M53</f>
        <v>0.50566282364954063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2.4621449926739354</v>
      </c>
      <c r="I136" s="299" t="str">
        <f>CONCATENATE("(",ROUND((H136/$H137)*100,1),")")</f>
        <v>(29.4)</v>
      </c>
      <c r="K136" s="302">
        <f t="shared" ref="K136:K137" si="112">B141-B136</f>
        <v>-1.3272076625796991E-2</v>
      </c>
      <c r="L136" s="302">
        <f t="shared" ref="L136:L137" si="113">D141-D136</f>
        <v>-8.6384866948671091E-3</v>
      </c>
      <c r="M136" s="302">
        <f t="shared" ref="M136:M137" si="114">F141-F136</f>
        <v>0</v>
      </c>
      <c r="N136" s="302">
        <f t="shared" ref="N136:N137" si="115">SUM(K136:M136)</f>
        <v>-2.19105633206641E-2</v>
      </c>
    </row>
    <row r="137" spans="1:14" x14ac:dyDescent="0.2">
      <c r="A137" s="282" t="s">
        <v>363</v>
      </c>
      <c r="B137" s="302">
        <f>SUM(B135:B136)</f>
        <v>7.1993642403469345</v>
      </c>
      <c r="C137" s="299" t="str">
        <f>CONCATENATE("(",ROUND((B137/$H137)*100,1),")")</f>
        <v>(86.1)</v>
      </c>
      <c r="D137" s="302">
        <f>SUM(D135:D136)</f>
        <v>0.57673336590691993</v>
      </c>
      <c r="E137" s="299" t="str">
        <f>CONCATENATE("(",ROUND((D137/$H137)*100,1),")")</f>
        <v>(6.9)</v>
      </c>
      <c r="F137" s="302">
        <f>SUM(F135:F136)</f>
        <v>0.58490239374613917</v>
      </c>
      <c r="G137" s="299" t="str">
        <f>CONCATENATE("(",ROUND((F137/$H137)*100,1),")")</f>
        <v>(7)</v>
      </c>
      <c r="H137" s="302">
        <f>SUM(H135:H136)</f>
        <v>8.3609999999999935</v>
      </c>
      <c r="I137" s="299" t="str">
        <f>CONCATENATE("(",ROUND((H137/$H137)*100,1),")")</f>
        <v>(100)</v>
      </c>
      <c r="K137" s="302">
        <f t="shared" si="112"/>
        <v>-0.12921345065538326</v>
      </c>
      <c r="L137" s="302">
        <f t="shared" si="113"/>
        <v>-8.7055522472988534E-3</v>
      </c>
      <c r="M137" s="302">
        <f t="shared" si="114"/>
        <v>-7.0809970973240155E-3</v>
      </c>
      <c r="N137" s="302">
        <f t="shared" si="115"/>
        <v>-0.14500000000000612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5.1269406972929534</v>
      </c>
      <c r="C140" s="299" t="str">
        <f>CONCATENATE("(",ROUND((B140/$H142)*100,1),")")</f>
        <v>(62.4)</v>
      </c>
      <c r="D140" s="302">
        <f>'Ind T6'!R54</f>
        <v>7.100347670494761E-2</v>
      </c>
      <c r="E140" s="299" t="str">
        <f>CONCATENATE("(",ROUND((D140/$H142)*100,1),")")</f>
        <v>(0.9)</v>
      </c>
      <c r="F140" s="302">
        <f>'Ind T6'!S54</f>
        <v>0.57782139664881516</v>
      </c>
      <c r="G140" s="299" t="str">
        <f>CONCATENATE("(",ROUND((F140/$H142)*100,1),")")</f>
        <v>(7)</v>
      </c>
      <c r="H140" s="302">
        <f>SUM(B140,D140,F140)</f>
        <v>5.7757655706467164</v>
      </c>
      <c r="I140" s="299" t="str">
        <f>CONCATENATE("(",ROUND((H140/$H142)*100,1),")")</f>
        <v>(70.3)</v>
      </c>
      <c r="K140" s="302">
        <f>B145-B140</f>
        <v>4.1781151210592782E-2</v>
      </c>
      <c r="L140" s="302">
        <f>D145-D140</f>
        <v>4.0711065062138535E-3</v>
      </c>
      <c r="M140" s="302">
        <f>F145-F140</f>
        <v>1.8695128664297678E-2</v>
      </c>
      <c r="N140" s="302">
        <f>SUM(K140:M140)</f>
        <v>6.4547386381104313E-2</v>
      </c>
    </row>
    <row r="141" spans="1:14" x14ac:dyDescent="0.2">
      <c r="A141" s="282" t="s">
        <v>365</v>
      </c>
      <c r="B141" s="302">
        <f>'Ind T6'!Q53</f>
        <v>1.9432100923985978</v>
      </c>
      <c r="C141" s="299" t="str">
        <f>CONCATENATE("(",ROUND((B141/$H142)*100,1),")")</f>
        <v>(23.7)</v>
      </c>
      <c r="D141" s="302">
        <f>'Ind T6'!R53</f>
        <v>0.49702433695467352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2.4402344293532714</v>
      </c>
      <c r="I141" s="299" t="str">
        <f>CONCATENATE("(",ROUND((H141/$H142)*100,1),")")</f>
        <v>(29.7)</v>
      </c>
      <c r="K141" s="302">
        <f t="shared" ref="K141:K142" si="117">B146-B141</f>
        <v>7.8907485824236456E-2</v>
      </c>
      <c r="L141" s="302">
        <f t="shared" ref="L141:L142" si="118">D146-D141</f>
        <v>1.0545127794686415E-2</v>
      </c>
      <c r="M141" s="302">
        <f t="shared" ref="M141:M142" si="119">F146-F141</f>
        <v>0</v>
      </c>
      <c r="N141" s="302">
        <f t="shared" ref="N141:N142" si="120">SUM(K141:M141)</f>
        <v>8.9452613618922872E-2</v>
      </c>
    </row>
    <row r="142" spans="1:14" x14ac:dyDescent="0.2">
      <c r="A142" s="282" t="s">
        <v>363</v>
      </c>
      <c r="B142" s="302">
        <f>SUM(B140:B141)</f>
        <v>7.0701507896915512</v>
      </c>
      <c r="C142" s="299" t="str">
        <f>CONCATENATE("(",ROUND((B142/$H142)*100,1),")")</f>
        <v>(86.1)</v>
      </c>
      <c r="D142" s="302">
        <f>SUM(D140:D141)</f>
        <v>0.56802781365962107</v>
      </c>
      <c r="E142" s="299" t="str">
        <f>CONCATENATE("(",ROUND((D142/$H142)*100,1),")")</f>
        <v>(6.9)</v>
      </c>
      <c r="F142" s="302">
        <f>SUM(F140:F141)</f>
        <v>0.57782139664881516</v>
      </c>
      <c r="G142" s="299" t="str">
        <f>CONCATENATE("(",ROUND((F142/$H142)*100,1),")")</f>
        <v>(7)</v>
      </c>
      <c r="H142" s="302">
        <f>SUM(H140:H141)</f>
        <v>8.2159999999999869</v>
      </c>
      <c r="I142" s="299" t="str">
        <f>CONCATENATE("(",ROUND((H142/$H142)*100,1),")")</f>
        <v>(100)</v>
      </c>
      <c r="K142" s="302">
        <f t="shared" si="117"/>
        <v>0.12068863703482968</v>
      </c>
      <c r="L142" s="302">
        <f t="shared" si="118"/>
        <v>1.461623430090031E-2</v>
      </c>
      <c r="M142" s="302">
        <f t="shared" si="119"/>
        <v>1.8695128664297678E-2</v>
      </c>
      <c r="N142" s="302">
        <f t="shared" si="120"/>
        <v>0.15400000000002767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5.1687218485035462</v>
      </c>
      <c r="C145" s="299" t="str">
        <f>CONCATENATE("(",ROUND((B145/$H147)*100,1),")")</f>
        <v>(61.8)</v>
      </c>
      <c r="D145" s="302">
        <f>'Ind T6'!W54</f>
        <v>7.5074583211161464E-2</v>
      </c>
      <c r="E145" s="299" t="str">
        <f>CONCATENATE("(",ROUND((D145/$H147)*100,1),")")</f>
        <v>(0.9)</v>
      </c>
      <c r="F145" s="302">
        <f>'Ind T6'!X54</f>
        <v>0.59651652531311283</v>
      </c>
      <c r="G145" s="299" t="str">
        <f>CONCATENATE("(",ROUND((F145/$H147)*100,1),")")</f>
        <v>(7.1)</v>
      </c>
      <c r="H145" s="302">
        <f>SUM(B145,D145,F145)</f>
        <v>5.8403129570278214</v>
      </c>
      <c r="I145" s="299" t="str">
        <f>CONCATENATE("(",ROUND((H145/$H147)*100,1),")")</f>
        <v>(69.8)</v>
      </c>
      <c r="K145" s="302">
        <f>B145-B135</f>
        <v>-7.4160222818993482E-2</v>
      </c>
      <c r="L145" s="302">
        <f>D145-D135</f>
        <v>4.0040409537821786E-3</v>
      </c>
      <c r="M145" s="302">
        <f>F145-F135</f>
        <v>1.1614131566973662E-2</v>
      </c>
      <c r="N145" s="302">
        <f>SUM(K145:M145)</f>
        <v>-5.8542050298237641E-2</v>
      </c>
    </row>
    <row r="146" spans="1:14" x14ac:dyDescent="0.2">
      <c r="A146" s="282" t="s">
        <v>365</v>
      </c>
      <c r="B146" s="302">
        <f>'Ind T6'!V53</f>
        <v>2.0221175782228342</v>
      </c>
      <c r="C146" s="299" t="str">
        <f>CONCATENATE("(",ROUND((B146/$H147)*100,1),")")</f>
        <v>(24.2)</v>
      </c>
      <c r="D146" s="302">
        <f>'Ind T6'!W53</f>
        <v>0.50756946474935993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2.5296870429721943</v>
      </c>
      <c r="I146" s="299" t="str">
        <f>CONCATENATE("(",ROUND((H146/$H147)*100,1),")")</f>
        <v>(30.2)</v>
      </c>
      <c r="K146" s="302">
        <f t="shared" ref="K146:K147" si="122">B146-B136</f>
        <v>6.5635409198439465E-2</v>
      </c>
      <c r="L146" s="302">
        <f t="shared" ref="L146:L147" si="123">D146-D136</f>
        <v>1.9066410998193062E-3</v>
      </c>
      <c r="M146" s="302">
        <f t="shared" ref="M146:M147" si="124">F146-F136</f>
        <v>0</v>
      </c>
      <c r="N146" s="302">
        <f t="shared" ref="N146:N147" si="125">SUM(K146:M146)</f>
        <v>6.7542050298258771E-2</v>
      </c>
    </row>
    <row r="147" spans="1:14" x14ac:dyDescent="0.2">
      <c r="A147" s="282" t="s">
        <v>363</v>
      </c>
      <c r="B147" s="302">
        <f>SUM(B145:B146)</f>
        <v>7.1908394267263809</v>
      </c>
      <c r="C147" s="299" t="str">
        <f>CONCATENATE("(",ROUND((B147/$H147)*100,1),")")</f>
        <v>(85.9)</v>
      </c>
      <c r="D147" s="302">
        <f>SUM(D145:D146)</f>
        <v>0.58264404796052138</v>
      </c>
      <c r="E147" s="299" t="str">
        <f>CONCATENATE("(",ROUND((D147/$H147)*100,1),")")</f>
        <v>(7)</v>
      </c>
      <c r="F147" s="302">
        <f>SUM(F145:F146)</f>
        <v>0.59651652531311283</v>
      </c>
      <c r="G147" s="299" t="str">
        <f>CONCATENATE("(",ROUND((F147/$H147)*100,1),")")</f>
        <v>(7.1)</v>
      </c>
      <c r="H147" s="302">
        <f>SUM(H145:H146)</f>
        <v>8.3700000000000152</v>
      </c>
      <c r="I147" s="299" t="str">
        <f>CONCATENATE("(",ROUND((H147/$H147)*100,1),")")</f>
        <v>(100)</v>
      </c>
      <c r="K147" s="302">
        <f t="shared" si="122"/>
        <v>-8.5248136205535729E-3</v>
      </c>
      <c r="L147" s="302">
        <f t="shared" si="123"/>
        <v>5.910682053601457E-3</v>
      </c>
      <c r="M147" s="302">
        <f t="shared" si="124"/>
        <v>1.1614131566973662E-2</v>
      </c>
      <c r="N147" s="302">
        <f t="shared" si="125"/>
        <v>9.0000000000215463E-3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3.4623953059134478</v>
      </c>
      <c r="C156" s="299" t="str">
        <f>CONCATENATE("(",ROUND((B156/$H158)*100,1),")")</f>
        <v>(60.7)</v>
      </c>
      <c r="D156" s="302">
        <f>'Ind T6'!M63</f>
        <v>7.7426555907244551E-2</v>
      </c>
      <c r="E156" s="299" t="str">
        <f>CONCATENATE("(",ROUND((D156/$H158)*100,1),")")</f>
        <v>(1.4)</v>
      </c>
      <c r="F156" s="302">
        <f>'Ind T6'!N63</f>
        <v>0.62091587552138283</v>
      </c>
      <c r="G156" s="299" t="str">
        <f>CONCATENATE("(",ROUND((F156/$H158)*100,1),")")</f>
        <v>(10.9)</v>
      </c>
      <c r="H156" s="302">
        <f>SUM(B156,D156,F156)</f>
        <v>4.1607377373420755</v>
      </c>
      <c r="I156" s="299" t="str">
        <f>CONCATENATE("(",ROUND((H156/$H158)*100,1),")")</f>
        <v>(73)</v>
      </c>
      <c r="K156" s="302">
        <f>B161-B156</f>
        <v>6.5701110673123786E-2</v>
      </c>
      <c r="L156" s="302">
        <f>D161-D156</f>
        <v>3.20272999102654E-3</v>
      </c>
      <c r="M156" s="302">
        <f>F161-F156</f>
        <v>-6.7769221937112878E-3</v>
      </c>
      <c r="N156" s="302">
        <f>SUM(K156:M156)</f>
        <v>6.2126918470439038E-2</v>
      </c>
    </row>
    <row r="157" spans="1:14" x14ac:dyDescent="0.2">
      <c r="A157" s="282" t="s">
        <v>365</v>
      </c>
      <c r="B157" s="302">
        <f>'Ind T6'!L62</f>
        <v>0.90882238923741065</v>
      </c>
      <c r="C157" s="299" t="str">
        <f>CONCATENATE("(",ROUND((B157/$H158)*100,1),")")</f>
        <v>(15.9)</v>
      </c>
      <c r="D157" s="302">
        <f>'Ind T6'!M62</f>
        <v>0.57130274261897129</v>
      </c>
      <c r="E157" s="299" t="str">
        <f>CONCATENATE("(",ROUND((D157/$H158)*100,1),")")</f>
        <v>(10)</v>
      </c>
      <c r="F157" s="302">
        <f>'Ind T6'!N62</f>
        <v>6.0137130801550594E-2</v>
      </c>
      <c r="G157" s="299" t="str">
        <f>CONCATENATE("(",ROUND((F157/$H158)*100,1),")")</f>
        <v>(1.1)</v>
      </c>
      <c r="H157" s="302">
        <f t="shared" ref="H157" si="126">SUM(B157,D157,F157)</f>
        <v>1.5402622626579325</v>
      </c>
      <c r="I157" s="299" t="str">
        <f>CONCATENATE("(",ROUND((H157/$H158)*100,1),")")</f>
        <v>(27)</v>
      </c>
      <c r="K157" s="302">
        <f t="shared" ref="K157:K158" si="127">B162-B157</f>
        <v>6.0236131017459171E-2</v>
      </c>
      <c r="L157" s="302">
        <f t="shared" ref="L157:L158" si="128">D162-D157</f>
        <v>2.1736958343949286E-2</v>
      </c>
      <c r="M157" s="302">
        <f t="shared" ref="M157:M158" si="129">F162-F157</f>
        <v>8.9999216814267563E-4</v>
      </c>
      <c r="N157" s="302">
        <f t="shared" ref="N157:N158" si="130">SUM(K157:M157)</f>
        <v>8.287308152955114E-2</v>
      </c>
    </row>
    <row r="158" spans="1:14" x14ac:dyDescent="0.2">
      <c r="A158" s="282" t="s">
        <v>363</v>
      </c>
      <c r="B158" s="302">
        <f>SUM(B156:B157)</f>
        <v>4.3712176951508583</v>
      </c>
      <c r="C158" s="299" t="str">
        <f>CONCATENATE("(",ROUND((B158/$H158)*100,1),")")</f>
        <v>(76.7)</v>
      </c>
      <c r="D158" s="302">
        <f>SUM(D156:D157)</f>
        <v>0.64872929852621586</v>
      </c>
      <c r="E158" s="299" t="str">
        <f>CONCATENATE("(",ROUND((D158/$H158)*100,1),")")</f>
        <v>(11.4)</v>
      </c>
      <c r="F158" s="302">
        <f>SUM(F156:F157)</f>
        <v>0.68105300632293342</v>
      </c>
      <c r="G158" s="299" t="str">
        <f>CONCATENATE("(",ROUND((F158/$H158)*100,1),")")</f>
        <v>(11.9)</v>
      </c>
      <c r="H158" s="302">
        <f>SUM(H156:H157)</f>
        <v>5.7010000000000076</v>
      </c>
      <c r="I158" s="299" t="str">
        <f>CONCATENATE("(",ROUND((H158/$H158)*100,1),")")</f>
        <v>(100)</v>
      </c>
      <c r="K158" s="302">
        <f t="shared" si="127"/>
        <v>0.12593724169058351</v>
      </c>
      <c r="L158" s="302">
        <f t="shared" si="128"/>
        <v>2.493968833497584E-2</v>
      </c>
      <c r="M158" s="302">
        <f t="shared" si="129"/>
        <v>-5.8769300255685497E-3</v>
      </c>
      <c r="N158" s="302">
        <f t="shared" si="130"/>
        <v>0.1449999999999908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3.5280964165865716</v>
      </c>
      <c r="C161" s="299" t="str">
        <f>CONCATENATE("(",ROUND((B161/$H163)*100,1),")")</f>
        <v>(60.4)</v>
      </c>
      <c r="D161" s="302">
        <f>'Ind T6'!R63</f>
        <v>8.0629285898271091E-2</v>
      </c>
      <c r="E161" s="299" t="str">
        <f>CONCATENATE("(",ROUND((D161/$H163)*100,1),")")</f>
        <v>(1.4)</v>
      </c>
      <c r="F161" s="302">
        <f>'Ind T6'!S63</f>
        <v>0.61413895332767154</v>
      </c>
      <c r="G161" s="299" t="str">
        <f>CONCATENATE("(",ROUND((F161/$H163)*100,1),")")</f>
        <v>(10.5)</v>
      </c>
      <c r="H161" s="302">
        <f>SUM(B161,D161,F161)</f>
        <v>4.222864655812514</v>
      </c>
      <c r="I161" s="299" t="str">
        <f>CONCATENATE("(",ROUND((H161/$H163)*100,1),")")</f>
        <v>(72.2)</v>
      </c>
      <c r="K161" s="302">
        <f>B166-B161</f>
        <v>6.5081612276840062E-2</v>
      </c>
      <c r="L161" s="302">
        <f>D166-D161</f>
        <v>1.876803241645339E-3</v>
      </c>
      <c r="M161" s="302">
        <f>F166-F161</f>
        <v>-2.6756153580547171E-2</v>
      </c>
      <c r="N161" s="302">
        <f>SUM(K161:M161)</f>
        <v>4.020226193793823E-2</v>
      </c>
    </row>
    <row r="162" spans="1:14" x14ac:dyDescent="0.2">
      <c r="A162" s="282" t="s">
        <v>365</v>
      </c>
      <c r="B162" s="302">
        <f>'Ind T6'!Q62</f>
        <v>0.96905852025486983</v>
      </c>
      <c r="C162" s="299" t="str">
        <f>CONCATENATE("(",ROUND((B162/$H163)*100,1),")")</f>
        <v>(16.6)</v>
      </c>
      <c r="D162" s="302">
        <f>'Ind T6'!R62</f>
        <v>0.59303970096292058</v>
      </c>
      <c r="E162" s="299" t="str">
        <f>CONCATENATE("(",ROUND((D162/$H163)*100,1),")")</f>
        <v>(10.1)</v>
      </c>
      <c r="F162" s="302">
        <f>'Ind T6'!S62</f>
        <v>6.1037122969693269E-2</v>
      </c>
      <c r="G162" s="299" t="str">
        <f>CONCATENATE("(",ROUND((F162/$H163)*100,1),")")</f>
        <v>(1)</v>
      </c>
      <c r="H162" s="302">
        <f t="shared" ref="H162" si="131">SUM(B162,D162,F162)</f>
        <v>1.6231353441874838</v>
      </c>
      <c r="I162" s="299" t="str">
        <f>CONCATENATE("(",ROUND((H162/$H163)*100,1),")")</f>
        <v>(27.8)</v>
      </c>
      <c r="K162" s="302">
        <f t="shared" ref="K162:K163" si="132">B167-B162</f>
        <v>0.10806225815947834</v>
      </c>
      <c r="L162" s="302">
        <f t="shared" ref="L162:L163" si="133">D167-D162</f>
        <v>3.3703801866497352E-2</v>
      </c>
      <c r="M162" s="302">
        <f t="shared" ref="M162:M163" si="134">F167-F162</f>
        <v>1.0316780360850875E-3</v>
      </c>
      <c r="N162" s="302">
        <f t="shared" ref="N162:N163" si="135">SUM(K162:M162)</f>
        <v>0.14279773806206078</v>
      </c>
    </row>
    <row r="163" spans="1:14" x14ac:dyDescent="0.2">
      <c r="A163" s="282" t="s">
        <v>363</v>
      </c>
      <c r="B163" s="302">
        <f>SUM(B161:B162)</f>
        <v>4.4971549368414419</v>
      </c>
      <c r="C163" s="299" t="str">
        <f>CONCATENATE("(",ROUND((B163/$H163)*100,1),")")</f>
        <v>(76.9)</v>
      </c>
      <c r="D163" s="302">
        <f>SUM(D161:D162)</f>
        <v>0.6736689868611917</v>
      </c>
      <c r="E163" s="299" t="str">
        <f>CONCATENATE("(",ROUND((D163/$H163)*100,1),")")</f>
        <v>(11.5)</v>
      </c>
      <c r="F163" s="302">
        <f>SUM(F161:F162)</f>
        <v>0.67517607629736487</v>
      </c>
      <c r="G163" s="299" t="str">
        <f>CONCATENATE("(",ROUND((F163/$H163)*100,1),")")</f>
        <v>(11.5)</v>
      </c>
      <c r="H163" s="302">
        <f>SUM(H161:H162)</f>
        <v>5.8459999999999983</v>
      </c>
      <c r="I163" s="299" t="str">
        <f>CONCATENATE("(",ROUND((H163/$H163)*100,1),")")</f>
        <v>(100)</v>
      </c>
      <c r="K163" s="302">
        <f t="shared" si="132"/>
        <v>0.17314387043631818</v>
      </c>
      <c r="L163" s="302">
        <f t="shared" si="133"/>
        <v>3.5580605108142649E-2</v>
      </c>
      <c r="M163" s="302">
        <f t="shared" si="134"/>
        <v>-2.5724475544462111E-2</v>
      </c>
      <c r="N163" s="302">
        <f t="shared" si="135"/>
        <v>0.18299999999999872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3.5931780288634116</v>
      </c>
      <c r="C166" s="299" t="str">
        <f>CONCATENATE("(",ROUND((B166/$H168)*100,1),")")</f>
        <v>(59.6)</v>
      </c>
      <c r="D166" s="302">
        <f>'Ind T6'!W63</f>
        <v>8.250608913991643E-2</v>
      </c>
      <c r="E166" s="299" t="str">
        <f>CONCATENATE("(",ROUND((D166/$H168)*100,1),")")</f>
        <v>(1.4)</v>
      </c>
      <c r="F166" s="302">
        <f>'Ind T6'!X63</f>
        <v>0.58738279974712437</v>
      </c>
      <c r="G166" s="299" t="str">
        <f>CONCATENATE("(",ROUND((F166/$H168)*100,1),")")</f>
        <v>(9.7)</v>
      </c>
      <c r="H166" s="302">
        <f>SUM(B166,D166,F166)</f>
        <v>4.2630669177504519</v>
      </c>
      <c r="I166" s="299" t="str">
        <f>CONCATENATE("(",ROUND((H166/$H168)*100,1),")")</f>
        <v>(70.7)</v>
      </c>
      <c r="K166" s="302">
        <f>B166-B156</f>
        <v>0.13078272294996385</v>
      </c>
      <c r="L166" s="302">
        <f>D166-D156</f>
        <v>5.079533232671879E-3</v>
      </c>
      <c r="M166" s="302">
        <f>F166-F156</f>
        <v>-3.3533075774258458E-2</v>
      </c>
      <c r="N166" s="302">
        <f>SUM(K166:M166)</f>
        <v>0.10232918040837727</v>
      </c>
    </row>
    <row r="167" spans="1:14" x14ac:dyDescent="0.2">
      <c r="A167" s="282" t="s">
        <v>365</v>
      </c>
      <c r="B167" s="302">
        <f>'Ind T6'!V62</f>
        <v>1.0771207784143482</v>
      </c>
      <c r="C167" s="299" t="str">
        <f>CONCATENATE("(",ROUND((B167/$H168)*100,1),")")</f>
        <v>(17.9)</v>
      </c>
      <c r="D167" s="302">
        <f>'Ind T6'!W62</f>
        <v>0.62674350282941793</v>
      </c>
      <c r="E167" s="299" t="str">
        <f>CONCATENATE("(",ROUND((D167/$H168)*100,1),")")</f>
        <v>(10.4)</v>
      </c>
      <c r="F167" s="302">
        <f>'Ind T6'!X62</f>
        <v>6.2068801005778357E-2</v>
      </c>
      <c r="G167" s="299" t="str">
        <f>CONCATENATE("(",ROUND((F167/$H168)*100,1),")")</f>
        <v>(1)</v>
      </c>
      <c r="H167" s="302">
        <f t="shared" ref="H167" si="136">SUM(B167,D167,F167)</f>
        <v>1.7659330822495445</v>
      </c>
      <c r="I167" s="299" t="str">
        <f>CONCATENATE("(",ROUND((H167/$H168)*100,1),")")</f>
        <v>(29.3)</v>
      </c>
      <c r="K167" s="302">
        <f t="shared" ref="K167:K168" si="137">B167-B157</f>
        <v>0.16829838917693751</v>
      </c>
      <c r="L167" s="302">
        <f t="shared" ref="L167:L168" si="138">D167-D157</f>
        <v>5.5440760210446638E-2</v>
      </c>
      <c r="M167" s="302">
        <f t="shared" ref="M167:M168" si="139">F167-F157</f>
        <v>1.9316702042277631E-3</v>
      </c>
      <c r="N167" s="302">
        <f t="shared" ref="N167:N168" si="140">SUM(K167:M167)</f>
        <v>0.22567081959161192</v>
      </c>
    </row>
    <row r="168" spans="1:14" x14ac:dyDescent="0.2">
      <c r="A168" s="282" t="s">
        <v>363</v>
      </c>
      <c r="B168" s="302">
        <f>SUM(B166:B167)</f>
        <v>4.67029880727776</v>
      </c>
      <c r="C168" s="299" t="str">
        <f>CONCATENATE("(",ROUND((B168/$H168)*100,1),")")</f>
        <v>(77.5)</v>
      </c>
      <c r="D168" s="302">
        <f>SUM(D166:D167)</f>
        <v>0.70924959196933435</v>
      </c>
      <c r="E168" s="299" t="str">
        <f>CONCATENATE("(",ROUND((D168/$H168)*100,1),")")</f>
        <v>(11.8)</v>
      </c>
      <c r="F168" s="302">
        <f>SUM(F166:F167)</f>
        <v>0.64945160075290276</v>
      </c>
      <c r="G168" s="299" t="str">
        <f>CONCATENATE("(",ROUND((F168/$H168)*100,1),")")</f>
        <v>(10.8)</v>
      </c>
      <c r="H168" s="302">
        <f>SUM(H166:H167)</f>
        <v>6.0289999999999964</v>
      </c>
      <c r="I168" s="299" t="str">
        <f>CONCATENATE("(",ROUND((H168/$H168)*100,1),")")</f>
        <v>(100)</v>
      </c>
      <c r="K168" s="302">
        <f t="shared" si="137"/>
        <v>0.29908111212690169</v>
      </c>
      <c r="L168" s="302">
        <f t="shared" si="138"/>
        <v>6.0520293443118489E-2</v>
      </c>
      <c r="M168" s="302">
        <f t="shared" si="139"/>
        <v>-3.1601405570030661E-2</v>
      </c>
      <c r="N168" s="302">
        <f t="shared" si="140"/>
        <v>0.32799999999998952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28.711426522809894</v>
      </c>
      <c r="C177" s="299" t="str">
        <f>CONCATENATE("(",ROUND((B177/$H179)*100,1),")")</f>
        <v>(55.2)</v>
      </c>
      <c r="D177" s="302">
        <f>'Ind T6'!M72</f>
        <v>1.3782747961521702</v>
      </c>
      <c r="E177" s="299" t="str">
        <f>CONCATENATE("(",ROUND((D177/$H179)*100,1),")")</f>
        <v>(2.7)</v>
      </c>
      <c r="F177" s="302">
        <f>'Ind T6'!N72</f>
        <v>15.103876611717022</v>
      </c>
      <c r="G177" s="299" t="str">
        <f>CONCATENATE("(",ROUND((F177/$H179)*100,1),")")</f>
        <v>(29)</v>
      </c>
      <c r="H177" s="302">
        <f>SUM(B177,D177,F177)</f>
        <v>45.193577930679083</v>
      </c>
      <c r="I177" s="299" t="str">
        <f>CONCATENATE("(",ROUND((H177/$H179)*100,1),")")</f>
        <v>(86.9)</v>
      </c>
      <c r="K177" s="302">
        <f>B182-B177</f>
        <v>-1.1756885239549284</v>
      </c>
      <c r="L177" s="302">
        <f>D182-D177</f>
        <v>-1.3389216377700963E-2</v>
      </c>
      <c r="M177" s="302">
        <f>F182-F177</f>
        <v>-0.28748624144214041</v>
      </c>
      <c r="N177" s="302">
        <f>SUM(K177:M177)</f>
        <v>-1.4765639817747698</v>
      </c>
    </row>
    <row r="178" spans="1:14" x14ac:dyDescent="0.2">
      <c r="A178" s="282" t="s">
        <v>365</v>
      </c>
      <c r="B178" s="302">
        <f>'Ind T6'!L71</f>
        <v>3.8453340466314643</v>
      </c>
      <c r="C178" s="299" t="str">
        <f>CONCATENATE("(",ROUND((B178/$H179)*100,1),")")</f>
        <v>(7.4)</v>
      </c>
      <c r="D178" s="302">
        <f>'Ind T6'!M71</f>
        <v>2.2565208201091722</v>
      </c>
      <c r="E178" s="299" t="str">
        <f>CONCATENATE("(",ROUND((D178/$H179)*100,1),")")</f>
        <v>(4.3)</v>
      </c>
      <c r="F178" s="302">
        <f>'Ind T6'!N71</f>
        <v>0.71056720258027328</v>
      </c>
      <c r="G178" s="299" t="str">
        <f>CONCATENATE("(",ROUND((F178/$H179)*100,1),")")</f>
        <v>(1.4)</v>
      </c>
      <c r="H178" s="302">
        <f t="shared" ref="H178" si="141">SUM(B178,D178,F178)</f>
        <v>6.8124220693209097</v>
      </c>
      <c r="I178" s="299" t="str">
        <f>CONCATENATE("(",ROUND((H178/$H179)*100,1),")")</f>
        <v>(13.1)</v>
      </c>
      <c r="K178" s="302">
        <f t="shared" ref="K178:K179" si="142">B183-B178</f>
        <v>-9.4158446514521987E-2</v>
      </c>
      <c r="L178" s="302">
        <f t="shared" ref="L178:L179" si="143">D183-D178</f>
        <v>-4.0464873173043259E-2</v>
      </c>
      <c r="M178" s="302">
        <f t="shared" ref="M178:M179" si="144">F183-F178</f>
        <v>-1.3812698537631896E-2</v>
      </c>
      <c r="N178" s="302">
        <f t="shared" ref="N178:N179" si="145">SUM(K178:M178)</f>
        <v>-0.14843601822519714</v>
      </c>
    </row>
    <row r="179" spans="1:14" x14ac:dyDescent="0.2">
      <c r="A179" s="282" t="s">
        <v>363</v>
      </c>
      <c r="B179" s="302">
        <f>SUM(B177:B178)</f>
        <v>32.556760569441359</v>
      </c>
      <c r="C179" s="299" t="str">
        <f>CONCATENATE("(",ROUND((B179/$H179)*100,1),")")</f>
        <v>(62.6)</v>
      </c>
      <c r="D179" s="302">
        <f>SUM(D177:D178)</f>
        <v>3.6347956162613424</v>
      </c>
      <c r="E179" s="299" t="str">
        <f>CONCATENATE("(",ROUND((D179/$H179)*100,1),")")</f>
        <v>(7)</v>
      </c>
      <c r="F179" s="302">
        <f>SUM(F177:F178)</f>
        <v>15.814443814297295</v>
      </c>
      <c r="G179" s="299" t="str">
        <f>CONCATENATE("(",ROUND((F179/$H179)*100,1),")")</f>
        <v>(30.4)</v>
      </c>
      <c r="H179" s="302">
        <f>SUM(H177:H178)</f>
        <v>52.005999999999993</v>
      </c>
      <c r="I179" s="299" t="str">
        <f>CONCATENATE("(",ROUND((H179/$H179)*100,1),")")</f>
        <v>(100)</v>
      </c>
      <c r="K179" s="302">
        <f t="shared" si="142"/>
        <v>-1.2698469704694517</v>
      </c>
      <c r="L179" s="302">
        <f t="shared" si="143"/>
        <v>-5.3854089550744444E-2</v>
      </c>
      <c r="M179" s="302">
        <f t="shared" si="144"/>
        <v>-0.30129893997977319</v>
      </c>
      <c r="N179" s="302">
        <f t="shared" si="145"/>
        <v>-1.6249999999999694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27.535737998854966</v>
      </c>
      <c r="C182" s="299" t="str">
        <f>CONCATENATE("(",ROUND((B182/$H184)*100,1),")")</f>
        <v>(54.7)</v>
      </c>
      <c r="D182" s="302">
        <f>'Ind T6'!R72</f>
        <v>1.3648855797744692</v>
      </c>
      <c r="E182" s="299" t="str">
        <f>CONCATENATE("(",ROUND((D182/$H184)*100,1),")")</f>
        <v>(2.7)</v>
      </c>
      <c r="F182" s="302">
        <f>'Ind T6'!S72</f>
        <v>14.816390370274881</v>
      </c>
      <c r="G182" s="299" t="str">
        <f>CONCATENATE("(",ROUND((F182/$H184)*100,1),")")</f>
        <v>(29.4)</v>
      </c>
      <c r="H182" s="302">
        <f>SUM(B182,D182,F182)</f>
        <v>43.717013948904317</v>
      </c>
      <c r="I182" s="299" t="str">
        <f>CONCATENATE("(",ROUND((H182/$H184)*100,1),")")</f>
        <v>(86.8)</v>
      </c>
      <c r="K182" s="302">
        <f>B187-B182</f>
        <v>-0.88000010360463321</v>
      </c>
      <c r="L182" s="302">
        <f>D187-D182</f>
        <v>4.8082546260714398E-2</v>
      </c>
      <c r="M182" s="302">
        <f>F187-F182</f>
        <v>0.32233852643596883</v>
      </c>
      <c r="N182" s="302">
        <f>SUM(K182:M182)</f>
        <v>-0.50957903090794998</v>
      </c>
    </row>
    <row r="183" spans="1:14" x14ac:dyDescent="0.2">
      <c r="A183" s="282" t="s">
        <v>365</v>
      </c>
      <c r="B183" s="302">
        <f>'Ind T6'!Q71</f>
        <v>3.7511756001169423</v>
      </c>
      <c r="C183" s="299" t="str">
        <f>CONCATENATE("(",ROUND((B183/$H184)*100,1),")")</f>
        <v>(7.4)</v>
      </c>
      <c r="D183" s="302">
        <f>'Ind T6'!R71</f>
        <v>2.216055946936129</v>
      </c>
      <c r="E183" s="299" t="str">
        <f>CONCATENATE("(",ROUND((D183/$H184)*100,1),")")</f>
        <v>(4.4)</v>
      </c>
      <c r="F183" s="302">
        <f>'Ind T6'!S71</f>
        <v>0.69675450404264139</v>
      </c>
      <c r="G183" s="299" t="str">
        <f>CONCATENATE("(",ROUND((F183/$H184)*100,1),")")</f>
        <v>(1.4)</v>
      </c>
      <c r="H183" s="302">
        <f t="shared" ref="H183" si="146">SUM(B183,D183,F183)</f>
        <v>6.663986051095713</v>
      </c>
      <c r="I183" s="299" t="str">
        <f>CONCATENATE("(",ROUND((H183/$H184)*100,1),")")</f>
        <v>(13.2)</v>
      </c>
      <c r="K183" s="302">
        <f t="shared" ref="K183:K184" si="147">B188-B183</f>
        <v>4.9897054689152398E-2</v>
      </c>
      <c r="L183" s="302">
        <f t="shared" ref="L183:L184" si="148">D188-D183</f>
        <v>5.3736050731334029E-2</v>
      </c>
      <c r="M183" s="302">
        <f t="shared" ref="M183:M184" si="149">F188-F183</f>
        <v>2.8945925487470436E-2</v>
      </c>
      <c r="N183" s="302">
        <f t="shared" ref="N183:N184" si="150">SUM(K183:M183)</f>
        <v>0.13257903090795686</v>
      </c>
    </row>
    <row r="184" spans="1:14" x14ac:dyDescent="0.2">
      <c r="A184" s="282" t="s">
        <v>363</v>
      </c>
      <c r="B184" s="302">
        <f>SUM(B182:B183)</f>
        <v>31.286913598971907</v>
      </c>
      <c r="C184" s="299" t="str">
        <f>CONCATENATE("(",ROUND((B184/$H184)*100,1),")")</f>
        <v>(62.1)</v>
      </c>
      <c r="D184" s="302">
        <f>SUM(D182:D183)</f>
        <v>3.580941526710598</v>
      </c>
      <c r="E184" s="299" t="str">
        <f>CONCATENATE("(",ROUND((D184/$H184)*100,1),")")</f>
        <v>(7.1)</v>
      </c>
      <c r="F184" s="302">
        <f>SUM(F182:F183)</f>
        <v>15.513144874317522</v>
      </c>
      <c r="G184" s="299" t="str">
        <f>CONCATENATE("(",ROUND((F184/$H184)*100,1),")")</f>
        <v>(30.8)</v>
      </c>
      <c r="H184" s="302">
        <f>SUM(H182:H183)</f>
        <v>50.381000000000029</v>
      </c>
      <c r="I184" s="299" t="str">
        <f>CONCATENATE("(",ROUND((H184/$H184)*100,1),")")</f>
        <v>(100)</v>
      </c>
      <c r="K184" s="302">
        <f t="shared" si="147"/>
        <v>-0.83010304891547904</v>
      </c>
      <c r="L184" s="302">
        <f t="shared" si="148"/>
        <v>0.10181859699204843</v>
      </c>
      <c r="M184" s="302">
        <f t="shared" si="149"/>
        <v>0.3512844519234406</v>
      </c>
      <c r="N184" s="302">
        <f t="shared" si="150"/>
        <v>-0.37699999999999001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26.655737895250333</v>
      </c>
      <c r="C187" s="299" t="str">
        <f>CONCATENATE("(",ROUND((B187/$H189)*100,1),")")</f>
        <v>(53.3)</v>
      </c>
      <c r="D187" s="302">
        <f>'Ind T6'!W72</f>
        <v>1.4129681260351836</v>
      </c>
      <c r="E187" s="299" t="str">
        <f>CONCATENATE("(",ROUND((D187/$H189)*100,1),")")</f>
        <v>(2.8)</v>
      </c>
      <c r="F187" s="302">
        <f>'Ind T6'!X72</f>
        <v>15.13872889671085</v>
      </c>
      <c r="G187" s="299" t="str">
        <f>CONCATENATE("(",ROUND((F187/$H189)*100,1),")")</f>
        <v>(30.3)</v>
      </c>
      <c r="H187" s="302">
        <f>SUM(B187,D187,F187)</f>
        <v>43.207434917996366</v>
      </c>
      <c r="I187" s="299" t="str">
        <f>CONCATENATE("(",ROUND((H187/$H189)*100,1),")")</f>
        <v>(86.4)</v>
      </c>
      <c r="K187" s="302">
        <f>B187-B177</f>
        <v>-2.0556886275595616</v>
      </c>
      <c r="L187" s="302">
        <f>D187-D177</f>
        <v>3.4693329883013435E-2</v>
      </c>
      <c r="M187" s="302">
        <f>F187-F177</f>
        <v>3.485228499382842E-2</v>
      </c>
      <c r="N187" s="302">
        <f>SUM(K187:M187)</f>
        <v>-1.98614301268272</v>
      </c>
    </row>
    <row r="188" spans="1:14" x14ac:dyDescent="0.2">
      <c r="A188" s="282" t="s">
        <v>365</v>
      </c>
      <c r="B188" s="302">
        <f>'Ind T6'!V71</f>
        <v>3.8010726548060947</v>
      </c>
      <c r="C188" s="299" t="str">
        <f>CONCATENATE("(",ROUND((B188/$H189)*100,1),")")</f>
        <v>(7.6)</v>
      </c>
      <c r="D188" s="302">
        <f>'Ind T6'!W71</f>
        <v>2.269791997667463</v>
      </c>
      <c r="E188" s="299" t="str">
        <f>CONCATENATE("(",ROUND((D188/$H189)*100,1),")")</f>
        <v>(4.5)</v>
      </c>
      <c r="F188" s="302">
        <f>'Ind T6'!X71</f>
        <v>0.72570042953011182</v>
      </c>
      <c r="G188" s="299" t="str">
        <f>CONCATENATE("(",ROUND((F188/$H189)*100,1),")")</f>
        <v>(1.5)</v>
      </c>
      <c r="H188" s="302">
        <f t="shared" ref="H188" si="151">SUM(B188,D188,F188)</f>
        <v>6.7965650820036698</v>
      </c>
      <c r="I188" s="299" t="str">
        <f>CONCATENATE("(",ROUND((H188/$H189)*100,1),")")</f>
        <v>(13.6)</v>
      </c>
      <c r="K188" s="302">
        <f t="shared" ref="K188:K189" si="152">B188-B178</f>
        <v>-4.4261391825369589E-2</v>
      </c>
      <c r="L188" s="302">
        <f t="shared" ref="L188:L189" si="153">D188-D178</f>
        <v>1.327117755829077E-2</v>
      </c>
      <c r="M188" s="302">
        <f t="shared" ref="M188:M189" si="154">F188-F178</f>
        <v>1.5133226949838541E-2</v>
      </c>
      <c r="N188" s="302">
        <f t="shared" ref="N188:N189" si="155">SUM(K188:M188)</f>
        <v>-1.5856987317240279E-2</v>
      </c>
    </row>
    <row r="189" spans="1:14" x14ac:dyDescent="0.2">
      <c r="A189" s="282" t="s">
        <v>363</v>
      </c>
      <c r="B189" s="302">
        <f>SUM(B187:B188)</f>
        <v>30.456810550056428</v>
      </c>
      <c r="C189" s="299" t="str">
        <f>CONCATENATE("(",ROUND((B189/$H189)*100,1),")")</f>
        <v>(60.9)</v>
      </c>
      <c r="D189" s="302">
        <f>SUM(D187:D188)</f>
        <v>3.6827601237026464</v>
      </c>
      <c r="E189" s="299" t="str">
        <f>CONCATENATE("(",ROUND((D189/$H189)*100,1),")")</f>
        <v>(7.4)</v>
      </c>
      <c r="F189" s="302">
        <f>SUM(F187:F188)</f>
        <v>15.864429326240963</v>
      </c>
      <c r="G189" s="299" t="str">
        <f>CONCATENATE("(",ROUND((F189/$H189)*100,1),")")</f>
        <v>(31.7)</v>
      </c>
      <c r="H189" s="302">
        <f>SUM(H187:H188)</f>
        <v>50.004000000000033</v>
      </c>
      <c r="I189" s="299" t="str">
        <f>CONCATENATE("(",ROUND((H189/$H189)*100,1),")")</f>
        <v>(100)</v>
      </c>
      <c r="K189" s="302">
        <f t="shared" si="152"/>
        <v>-2.0999500193849308</v>
      </c>
      <c r="L189" s="302">
        <f t="shared" si="153"/>
        <v>4.7964507441303983E-2</v>
      </c>
      <c r="M189" s="302">
        <f t="shared" si="154"/>
        <v>4.9985511943667404E-2</v>
      </c>
      <c r="N189" s="302">
        <f t="shared" si="155"/>
        <v>-2.0019999999999594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43.22411955163129</v>
      </c>
      <c r="C198" s="299" t="str">
        <f>CONCATENATE("(",ROUND((B198/$H200)*100,1),")")</f>
        <v>(33.8)</v>
      </c>
      <c r="D198" s="302">
        <f>'Ind T6'!M81</f>
        <v>16.218424414709443</v>
      </c>
      <c r="E198" s="299" t="str">
        <f>CONCATENATE("(",ROUND((D198/$H200)*100,1),")")</f>
        <v>(12.7)</v>
      </c>
      <c r="F198" s="302">
        <f>'Ind T6'!N81</f>
        <v>5.6675191822743765</v>
      </c>
      <c r="G198" s="299" t="str">
        <f>CONCATENATE("(",ROUND((F198/$H200)*100,1),")")</f>
        <v>(4.4)</v>
      </c>
      <c r="H198" s="302">
        <f>SUM(B198,D198,F198)</f>
        <v>65.110063148615112</v>
      </c>
      <c r="I198" s="299" t="str">
        <f>CONCATENATE("(",ROUND((H198/$H200)*100,1),")")</f>
        <v>(50.9)</v>
      </c>
      <c r="K198" s="302">
        <f>B203-B198</f>
        <v>0.41813496270489026</v>
      </c>
      <c r="L198" s="302">
        <f>D203-D198</f>
        <v>-0.17197837439075414</v>
      </c>
      <c r="M198" s="302">
        <f>F203-F198</f>
        <v>3.4434940625470034E-2</v>
      </c>
      <c r="N198" s="302">
        <f>SUM(K198:M198)</f>
        <v>0.28059152893960615</v>
      </c>
    </row>
    <row r="199" spans="1:14" x14ac:dyDescent="0.2">
      <c r="A199" s="282" t="s">
        <v>365</v>
      </c>
      <c r="B199" s="302">
        <f>'Ind T6'!L80</f>
        <v>23.203587404805813</v>
      </c>
      <c r="C199" s="299" t="str">
        <f>CONCATENATE("(",ROUND((B199/$H200)*100,1),")")</f>
        <v>(18.1)</v>
      </c>
      <c r="D199" s="302">
        <f>'Ind T6'!M80</f>
        <v>36.736449640227754</v>
      </c>
      <c r="E199" s="299" t="str">
        <f>CONCATENATE("(",ROUND((D199/$H200)*100,1),")")</f>
        <v>(28.7)</v>
      </c>
      <c r="F199" s="302">
        <f>'Ind T6'!N80</f>
        <v>2.8648998063512199</v>
      </c>
      <c r="G199" s="299" t="str">
        <f>CONCATENATE("(",ROUND((F199/$H200)*100,1),")")</f>
        <v>(2.2)</v>
      </c>
      <c r="H199" s="302">
        <f t="shared" ref="H199" si="156">SUM(B199,D199,F199)</f>
        <v>62.804936851384781</v>
      </c>
      <c r="I199" s="299" t="str">
        <f>CONCATENATE("(",ROUND((H199/$H200)*100,1),")")</f>
        <v>(49.1)</v>
      </c>
      <c r="K199" s="302">
        <f t="shared" ref="K199:K200" si="157">B204-B199</f>
        <v>0.52119028348669616</v>
      </c>
      <c r="L199" s="302">
        <f t="shared" ref="L199:L200" si="158">D204-D199</f>
        <v>-1.7817089181570864</v>
      </c>
      <c r="M199" s="302">
        <f t="shared" ref="M199:M200" si="159">F204-F199</f>
        <v>6.592710573089855E-2</v>
      </c>
      <c r="N199" s="302">
        <f t="shared" ref="N199:N200" si="160">SUM(K199:M199)</f>
        <v>-1.1945915289394917</v>
      </c>
    </row>
    <row r="200" spans="1:14" x14ac:dyDescent="0.2">
      <c r="A200" s="282" t="s">
        <v>363</v>
      </c>
      <c r="B200" s="302">
        <f>SUM(B198:B199)</f>
        <v>66.427706956437106</v>
      </c>
      <c r="C200" s="299" t="str">
        <f>CONCATENATE("(",ROUND((B200/$H200)*100,1),")")</f>
        <v>(51.9)</v>
      </c>
      <c r="D200" s="302">
        <f>SUM(D198:D199)</f>
        <v>52.954874054937193</v>
      </c>
      <c r="E200" s="299" t="str">
        <f>CONCATENATE("(",ROUND((D200/$H200)*100,1),")")</f>
        <v>(41.4)</v>
      </c>
      <c r="F200" s="302">
        <f>SUM(F198:F199)</f>
        <v>8.5324189886255972</v>
      </c>
      <c r="G200" s="299" t="str">
        <f>CONCATENATE("(",ROUND((F200/$H200)*100,1),")")</f>
        <v>(6.7)</v>
      </c>
      <c r="H200" s="302">
        <f>SUM(H198:H199)</f>
        <v>127.91499999999989</v>
      </c>
      <c r="I200" s="299" t="str">
        <f>CONCATENATE("(",ROUND((H200/$H200)*100,1),")")</f>
        <v>(100)</v>
      </c>
      <c r="K200" s="302">
        <f t="shared" si="157"/>
        <v>0.93932524619158642</v>
      </c>
      <c r="L200" s="302">
        <f t="shared" si="158"/>
        <v>-1.9536872925478406</v>
      </c>
      <c r="M200" s="302">
        <f t="shared" si="159"/>
        <v>0.10036204635636814</v>
      </c>
      <c r="N200" s="302">
        <f t="shared" si="160"/>
        <v>-0.91399999999988601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43.64225451433618</v>
      </c>
      <c r="C203" s="299" t="str">
        <f>CONCATENATE("(",ROUND((B203/$H205)*100,1),")")</f>
        <v>(34.4)</v>
      </c>
      <c r="D203" s="302">
        <f>'Ind T6'!R81</f>
        <v>16.046446040318688</v>
      </c>
      <c r="E203" s="299" t="str">
        <f>CONCATENATE("(",ROUND((D203/$H205)*100,1),")")</f>
        <v>(12.6)</v>
      </c>
      <c r="F203" s="302">
        <f>'Ind T6'!S81</f>
        <v>5.7019541228998465</v>
      </c>
      <c r="G203" s="299" t="str">
        <f>CONCATENATE("(",ROUND((F203/$H205)*100,1),")")</f>
        <v>(4.5)</v>
      </c>
      <c r="H203" s="302">
        <f>SUM(B203,D203,F203)</f>
        <v>65.390654677554721</v>
      </c>
      <c r="I203" s="299" t="str">
        <f>CONCATENATE("(",ROUND((H203/$H205)*100,1),")")</f>
        <v>(51.5)</v>
      </c>
      <c r="K203" s="302">
        <f>B208-B203</f>
        <v>1.3388719780043061</v>
      </c>
      <c r="L203" s="302">
        <f>D208-D203</f>
        <v>4.24267748634648E-2</v>
      </c>
      <c r="M203" s="302">
        <f>F208-F203</f>
        <v>0.13567442025270005</v>
      </c>
      <c r="N203" s="302">
        <f>SUM(K203:M203)</f>
        <v>1.516973173120471</v>
      </c>
    </row>
    <row r="204" spans="1:14" x14ac:dyDescent="0.2">
      <c r="A204" s="282" t="s">
        <v>365</v>
      </c>
      <c r="B204" s="302">
        <f>'Ind T6'!Q80</f>
        <v>23.724777688292509</v>
      </c>
      <c r="C204" s="299" t="str">
        <f>CONCATENATE("(",ROUND((B204/$H205)*100,1),")")</f>
        <v>(18.7)</v>
      </c>
      <c r="D204" s="302">
        <f>'Ind T6'!R80</f>
        <v>34.954740722070667</v>
      </c>
      <c r="E204" s="299" t="str">
        <f>CONCATENATE("(",ROUND((D204/$H205)*100,1),")")</f>
        <v>(27.5)</v>
      </c>
      <c r="F204" s="302">
        <f>'Ind T6'!S80</f>
        <v>2.9308269120821184</v>
      </c>
      <c r="G204" s="299" t="str">
        <f>CONCATENATE("(",ROUND((F204/$H205)*100,1),")")</f>
        <v>(2.3)</v>
      </c>
      <c r="H204" s="302">
        <f t="shared" ref="H204" si="161">SUM(B204,D204,F204)</f>
        <v>61.610345322445291</v>
      </c>
      <c r="I204" s="299" t="str">
        <f>CONCATENATE("(",ROUND((H204/$H205)*100,1),")")</f>
        <v>(48.5)</v>
      </c>
      <c r="K204" s="302">
        <f t="shared" ref="K204:K205" si="162">B209-B204</f>
        <v>1.5546333785010802</v>
      </c>
      <c r="L204" s="302">
        <f t="shared" ref="L204:L205" si="163">D209-D204</f>
        <v>-2.604705272144308</v>
      </c>
      <c r="M204" s="302">
        <f t="shared" ref="M204:M205" si="164">F209-F204</f>
        <v>0.20409872052283751</v>
      </c>
      <c r="N204" s="302">
        <f t="shared" ref="N204:N205" si="165">SUM(K204:M204)</f>
        <v>-0.84597317312039033</v>
      </c>
    </row>
    <row r="205" spans="1:14" x14ac:dyDescent="0.2">
      <c r="A205" s="282" t="s">
        <v>363</v>
      </c>
      <c r="B205" s="302">
        <f>SUM(B203:B204)</f>
        <v>67.367032202628693</v>
      </c>
      <c r="C205" s="299" t="str">
        <f>CONCATENATE("(",ROUND((B205/$H205)*100,1),")")</f>
        <v>(53)</v>
      </c>
      <c r="D205" s="302">
        <f>SUM(D203:D204)</f>
        <v>51.001186762389352</v>
      </c>
      <c r="E205" s="299" t="str">
        <f>CONCATENATE("(",ROUND((D205/$H205)*100,1),")")</f>
        <v>(40.2)</v>
      </c>
      <c r="F205" s="302">
        <f>SUM(F203:F204)</f>
        <v>8.6327810349819654</v>
      </c>
      <c r="G205" s="299" t="str">
        <f>CONCATENATE("(",ROUND((F205/$H205)*100,1),")")</f>
        <v>(6.8)</v>
      </c>
      <c r="H205" s="302">
        <f>SUM(H203:H204)</f>
        <v>127.001</v>
      </c>
      <c r="I205" s="299" t="str">
        <f>CONCATENATE("(",ROUND((H205/$H205)*100,1),")")</f>
        <v>(100)</v>
      </c>
      <c r="K205" s="302">
        <f t="shared" si="162"/>
        <v>2.8935053565053863</v>
      </c>
      <c r="L205" s="302">
        <f t="shared" si="163"/>
        <v>-2.5622784972808432</v>
      </c>
      <c r="M205" s="302">
        <f t="shared" si="164"/>
        <v>0.33977314077553622</v>
      </c>
      <c r="N205" s="302">
        <f t="shared" si="165"/>
        <v>0.67100000000007931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44.981126492340486</v>
      </c>
      <c r="C208" s="299" t="str">
        <f>CONCATENATE("(",ROUND((B208/$H210)*100,1),")")</f>
        <v>(35.2)</v>
      </c>
      <c r="D208" s="302">
        <f>'Ind T6'!W81</f>
        <v>16.088872815182153</v>
      </c>
      <c r="E208" s="299" t="str">
        <f>CONCATENATE("(",ROUND((D208/$H210)*100,1),")")</f>
        <v>(12.6)</v>
      </c>
      <c r="F208" s="302">
        <f>'Ind T6'!X81</f>
        <v>5.8376285431525465</v>
      </c>
      <c r="G208" s="299" t="str">
        <f>CONCATENATE("(",ROUND((F208/$H210)*100,1),")")</f>
        <v>(4.6)</v>
      </c>
      <c r="H208" s="302">
        <f>SUM(B208,D208,F208)</f>
        <v>66.907627850675183</v>
      </c>
      <c r="I208" s="299" t="str">
        <f>CONCATENATE("(",ROUND((H208/$H210)*100,1),")")</f>
        <v>(52.4)</v>
      </c>
      <c r="K208" s="302">
        <f>B208-B198</f>
        <v>1.7570069407091964</v>
      </c>
      <c r="L208" s="302">
        <f>D208-D198</f>
        <v>-0.12955159952728934</v>
      </c>
      <c r="M208" s="302">
        <f>F208-F198</f>
        <v>0.17010936087817008</v>
      </c>
      <c r="N208" s="302">
        <f>SUM(K208:M208)</f>
        <v>1.7975647020600771</v>
      </c>
    </row>
    <row r="209" spans="1:14" x14ac:dyDescent="0.2">
      <c r="A209" s="282" t="s">
        <v>365</v>
      </c>
      <c r="B209" s="302">
        <f>'Ind T6'!V80</f>
        <v>25.279411066793589</v>
      </c>
      <c r="C209" s="299" t="str">
        <f>CONCATENATE("(",ROUND((B209/$H210)*100,1),")")</f>
        <v>(19.8)</v>
      </c>
      <c r="D209" s="302">
        <f>'Ind T6'!W80</f>
        <v>32.350035449926359</v>
      </c>
      <c r="E209" s="299" t="str">
        <f>CONCATENATE("(",ROUND((D209/$H210)*100,1),")")</f>
        <v>(25.3)</v>
      </c>
      <c r="F209" s="302">
        <f>'Ind T6'!X80</f>
        <v>3.1349256326049559</v>
      </c>
      <c r="G209" s="299" t="str">
        <f>CONCATENATE("(",ROUND((F209/$H210)*100,1),")")</f>
        <v>(2.5)</v>
      </c>
      <c r="H209" s="302">
        <f t="shared" ref="H209" si="166">SUM(B209,D209,F209)</f>
        <v>60.764372149324906</v>
      </c>
      <c r="I209" s="299" t="str">
        <f>CONCATENATE("(",ROUND((H209/$H210)*100,1),")")</f>
        <v>(47.6)</v>
      </c>
      <c r="K209" s="302">
        <f t="shared" ref="K209:K210" si="167">B209-B199</f>
        <v>2.0758236619877763</v>
      </c>
      <c r="L209" s="302">
        <f t="shared" ref="L209:L210" si="168">D209-D199</f>
        <v>-4.3864141903013945</v>
      </c>
      <c r="M209" s="302">
        <f t="shared" ref="M209:M210" si="169">F209-F199</f>
        <v>0.27002582625373606</v>
      </c>
      <c r="N209" s="302">
        <f t="shared" ref="N209:N210" si="170">SUM(K209:M209)</f>
        <v>-2.0405647020598821</v>
      </c>
    </row>
    <row r="210" spans="1:14" x14ac:dyDescent="0.2">
      <c r="A210" s="282" t="s">
        <v>363</v>
      </c>
      <c r="B210" s="302">
        <f>SUM(B208:B209)</f>
        <v>70.260537559134079</v>
      </c>
      <c r="C210" s="299" t="str">
        <f>CONCATENATE("(",ROUND((B210/$H210)*100,1),")")</f>
        <v>(55)</v>
      </c>
      <c r="D210" s="302">
        <f>SUM(D208:D209)</f>
        <v>48.438908265108509</v>
      </c>
      <c r="E210" s="299" t="str">
        <f>CONCATENATE("(",ROUND((D210/$H210)*100,1),")")</f>
        <v>(37.9)</v>
      </c>
      <c r="F210" s="302">
        <f>SUM(F208:F209)</f>
        <v>8.9725541757575016</v>
      </c>
      <c r="G210" s="299" t="str">
        <f>CONCATENATE("(",ROUND((F210/$H210)*100,1),")")</f>
        <v>(7)</v>
      </c>
      <c r="H210" s="302">
        <f>SUM(H208:H209)</f>
        <v>127.67200000000008</v>
      </c>
      <c r="I210" s="299" t="str">
        <f>CONCATENATE("(",ROUND((H210/$H210)*100,1),")")</f>
        <v>(100)</v>
      </c>
      <c r="K210" s="302">
        <f t="shared" si="167"/>
        <v>3.8328306026969727</v>
      </c>
      <c r="L210" s="302">
        <f t="shared" si="168"/>
        <v>-4.5159657898286838</v>
      </c>
      <c r="M210" s="302">
        <f t="shared" si="169"/>
        <v>0.44013518713190436</v>
      </c>
      <c r="N210" s="302">
        <f t="shared" si="170"/>
        <v>-0.2429999999998067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23.580635195517633</v>
      </c>
      <c r="C219" s="299" t="str">
        <f>CONCATENATE("(",ROUND((B219/$H221)*100,1),")")</f>
        <v>(53.7)</v>
      </c>
      <c r="D219" s="302">
        <f>'Ind T6'!M90</f>
        <v>3.3476195799847974</v>
      </c>
      <c r="E219" s="299" t="str">
        <f>CONCATENATE("(",ROUND((D219/$H221)*100,1),")")</f>
        <v>(7.6)</v>
      </c>
      <c r="F219" s="302">
        <f>'Ind T6'!N90</f>
        <v>5.8215097311999946</v>
      </c>
      <c r="G219" s="299" t="str">
        <f>CONCATENATE("(",ROUND((F219/$H221)*100,1),")")</f>
        <v>(13.3)</v>
      </c>
      <c r="H219" s="302">
        <f>SUM(B219,D219,F219)</f>
        <v>32.749764506702427</v>
      </c>
      <c r="I219" s="299" t="str">
        <f>CONCATENATE("(",ROUND((H219/$H221)*100,1),")")</f>
        <v>(74.6)</v>
      </c>
      <c r="K219" s="302">
        <f>B224-B219</f>
        <v>0.65666833765706656</v>
      </c>
      <c r="L219" s="302">
        <f>D224-D219</f>
        <v>0.121257260077972</v>
      </c>
      <c r="M219" s="302">
        <f>F224-F219</f>
        <v>0.35839885278187555</v>
      </c>
      <c r="N219" s="302">
        <f>SUM(K219:M219)</f>
        <v>1.1363244505169141</v>
      </c>
    </row>
    <row r="220" spans="1:14" x14ac:dyDescent="0.2">
      <c r="A220" s="282" t="s">
        <v>365</v>
      </c>
      <c r="B220" s="302">
        <f>'Ind T6'!L89</f>
        <v>5.2438136283245456</v>
      </c>
      <c r="C220" s="299" t="str">
        <f>CONCATENATE("(",ROUND((B220/$H221)*100,1),")")</f>
        <v>(11.9)</v>
      </c>
      <c r="D220" s="302">
        <f>'Ind T6'!M89</f>
        <v>3.5531184423726652</v>
      </c>
      <c r="E220" s="299" t="str">
        <f>CONCATENATE("(",ROUND((D220/$H221)*100,1),")")</f>
        <v>(8.1)</v>
      </c>
      <c r="F220" s="302">
        <f>'Ind T6'!N89</f>
        <v>2.3503034226003305</v>
      </c>
      <c r="G220" s="299" t="str">
        <f>CONCATENATE("(",ROUND((F220/$H221)*100,1),")")</f>
        <v>(5.4)</v>
      </c>
      <c r="H220" s="302">
        <f t="shared" ref="H220" si="171">SUM(B220,D220,F220)</f>
        <v>11.14723549329754</v>
      </c>
      <c r="I220" s="299" t="str">
        <f>CONCATENATE("(",ROUND((H220/$H221)*100,1),")")</f>
        <v>(25.4)</v>
      </c>
      <c r="K220" s="302">
        <f t="shared" ref="K220:K221" si="172">B225-B220</f>
        <v>0.42483876912625362</v>
      </c>
      <c r="L220" s="302">
        <f t="shared" ref="L220:L221" si="173">D225-D220</f>
        <v>0.33083767794339547</v>
      </c>
      <c r="M220" s="302">
        <f t="shared" ref="M220:M221" si="174">F225-F220</f>
        <v>9.0999102413515498E-2</v>
      </c>
      <c r="N220" s="302">
        <f t="shared" ref="N220:N221" si="175">SUM(K220:M220)</f>
        <v>0.84667554948316459</v>
      </c>
    </row>
    <row r="221" spans="1:14" x14ac:dyDescent="0.2">
      <c r="A221" s="282" t="s">
        <v>363</v>
      </c>
      <c r="B221" s="302">
        <f>SUM(B219:B220)</f>
        <v>28.824448823842179</v>
      </c>
      <c r="C221" s="299" t="str">
        <f>CONCATENATE("(",ROUND((B221/$H221)*100,1),")")</f>
        <v>(65.7)</v>
      </c>
      <c r="D221" s="302">
        <f>SUM(D219:D220)</f>
        <v>6.9007380223574621</v>
      </c>
      <c r="E221" s="299" t="str">
        <f>CONCATENATE("(",ROUND((D221/$H221)*100,1),")")</f>
        <v>(15.7)</v>
      </c>
      <c r="F221" s="302">
        <f>SUM(F219:F220)</f>
        <v>8.1718131538003256</v>
      </c>
      <c r="G221" s="299" t="str">
        <f>CONCATENATE("(",ROUND((F221/$H221)*100,1),")")</f>
        <v>(18.6)</v>
      </c>
      <c r="H221" s="302">
        <f>SUM(H219:H220)</f>
        <v>43.896999999999963</v>
      </c>
      <c r="I221" s="299" t="str">
        <f>CONCATENATE("(",ROUND((H221/$H221)*100,1),")")</f>
        <v>(100)</v>
      </c>
      <c r="K221" s="302">
        <f t="shared" si="172"/>
        <v>1.0815071067833202</v>
      </c>
      <c r="L221" s="302">
        <f t="shared" si="173"/>
        <v>0.45209493802136791</v>
      </c>
      <c r="M221" s="302">
        <f t="shared" si="174"/>
        <v>0.44939795519539061</v>
      </c>
      <c r="N221" s="302">
        <f t="shared" si="175"/>
        <v>1.9830000000000787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24.2373035331747</v>
      </c>
      <c r="C224" s="299" t="str">
        <f>CONCATENATE("(",ROUND((B224/$H226)*100,1),")")</f>
        <v>(52.8)</v>
      </c>
      <c r="D224" s="302">
        <f>'Ind T6'!R90</f>
        <v>3.4688768400627694</v>
      </c>
      <c r="E224" s="299" t="str">
        <f>CONCATENATE("(",ROUND((D224/$H226)*100,1),")")</f>
        <v>(7.6)</v>
      </c>
      <c r="F224" s="302">
        <f>'Ind T6'!S90</f>
        <v>6.1799085839818702</v>
      </c>
      <c r="G224" s="299" t="str">
        <f>CONCATENATE("(",ROUND((F224/$H226)*100,1),")")</f>
        <v>(13.5)</v>
      </c>
      <c r="H224" s="302">
        <f>SUM(B224,D224,F224)</f>
        <v>33.886088957219343</v>
      </c>
      <c r="I224" s="299" t="str">
        <f>CONCATENATE("(",ROUND((H224/$H226)*100,1),")")</f>
        <v>(73.9)</v>
      </c>
      <c r="K224" s="302">
        <f>B229-B224</f>
        <v>-0.73236721500802204</v>
      </c>
      <c r="L224" s="302">
        <f>D229-D224</f>
        <v>9.9871037965839626E-2</v>
      </c>
      <c r="M224" s="302">
        <f>F229-F224</f>
        <v>0.33202454987743035</v>
      </c>
      <c r="N224" s="302">
        <f>SUM(K224:M224)</f>
        <v>-0.30047162716475206</v>
      </c>
    </row>
    <row r="225" spans="1:14" x14ac:dyDescent="0.2">
      <c r="A225" s="282" t="s">
        <v>365</v>
      </c>
      <c r="B225" s="302">
        <f>'Ind T6'!Q89</f>
        <v>5.6686523974507992</v>
      </c>
      <c r="C225" s="299" t="str">
        <f>CONCATENATE("(",ROUND((B225/$H226)*100,1),")")</f>
        <v>(12.4)</v>
      </c>
      <c r="D225" s="302">
        <f>'Ind T6'!R89</f>
        <v>3.8839561203160606</v>
      </c>
      <c r="E225" s="299" t="str">
        <f>CONCATENATE("(",ROUND((D225/$H226)*100,1),")")</f>
        <v>(8.5)</v>
      </c>
      <c r="F225" s="302">
        <f>'Ind T6'!S89</f>
        <v>2.441302525013846</v>
      </c>
      <c r="G225" s="299" t="str">
        <f>CONCATENATE("(",ROUND((F225/$H226)*100,1),")")</f>
        <v>(5.3)</v>
      </c>
      <c r="H225" s="302">
        <f t="shared" ref="H225" si="176">SUM(B225,D225,F225)</f>
        <v>11.993911042780706</v>
      </c>
      <c r="I225" s="299" t="str">
        <f>CONCATENATE("(",ROUND((H225/$H226)*100,1),")")</f>
        <v>(26.1)</v>
      </c>
      <c r="K225" s="302">
        <f t="shared" ref="K225:K226" si="177">B230-B225</f>
        <v>0.25319562336387325</v>
      </c>
      <c r="L225" s="302">
        <f t="shared" ref="L225:L226" si="178">D230-D225</f>
        <v>0.31687065761435473</v>
      </c>
      <c r="M225" s="302">
        <f t="shared" ref="M225:M226" si="179">F230-F225</f>
        <v>-5.9465381353529523E-4</v>
      </c>
      <c r="N225" s="302">
        <f t="shared" ref="N225:N226" si="180">SUM(K225:M225)</f>
        <v>0.56947162716469268</v>
      </c>
    </row>
    <row r="226" spans="1:14" x14ac:dyDescent="0.2">
      <c r="A226" s="282" t="s">
        <v>363</v>
      </c>
      <c r="B226" s="302">
        <f>SUM(B224:B225)</f>
        <v>29.905955930625499</v>
      </c>
      <c r="C226" s="299" t="str">
        <f>CONCATENATE("(",ROUND((B226/$H226)*100,1),")")</f>
        <v>(65.2)</v>
      </c>
      <c r="D226" s="302">
        <f>SUM(D224:D225)</f>
        <v>7.3528329603788301</v>
      </c>
      <c r="E226" s="299" t="str">
        <f>CONCATENATE("(",ROUND((D226/$H226)*100,1),")")</f>
        <v>(16)</v>
      </c>
      <c r="F226" s="302">
        <f>SUM(F224:F225)</f>
        <v>8.6212111089957162</v>
      </c>
      <c r="G226" s="299" t="str">
        <f>CONCATENATE("(",ROUND((F226/$H226)*100,1),")")</f>
        <v>(18.8)</v>
      </c>
      <c r="H226" s="302">
        <f>SUM(H224:H225)</f>
        <v>45.880000000000052</v>
      </c>
      <c r="I226" s="299" t="str">
        <f>CONCATENATE("(",ROUND((H226/$H226)*100,1),")")</f>
        <v>(100)</v>
      </c>
      <c r="K226" s="302">
        <f t="shared" si="177"/>
        <v>-0.47917159164414969</v>
      </c>
      <c r="L226" s="302">
        <f t="shared" si="178"/>
        <v>0.41674169558019436</v>
      </c>
      <c r="M226" s="302">
        <f t="shared" si="179"/>
        <v>0.33142989606389506</v>
      </c>
      <c r="N226" s="302">
        <f t="shared" si="180"/>
        <v>0.26899999999993973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23.504936318166678</v>
      </c>
      <c r="C229" s="299" t="str">
        <f>CONCATENATE("(",ROUND((B229/$H231)*100,1),")")</f>
        <v>(50.9)</v>
      </c>
      <c r="D229" s="302">
        <f>'Ind T6'!W90</f>
        <v>3.568747878028609</v>
      </c>
      <c r="E229" s="299" t="str">
        <f>CONCATENATE("(",ROUND((D229/$H231)*100,1),")")</f>
        <v>(7.7)</v>
      </c>
      <c r="F229" s="302">
        <f>'Ind T6'!X90</f>
        <v>6.5119331338593005</v>
      </c>
      <c r="G229" s="299" t="str">
        <f>CONCATENATE("(",ROUND((F229/$H231)*100,1),")")</f>
        <v>(14.1)</v>
      </c>
      <c r="H229" s="302">
        <f>SUM(B229,D229,F229)</f>
        <v>33.585617330054589</v>
      </c>
      <c r="I229" s="299" t="str">
        <f>CONCATENATE("(",ROUND((H229/$H231)*100,1),")")</f>
        <v>(72.8)</v>
      </c>
      <c r="K229" s="302">
        <f>B229-B219</f>
        <v>-7.5698877350955485E-2</v>
      </c>
      <c r="L229" s="302">
        <f>D229-D219</f>
        <v>0.22112829804381162</v>
      </c>
      <c r="M229" s="302">
        <f>F229-F219</f>
        <v>0.69042340265930591</v>
      </c>
      <c r="N229" s="302">
        <f>SUM(K229:M229)</f>
        <v>0.83585282335216204</v>
      </c>
    </row>
    <row r="230" spans="1:14" x14ac:dyDescent="0.2">
      <c r="A230" s="282" t="s">
        <v>365</v>
      </c>
      <c r="B230" s="302">
        <f>'Ind T6'!V89</f>
        <v>5.9218480208146724</v>
      </c>
      <c r="C230" s="299" t="str">
        <f>CONCATENATE("(",ROUND((B230/$H231)*100,1),")")</f>
        <v>(12.8)</v>
      </c>
      <c r="D230" s="302">
        <f>'Ind T6'!W89</f>
        <v>4.2008267779304154</v>
      </c>
      <c r="E230" s="299" t="str">
        <f>CONCATENATE("(",ROUND((D230/$H231)*100,1),")")</f>
        <v>(9.1)</v>
      </c>
      <c r="F230" s="302">
        <f>'Ind T6'!X89</f>
        <v>2.4407078712003107</v>
      </c>
      <c r="G230" s="299" t="str">
        <f>CONCATENATE("(",ROUND((F230/$H231)*100,1),")")</f>
        <v>(5.3)</v>
      </c>
      <c r="H230" s="302">
        <f t="shared" ref="H230" si="181">SUM(B230,D230,F230)</f>
        <v>12.563382669945398</v>
      </c>
      <c r="I230" s="299" t="str">
        <f>CONCATENATE("(",ROUND((H230/$H231)*100,1),")")</f>
        <v>(27.2)</v>
      </c>
      <c r="K230" s="302">
        <f t="shared" ref="K230:K231" si="182">B230-B220</f>
        <v>0.67803439249012687</v>
      </c>
      <c r="L230" s="302">
        <f t="shared" ref="L230:L231" si="183">D230-D220</f>
        <v>0.6477083355577502</v>
      </c>
      <c r="M230" s="302">
        <f t="shared" ref="M230:M231" si="184">F230-F220</f>
        <v>9.0404448599980203E-2</v>
      </c>
      <c r="N230" s="302">
        <f t="shared" ref="N230:N231" si="185">SUM(K230:M230)</f>
        <v>1.4161471766478573</v>
      </c>
    </row>
    <row r="231" spans="1:14" x14ac:dyDescent="0.2">
      <c r="A231" s="282" t="s">
        <v>363</v>
      </c>
      <c r="B231" s="302">
        <f>SUM(B229:B230)</f>
        <v>29.426784338981349</v>
      </c>
      <c r="C231" s="299" t="str">
        <f>CONCATENATE("(",ROUND((B231/$H231)*100,1),")")</f>
        <v>(63.8)</v>
      </c>
      <c r="D231" s="302">
        <f>SUM(D229:D230)</f>
        <v>7.7695746559590244</v>
      </c>
      <c r="E231" s="299" t="str">
        <f>CONCATENATE("(",ROUND((D231/$H231)*100,1),")")</f>
        <v>(16.8)</v>
      </c>
      <c r="F231" s="302">
        <f>SUM(F229:F230)</f>
        <v>8.9526410050596112</v>
      </c>
      <c r="G231" s="299" t="str">
        <f>CONCATENATE("(",ROUND((F231/$H231)*100,1),")")</f>
        <v>(19.4)</v>
      </c>
      <c r="H231" s="302">
        <f>SUM(H229:H230)</f>
        <v>46.148999999999987</v>
      </c>
      <c r="I231" s="299" t="str">
        <f>CONCATENATE("(",ROUND((H231/$H231)*100,1),")")</f>
        <v>(100)</v>
      </c>
      <c r="K231" s="302">
        <f t="shared" si="182"/>
        <v>0.6023355151391705</v>
      </c>
      <c r="L231" s="302">
        <f t="shared" si="183"/>
        <v>0.86883663360156227</v>
      </c>
      <c r="M231" s="302">
        <f t="shared" si="184"/>
        <v>0.78082785125928567</v>
      </c>
      <c r="N231" s="302">
        <f t="shared" si="185"/>
        <v>2.2520000000000184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15.104665805425846</v>
      </c>
      <c r="C240" s="299" t="str">
        <f>CONCATENATE("(",ROUND((B240/$H242)*100,1),")")</f>
        <v>(20.6)</v>
      </c>
      <c r="D240" s="302">
        <f>'Ind T6'!M99</f>
        <v>14.470699328220581</v>
      </c>
      <c r="E240" s="299" t="str">
        <f>CONCATENATE("(",ROUND((D240/$H242)*100,1),")")</f>
        <v>(19.7)</v>
      </c>
      <c r="F240" s="302">
        <f>'Ind T6'!N99</f>
        <v>1.778737824588535</v>
      </c>
      <c r="G240" s="299" t="str">
        <f>CONCATENATE("(",ROUND((F240/$H242)*100,1),")")</f>
        <v>(2.4)</v>
      </c>
      <c r="H240" s="302">
        <f>SUM(B240,D240,F240)</f>
        <v>31.354102958234964</v>
      </c>
      <c r="I240" s="299" t="str">
        <f>CONCATENATE("(",ROUND((H240/$H242)*100,1),")")</f>
        <v>(42.8)</v>
      </c>
      <c r="K240" s="302">
        <f>B245-B240</f>
        <v>0.54398124737617692</v>
      </c>
      <c r="L240" s="302">
        <f>D245-D240</f>
        <v>0.4171837025871632</v>
      </c>
      <c r="M240" s="302">
        <f>F245-F240</f>
        <v>5.4371325869776443E-2</v>
      </c>
      <c r="N240" s="302">
        <f>SUM(K240:M240)</f>
        <v>1.0155362758331166</v>
      </c>
    </row>
    <row r="241" spans="1:14" x14ac:dyDescent="0.2">
      <c r="A241" s="282" t="s">
        <v>365</v>
      </c>
      <c r="B241" s="302">
        <f>'Ind T6'!L98</f>
        <v>14.9972941478352</v>
      </c>
      <c r="C241" s="299" t="str">
        <f>CONCATENATE("(",ROUND((B241/$H242)*100,1),")")</f>
        <v>(20.4)</v>
      </c>
      <c r="D241" s="302">
        <f>'Ind T6'!M98</f>
        <v>23.691240408558304</v>
      </c>
      <c r="E241" s="299" t="str">
        <f>CONCATENATE("(",ROUND((D241/$H242)*100,1),")")</f>
        <v>(32.3)</v>
      </c>
      <c r="F241" s="302">
        <f>'Ind T6'!N98</f>
        <v>3.2953624853716406</v>
      </c>
      <c r="G241" s="299" t="str">
        <f>CONCATENATE("(",ROUND((F241/$H242)*100,1),")")</f>
        <v>(4.5)</v>
      </c>
      <c r="H241" s="302">
        <f t="shared" ref="H241" si="186">SUM(B241,D241,F241)</f>
        <v>41.983897041765147</v>
      </c>
      <c r="I241" s="299" t="str">
        <f>CONCATENATE("(",ROUND((H241/$H242)*100,1),")")</f>
        <v>(57.2)</v>
      </c>
      <c r="K241" s="302">
        <f t="shared" ref="K241:K242" si="187">B246-B241</f>
        <v>0.45681241765079683</v>
      </c>
      <c r="L241" s="302">
        <f t="shared" ref="L241:L242" si="188">D246-D241</f>
        <v>0.65162666309656814</v>
      </c>
      <c r="M241" s="302">
        <f t="shared" ref="M241:M242" si="189">F246-F241</f>
        <v>9.8024643419385438E-2</v>
      </c>
      <c r="N241" s="302">
        <f t="shared" ref="N241:N242" si="190">SUM(K241:M241)</f>
        <v>1.2064637241667504</v>
      </c>
    </row>
    <row r="242" spans="1:14" x14ac:dyDescent="0.2">
      <c r="A242" s="282" t="s">
        <v>363</v>
      </c>
      <c r="B242" s="302">
        <f>SUM(B240:B241)</f>
        <v>30.101959953261044</v>
      </c>
      <c r="C242" s="299" t="str">
        <f>CONCATENATE("(",ROUND((B242/$H242)*100,1),")")</f>
        <v>(41)</v>
      </c>
      <c r="D242" s="302">
        <f>SUM(D240:D241)</f>
        <v>38.161939736778884</v>
      </c>
      <c r="E242" s="299" t="str">
        <f>CONCATENATE("(",ROUND((D242/$H242)*100,1),")")</f>
        <v>(52)</v>
      </c>
      <c r="F242" s="302">
        <f>SUM(F240:F241)</f>
        <v>5.0741003099601754</v>
      </c>
      <c r="G242" s="299" t="str">
        <f>CONCATENATE("(",ROUND((F242/$H242)*100,1),")")</f>
        <v>(6.9)</v>
      </c>
      <c r="H242" s="302">
        <f>SUM(H240:H241)</f>
        <v>73.338000000000108</v>
      </c>
      <c r="I242" s="299" t="str">
        <f>CONCATENATE("(",ROUND((H242/$H242)*100,1),")")</f>
        <v>(100)</v>
      </c>
      <c r="K242" s="302">
        <f t="shared" si="187"/>
        <v>1.0007936650269755</v>
      </c>
      <c r="L242" s="302">
        <f t="shared" si="188"/>
        <v>1.0688103656837313</v>
      </c>
      <c r="M242" s="302">
        <f t="shared" si="189"/>
        <v>0.1523959692891621</v>
      </c>
      <c r="N242" s="302">
        <f t="shared" si="190"/>
        <v>2.221999999999869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15.648647052802023</v>
      </c>
      <c r="C245" s="299" t="str">
        <f>CONCATENATE("(",ROUND((B245/$H247)*100,1),")")</f>
        <v>(20.7)</v>
      </c>
      <c r="D245" s="302">
        <f>'Ind T6'!R99</f>
        <v>14.887883030807744</v>
      </c>
      <c r="E245" s="299" t="str">
        <f>CONCATENATE("(",ROUND((D245/$H247)*100,1),")")</f>
        <v>(19.7)</v>
      </c>
      <c r="F245" s="302">
        <f>'Ind T6'!S99</f>
        <v>1.8331091504583115</v>
      </c>
      <c r="G245" s="299" t="str">
        <f>CONCATENATE("(",ROUND((F245/$H247)*100,1),")")</f>
        <v>(2.4)</v>
      </c>
      <c r="H245" s="302">
        <f>SUM(B245,D245,F245)</f>
        <v>32.369639234068082</v>
      </c>
      <c r="I245" s="299" t="str">
        <f>CONCATENATE("(",ROUND((H245/$H247)*100,1),")")</f>
        <v>(42.8)</v>
      </c>
      <c r="K245" s="302">
        <f>B250-B245</f>
        <v>3.06862326495391</v>
      </c>
      <c r="L245" s="302">
        <f>D250-D245</f>
        <v>2.4964446433793679</v>
      </c>
      <c r="M245" s="302">
        <f>F250-F245</f>
        <v>0.34814254330519967</v>
      </c>
      <c r="N245" s="302">
        <f>SUM(K245:M245)</f>
        <v>5.9132104516384771</v>
      </c>
    </row>
    <row r="246" spans="1:14" x14ac:dyDescent="0.2">
      <c r="A246" s="282" t="s">
        <v>365</v>
      </c>
      <c r="B246" s="302">
        <f>'Ind T6'!Q98</f>
        <v>15.454106565485997</v>
      </c>
      <c r="C246" s="299" t="str">
        <f>CONCATENATE("(",ROUND((B246/$H247)*100,1),")")</f>
        <v>(20.5)</v>
      </c>
      <c r="D246" s="302">
        <f>'Ind T6'!R98</f>
        <v>24.342867071654872</v>
      </c>
      <c r="E246" s="299" t="str">
        <f>CONCATENATE("(",ROUND((D246/$H247)*100,1),")")</f>
        <v>(32.2)</v>
      </c>
      <c r="F246" s="302">
        <f>'Ind T6'!S98</f>
        <v>3.393387128791026</v>
      </c>
      <c r="G246" s="299" t="str">
        <f>CONCATENATE("(",ROUND((F246/$H247)*100,1),")")</f>
        <v>(4.5)</v>
      </c>
      <c r="H246" s="302">
        <f t="shared" ref="H246" si="191">SUM(B246,D246,F246)</f>
        <v>43.190360765931892</v>
      </c>
      <c r="I246" s="299" t="str">
        <f>CONCATENATE("(",ROUND((H246/$H247)*100,1),")")</f>
        <v>(57.2)</v>
      </c>
      <c r="K246" s="302">
        <f t="shared" ref="K246:K247" si="192">B251-B246</f>
        <v>2.8554306959407185</v>
      </c>
      <c r="L246" s="302">
        <f t="shared" ref="L246:L247" si="193">D251-D246</f>
        <v>4.054258356719</v>
      </c>
      <c r="M246" s="302">
        <f t="shared" ref="M246:M247" si="194">F251-F246</f>
        <v>0.65110049570167439</v>
      </c>
      <c r="N246" s="302">
        <f t="shared" ref="N246:N247" si="195">SUM(K246:M246)</f>
        <v>7.5607895483613934</v>
      </c>
    </row>
    <row r="247" spans="1:14" x14ac:dyDescent="0.2">
      <c r="A247" s="282" t="s">
        <v>363</v>
      </c>
      <c r="B247" s="302">
        <f>SUM(B245:B246)</f>
        <v>31.10275361828802</v>
      </c>
      <c r="C247" s="299" t="str">
        <f>CONCATENATE("(",ROUND((B247/$H247)*100,1),")")</f>
        <v>(41.2)</v>
      </c>
      <c r="D247" s="302">
        <f>SUM(D245:D246)</f>
        <v>39.230750102462615</v>
      </c>
      <c r="E247" s="299" t="str">
        <f>CONCATENATE("(",ROUND((D247/$H247)*100,1),")")</f>
        <v>(51.9)</v>
      </c>
      <c r="F247" s="302">
        <f>SUM(F245:F246)</f>
        <v>5.2264962792493375</v>
      </c>
      <c r="G247" s="299" t="str">
        <f>CONCATENATE("(",ROUND((F247/$H247)*100,1),")")</f>
        <v>(6.9)</v>
      </c>
      <c r="H247" s="302">
        <f>SUM(H245:H246)</f>
        <v>75.559999999999974</v>
      </c>
      <c r="I247" s="299" t="str">
        <f>CONCATENATE("(",ROUND((H247/$H247)*100,1),")")</f>
        <v>(100)</v>
      </c>
      <c r="K247" s="302">
        <f t="shared" si="192"/>
        <v>5.924053960894625</v>
      </c>
      <c r="L247" s="302">
        <f t="shared" si="193"/>
        <v>6.5507030000983733</v>
      </c>
      <c r="M247" s="302">
        <f t="shared" si="194"/>
        <v>0.99924303900687406</v>
      </c>
      <c r="N247" s="302">
        <f t="shared" si="195"/>
        <v>13.473999999999872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18.717270317755933</v>
      </c>
      <c r="C250" s="299" t="str">
        <f>CONCATENATE("(",ROUND((B250/$H252)*100,1),")")</f>
        <v>(21)</v>
      </c>
      <c r="D250" s="302">
        <f>'Ind T6'!W99</f>
        <v>17.384327674187112</v>
      </c>
      <c r="E250" s="299" t="str">
        <f>CONCATENATE("(",ROUND((D250/$H252)*100,1),")")</f>
        <v>(19.5)</v>
      </c>
      <c r="F250" s="302">
        <f>'Ind T6'!X99</f>
        <v>2.1812516937635111</v>
      </c>
      <c r="G250" s="299" t="str">
        <f>CONCATENATE("(",ROUND((F250/$H252)*100,1),")")</f>
        <v>(2.4)</v>
      </c>
      <c r="H250" s="302">
        <f>SUM(B250,D250,F250)</f>
        <v>38.282849685706559</v>
      </c>
      <c r="I250" s="299" t="str">
        <f>CONCATENATE("(",ROUND((H250/$H252)*100,1),")")</f>
        <v>(43)</v>
      </c>
      <c r="K250" s="302">
        <f>B250-B240</f>
        <v>3.6126045123300869</v>
      </c>
      <c r="L250" s="302">
        <f>D250-D240</f>
        <v>2.9136283459665311</v>
      </c>
      <c r="M250" s="302">
        <f>F250-F240</f>
        <v>0.40251386917497611</v>
      </c>
      <c r="N250" s="302">
        <f>SUM(K250:M250)</f>
        <v>6.9287467274715944</v>
      </c>
    </row>
    <row r="251" spans="1:14" x14ac:dyDescent="0.2">
      <c r="A251" s="282" t="s">
        <v>365</v>
      </c>
      <c r="B251" s="302">
        <f>'Ind T6'!V98</f>
        <v>18.309537261426716</v>
      </c>
      <c r="C251" s="299" t="str">
        <f>CONCATENATE("(",ROUND((B251/$H252)*100,1),")")</f>
        <v>(20.6)</v>
      </c>
      <c r="D251" s="302">
        <f>'Ind T6'!W98</f>
        <v>28.397125428373872</v>
      </c>
      <c r="E251" s="299" t="str">
        <f>CONCATENATE("(",ROUND((D251/$H252)*100,1),")")</f>
        <v>(31.9)</v>
      </c>
      <c r="F251" s="302">
        <f>'Ind T6'!X98</f>
        <v>4.0444876244927004</v>
      </c>
      <c r="G251" s="299" t="str">
        <f>CONCATENATE("(",ROUND((F251/$H252)*100,1),")")</f>
        <v>(4.5)</v>
      </c>
      <c r="H251" s="302">
        <f t="shared" ref="H251" si="196">SUM(B251,D251,F251)</f>
        <v>50.751150314293291</v>
      </c>
      <c r="I251" s="299" t="str">
        <f>CONCATENATE("(",ROUND((H251/$H252)*100,1),")")</f>
        <v>(57)</v>
      </c>
      <c r="K251" s="302">
        <f t="shared" ref="K251:K252" si="197">B251-B241</f>
        <v>3.3122431135915154</v>
      </c>
      <c r="L251" s="302">
        <f t="shared" ref="L251:L252" si="198">D251-D241</f>
        <v>4.7058850198155682</v>
      </c>
      <c r="M251" s="302">
        <f t="shared" ref="M251:M252" si="199">F251-F241</f>
        <v>0.74912513912105982</v>
      </c>
      <c r="N251" s="302">
        <f t="shared" ref="N251:N252" si="200">SUM(K251:M251)</f>
        <v>8.7672532725281442</v>
      </c>
    </row>
    <row r="252" spans="1:14" x14ac:dyDescent="0.2">
      <c r="A252" s="282" t="s">
        <v>363</v>
      </c>
      <c r="B252" s="302">
        <f>SUM(B250:B251)</f>
        <v>37.026807579182645</v>
      </c>
      <c r="C252" s="299" t="str">
        <f>CONCATENATE("(",ROUND((B252/$H252)*100,1),")")</f>
        <v>(41.6)</v>
      </c>
      <c r="D252" s="302">
        <f>SUM(D250:D251)</f>
        <v>45.781453102560988</v>
      </c>
      <c r="E252" s="299" t="str">
        <f>CONCATENATE("(",ROUND((D252/$H252)*100,1),")")</f>
        <v>(51.4)</v>
      </c>
      <c r="F252" s="302">
        <f>SUM(F250:F251)</f>
        <v>6.2257393182562115</v>
      </c>
      <c r="G252" s="299" t="str">
        <f>CONCATENATE("(",ROUND((F252/$H252)*100,1),")")</f>
        <v>(7)</v>
      </c>
      <c r="H252" s="302">
        <f>SUM(H250:H251)</f>
        <v>89.03399999999985</v>
      </c>
      <c r="I252" s="299" t="str">
        <f>CONCATENATE("(",ROUND((H252/$H252)*100,1),")")</f>
        <v>(100)</v>
      </c>
      <c r="K252" s="302">
        <f t="shared" si="197"/>
        <v>6.9248476259216005</v>
      </c>
      <c r="L252" s="302">
        <f t="shared" si="198"/>
        <v>7.6195133657821046</v>
      </c>
      <c r="M252" s="302">
        <f t="shared" si="199"/>
        <v>1.1516390082960362</v>
      </c>
      <c r="N252" s="302">
        <f t="shared" si="200"/>
        <v>15.695999999999742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2.2529672849901545</v>
      </c>
      <c r="C261" s="299" t="str">
        <f>CONCATENATE("(",ROUND((B261/$H263)*100,1),")")</f>
        <v>(31.3)</v>
      </c>
      <c r="D261" s="302">
        <f>'Ind T6'!M108</f>
        <v>0.54384755480782132</v>
      </c>
      <c r="E261" s="299" t="str">
        <f>CONCATENATE("(",ROUND((D261/$H263)*100,1),")")</f>
        <v>(7.6)</v>
      </c>
      <c r="F261" s="302">
        <f>'Ind T6'!N108</f>
        <v>0.49536188870997516</v>
      </c>
      <c r="G261" s="299" t="str">
        <f>CONCATENATE("(",ROUND((F261/$H263)*100,1),")")</f>
        <v>(6.9)</v>
      </c>
      <c r="H261" s="302">
        <f>SUM(B261,D261,F261)</f>
        <v>3.2921767285079513</v>
      </c>
      <c r="I261" s="299" t="str">
        <f>CONCATENATE("(",ROUND((H261/$H263)*100,1),")")</f>
        <v>(45.8)</v>
      </c>
      <c r="K261" s="302">
        <f>B266-B261</f>
        <v>-5.0974604275986213E-2</v>
      </c>
      <c r="L261" s="302">
        <f>D266-D261</f>
        <v>1.5529618108830578E-2</v>
      </c>
      <c r="M261" s="302">
        <f>F266-F261</f>
        <v>-5.4023735870801226E-3</v>
      </c>
      <c r="N261" s="302">
        <f>SUM(K261:M261)</f>
        <v>-4.0847359754235757E-2</v>
      </c>
    </row>
    <row r="262" spans="1:14" x14ac:dyDescent="0.2">
      <c r="A262" s="282" t="s">
        <v>365</v>
      </c>
      <c r="B262" s="302">
        <f>'Ind T6'!L107</f>
        <v>0.91880337267990264</v>
      </c>
      <c r="C262" s="299" t="str">
        <f>CONCATENATE("(",ROUND((B262/$H263)*100,1),")")</f>
        <v>(12.8)</v>
      </c>
      <c r="D262" s="302">
        <f>'Ind T6'!M107</f>
        <v>0.42020910624124497</v>
      </c>
      <c r="E262" s="299" t="str">
        <f>CONCATENATE("(",ROUND((D262/$H263)*100,1),")")</f>
        <v>(5.8)</v>
      </c>
      <c r="F262" s="302">
        <f>'Ind T6'!N107</f>
        <v>2.5568107925709049</v>
      </c>
      <c r="G262" s="299" t="str">
        <f>CONCATENATE("(",ROUND((F262/$H263)*100,1),")")</f>
        <v>(35.6)</v>
      </c>
      <c r="H262" s="302">
        <f t="shared" ref="H262" si="201">SUM(B262,D262,F262)</f>
        <v>3.8958232714920524</v>
      </c>
      <c r="I262" s="299" t="str">
        <f>CONCATENATE("(",ROUND((H262/$H263)*100,1),")")</f>
        <v>(54.2)</v>
      </c>
      <c r="K262" s="302">
        <f t="shared" ref="K262:K263" si="202">B267-B262</f>
        <v>-1.718100303909631E-2</v>
      </c>
      <c r="L262" s="302">
        <f t="shared" ref="L262:L263" si="203">D267-D262</f>
        <v>-2.0887951589300124E-3</v>
      </c>
      <c r="M262" s="302">
        <f t="shared" ref="M262:M263" si="204">F267-F262</f>
        <v>-6.9882842047746419E-2</v>
      </c>
      <c r="N262" s="302">
        <f t="shared" ref="N262:N263" si="205">SUM(K262:M262)</f>
        <v>-8.9152640245772741E-2</v>
      </c>
    </row>
    <row r="263" spans="1:14" x14ac:dyDescent="0.2">
      <c r="A263" s="282" t="s">
        <v>363</v>
      </c>
      <c r="B263" s="302">
        <f>SUM(B261:B262)</f>
        <v>3.1717706576700571</v>
      </c>
      <c r="C263" s="299" t="str">
        <f>CONCATENATE("(",ROUND((B263/$H263)*100,1),")")</f>
        <v>(44.1)</v>
      </c>
      <c r="D263" s="302">
        <f>SUM(D261:D262)</f>
        <v>0.96405666104906629</v>
      </c>
      <c r="E263" s="299" t="str">
        <f>CONCATENATE("(",ROUND((D263/$H263)*100,1),")")</f>
        <v>(13.4)</v>
      </c>
      <c r="F263" s="302">
        <f>SUM(F261:F262)</f>
        <v>3.0521726812808803</v>
      </c>
      <c r="G263" s="299" t="str">
        <f>CONCATENATE("(",ROUND((F263/$H263)*100,1),")")</f>
        <v>(42.5)</v>
      </c>
      <c r="H263" s="302">
        <f>SUM(H261:H262)</f>
        <v>7.1880000000000042</v>
      </c>
      <c r="I263" s="299" t="str">
        <f>CONCATENATE("(",ROUND((H263/$H263)*100,1),")")</f>
        <v>(100)</v>
      </c>
      <c r="K263" s="302">
        <f t="shared" si="202"/>
        <v>-6.815560731508219E-2</v>
      </c>
      <c r="L263" s="302">
        <f t="shared" si="203"/>
        <v>1.3440822949900566E-2</v>
      </c>
      <c r="M263" s="302">
        <f t="shared" si="204"/>
        <v>-7.5285215634826486E-2</v>
      </c>
      <c r="N263" s="302">
        <f t="shared" si="205"/>
        <v>-0.13000000000000811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2.2019926807141683</v>
      </c>
      <c r="C266" s="299" t="str">
        <f>CONCATENATE("(",ROUND((B266/$H268)*100,1),")")</f>
        <v>(31.2)</v>
      </c>
      <c r="D266" s="302">
        <f>'Ind T6'!R108</f>
        <v>0.5593771729166519</v>
      </c>
      <c r="E266" s="299" t="str">
        <f>CONCATENATE("(",ROUND((D266/$H268)*100,1),")")</f>
        <v>(7.9)</v>
      </c>
      <c r="F266" s="302">
        <f>'Ind T6'!S108</f>
        <v>0.48995951512289504</v>
      </c>
      <c r="G266" s="299" t="str">
        <f>CONCATENATE("(",ROUND((F266/$H268)*100,1),")")</f>
        <v>(6.9)</v>
      </c>
      <c r="H266" s="302">
        <f>SUM(B266,D266,F266)</f>
        <v>3.2513293687537157</v>
      </c>
      <c r="I266" s="299" t="str">
        <f>CONCATENATE("(",ROUND((H266/$H268)*100,1),")")</f>
        <v>(46.1)</v>
      </c>
      <c r="K266" s="302">
        <f>B271-B266</f>
        <v>3.7311123867927343E-2</v>
      </c>
      <c r="L266" s="302">
        <f>D271-D266</f>
        <v>5.3909634819258034E-2</v>
      </c>
      <c r="M266" s="302">
        <f>F271-F266</f>
        <v>1.7616013932106434E-2</v>
      </c>
      <c r="N266" s="302">
        <f>SUM(K266:M266)</f>
        <v>0.10883677261929181</v>
      </c>
    </row>
    <row r="267" spans="1:14" x14ac:dyDescent="0.2">
      <c r="A267" s="282" t="s">
        <v>365</v>
      </c>
      <c r="B267" s="302">
        <f>'Ind T6'!Q107</f>
        <v>0.90162236964080633</v>
      </c>
      <c r="C267" s="299" t="str">
        <f>CONCATENATE("(",ROUND((B267/$H268)*100,1),")")</f>
        <v>(12.8)</v>
      </c>
      <c r="D267" s="302">
        <f>'Ind T6'!R107</f>
        <v>0.41812031108231495</v>
      </c>
      <c r="E267" s="299" t="str">
        <f>CONCATENATE("(",ROUND((D267/$H268)*100,1),")")</f>
        <v>(5.9)</v>
      </c>
      <c r="F267" s="302">
        <f>'Ind T6'!S107</f>
        <v>2.4869279505231585</v>
      </c>
      <c r="G267" s="299" t="str">
        <f>CONCATENATE("(",ROUND((F267/$H268)*100,1),")")</f>
        <v>(35.2)</v>
      </c>
      <c r="H267" s="302">
        <f t="shared" ref="H267" si="206">SUM(B267,D267,F267)</f>
        <v>3.8066706312462797</v>
      </c>
      <c r="I267" s="299" t="str">
        <f>CONCATENATE("(",ROUND((H267/$H268)*100,1),")")</f>
        <v>(53.9)</v>
      </c>
      <c r="K267" s="302">
        <f t="shared" ref="K267:K268" si="207">B272-B267</f>
        <v>3.2026099515376716E-2</v>
      </c>
      <c r="L267" s="302">
        <f t="shared" ref="L267:L268" si="208">D272-D267</f>
        <v>1.1987410662480047E-2</v>
      </c>
      <c r="M267" s="302">
        <f t="shared" ref="M267:M268" si="209">F272-F267</f>
        <v>-4.1850282797150307E-2</v>
      </c>
      <c r="N267" s="302">
        <f t="shared" ref="N267:N268" si="210">SUM(K267:M267)</f>
        <v>2.1632273807064561E-3</v>
      </c>
    </row>
    <row r="268" spans="1:14" x14ac:dyDescent="0.2">
      <c r="A268" s="282" t="s">
        <v>363</v>
      </c>
      <c r="B268" s="302">
        <f>SUM(B266:B267)</f>
        <v>3.1036150503549749</v>
      </c>
      <c r="C268" s="299" t="str">
        <f>CONCATENATE("(",ROUND((B268/$H268)*100,1),")")</f>
        <v>(44)</v>
      </c>
      <c r="D268" s="302">
        <f>SUM(D266:D267)</f>
        <v>0.97749748399896685</v>
      </c>
      <c r="E268" s="299" t="str">
        <f>CONCATENATE("(",ROUND((D268/$H268)*100,1),")")</f>
        <v>(13.8)</v>
      </c>
      <c r="F268" s="302">
        <f>SUM(F266:F267)</f>
        <v>2.9768874656460538</v>
      </c>
      <c r="G268" s="299" t="str">
        <f>CONCATENATE("(",ROUND((F268/$H268)*100,1),")")</f>
        <v>(42.2)</v>
      </c>
      <c r="H268" s="302">
        <f>SUM(H266:H267)</f>
        <v>7.0579999999999954</v>
      </c>
      <c r="I268" s="299" t="str">
        <f>CONCATENATE("(",ROUND((H268/$H268)*100,1),")")</f>
        <v>(100)</v>
      </c>
      <c r="K268" s="302">
        <f t="shared" si="207"/>
        <v>6.9337223383303836E-2</v>
      </c>
      <c r="L268" s="302">
        <f t="shared" si="208"/>
        <v>6.5897045481738137E-2</v>
      </c>
      <c r="M268" s="302">
        <f t="shared" si="209"/>
        <v>-2.4234268865043873E-2</v>
      </c>
      <c r="N268" s="302">
        <f t="shared" si="210"/>
        <v>0.1109999999999981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2.2393038045820957</v>
      </c>
      <c r="C271" s="299" t="str">
        <f>CONCATENATE("(",ROUND((B271/$H273)*100,1),")")</f>
        <v>(31.2)</v>
      </c>
      <c r="D271" s="302">
        <f>'Ind T6'!W108</f>
        <v>0.61328680773590993</v>
      </c>
      <c r="E271" s="299" t="str">
        <f>CONCATENATE("(",ROUND((D271/$H273)*100,1),")")</f>
        <v>(8.6)</v>
      </c>
      <c r="F271" s="302">
        <f>'Ind T6'!X108</f>
        <v>0.50757552905500147</v>
      </c>
      <c r="G271" s="299" t="str">
        <f>CONCATENATE("(",ROUND((F271/$H273)*100,1),")")</f>
        <v>(7.1)</v>
      </c>
      <c r="H271" s="302">
        <f>SUM(B271,D271,F271)</f>
        <v>3.3601661413730071</v>
      </c>
      <c r="I271" s="299" t="str">
        <f>CONCATENATE("(",ROUND((H271/$H273)*100,1),")")</f>
        <v>(46.9)</v>
      </c>
      <c r="K271" s="302">
        <f>B271-B261</f>
        <v>-1.366348040805887E-2</v>
      </c>
      <c r="L271" s="302">
        <f>D271-D261</f>
        <v>6.9439252928088613E-2</v>
      </c>
      <c r="M271" s="302">
        <f>F271-F261</f>
        <v>1.2213640345026311E-2</v>
      </c>
      <c r="N271" s="302">
        <f>SUM(K271:M271)</f>
        <v>6.7989412865056054E-2</v>
      </c>
    </row>
    <row r="272" spans="1:14" x14ac:dyDescent="0.2">
      <c r="A272" s="282" t="s">
        <v>365</v>
      </c>
      <c r="B272" s="302">
        <f>'Ind T6'!V107</f>
        <v>0.93364846915618305</v>
      </c>
      <c r="C272" s="299" t="str">
        <f>CONCATENATE("(",ROUND((B272/$H273)*100,1),")")</f>
        <v>(13)</v>
      </c>
      <c r="D272" s="302">
        <f>'Ind T6'!W107</f>
        <v>0.430107721744795</v>
      </c>
      <c r="E272" s="299" t="str">
        <f>CONCATENATE("(",ROUND((D272/$H273)*100,1),")")</f>
        <v>(6)</v>
      </c>
      <c r="F272" s="302">
        <f>'Ind T6'!X107</f>
        <v>2.4450776677260082</v>
      </c>
      <c r="G272" s="299" t="str">
        <f>CONCATENATE("(",ROUND((F272/$H273)*100,1),")")</f>
        <v>(34.1)</v>
      </c>
      <c r="H272" s="302">
        <f t="shared" ref="H272" si="211">SUM(B272,D272,F272)</f>
        <v>3.8088338586269863</v>
      </c>
      <c r="I272" s="299" t="str">
        <f>CONCATENATE("(",ROUND((H272/$H273)*100,1),")")</f>
        <v>(53.1)</v>
      </c>
      <c r="K272" s="302">
        <f t="shared" ref="K272:K273" si="212">B272-B262</f>
        <v>1.4845096476280406E-2</v>
      </c>
      <c r="L272" s="302">
        <f t="shared" ref="L272:L273" si="213">D272-D262</f>
        <v>9.8986155035500345E-3</v>
      </c>
      <c r="M272" s="302">
        <f t="shared" ref="M272:M273" si="214">F272-F262</f>
        <v>-0.11173312484489673</v>
      </c>
      <c r="N272" s="302">
        <f t="shared" ref="N272:N273" si="215">SUM(K272:M272)</f>
        <v>-8.6989412865066285E-2</v>
      </c>
    </row>
    <row r="273" spans="1:14" x14ac:dyDescent="0.2">
      <c r="A273" s="282" t="s">
        <v>363</v>
      </c>
      <c r="B273" s="302">
        <f>SUM(B271:B272)</f>
        <v>3.1729522737382787</v>
      </c>
      <c r="C273" s="299" t="str">
        <f>CONCATENATE("(",ROUND((B273/$H273)*100,1),")")</f>
        <v>(44.3)</v>
      </c>
      <c r="D273" s="302">
        <f>SUM(D271:D272)</f>
        <v>1.043394529480705</v>
      </c>
      <c r="E273" s="299" t="str">
        <f>CONCATENATE("(",ROUND((D273/$H273)*100,1),")")</f>
        <v>(14.6)</v>
      </c>
      <c r="F273" s="302">
        <f>SUM(F271:F272)</f>
        <v>2.9526531967810099</v>
      </c>
      <c r="G273" s="299" t="str">
        <f>CONCATENATE("(",ROUND((F273/$H273)*100,1),")")</f>
        <v>(41.2)</v>
      </c>
      <c r="H273" s="302">
        <f>SUM(H271:H272)</f>
        <v>7.1689999999999934</v>
      </c>
      <c r="I273" s="299" t="str">
        <f>CONCATENATE("(",ROUND((H273/$H273)*100,1),")")</f>
        <v>(100)</v>
      </c>
      <c r="K273" s="302">
        <f t="shared" si="212"/>
        <v>1.181616068221647E-3</v>
      </c>
      <c r="L273" s="302">
        <f t="shared" si="213"/>
        <v>7.9337868431638703E-2</v>
      </c>
      <c r="M273" s="302">
        <f t="shared" si="214"/>
        <v>-9.9519484499870359E-2</v>
      </c>
      <c r="N273" s="302">
        <f t="shared" si="215"/>
        <v>-1.9000000000010009E-2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13.890837134408381</v>
      </c>
      <c r="C282" s="299" t="str">
        <f>CONCATENATE("(",ROUND((B282/$H284)*100,1),")")</f>
        <v>(66.5)</v>
      </c>
      <c r="D282" s="302">
        <f>'Ind T6'!M117</f>
        <v>1.0161428851889014</v>
      </c>
      <c r="E282" s="299" t="str">
        <f>CONCATENATE("(",ROUND((D282/$H284)*100,1),")")</f>
        <v>(4.9)</v>
      </c>
      <c r="F282" s="302">
        <f>'Ind T6'!N117</f>
        <v>0.43349966634420367</v>
      </c>
      <c r="G282" s="299" t="str">
        <f>CONCATENATE("(",ROUND((F282/$H284)*100,1),")")</f>
        <v>(2.1)</v>
      </c>
      <c r="H282" s="302">
        <f>SUM(B282,D282,F282)</f>
        <v>15.340479685941487</v>
      </c>
      <c r="I282" s="299" t="str">
        <f>CONCATENATE("(",ROUND((H282/$H284)*100,1),")")</f>
        <v>(73.5)</v>
      </c>
      <c r="K282" s="302">
        <f>B287-B282</f>
        <v>1.2340477631461901</v>
      </c>
      <c r="L282" s="302">
        <f>D287-D282</f>
        <v>0.10757534564429183</v>
      </c>
      <c r="M282" s="302">
        <f>F287-F282</f>
        <v>5.2566137332167917E-2</v>
      </c>
      <c r="N282" s="302">
        <f>SUM(K282:M282)</f>
        <v>1.3941892461226499</v>
      </c>
    </row>
    <row r="283" spans="1:14" x14ac:dyDescent="0.2">
      <c r="A283" s="282" t="s">
        <v>365</v>
      </c>
      <c r="B283" s="302">
        <f>'Ind T6'!L116</f>
        <v>3.9523041413237339</v>
      </c>
      <c r="C283" s="299" t="str">
        <f>CONCATENATE("(",ROUND((B283/$H284)*100,1),")")</f>
        <v>(18.9)</v>
      </c>
      <c r="D283" s="302">
        <f>'Ind T6'!M116</f>
        <v>0.73014783122107096</v>
      </c>
      <c r="E283" s="299" t="str">
        <f>CONCATENATE("(",ROUND((D283/$H284)*100,1),")")</f>
        <v>(3.5)</v>
      </c>
      <c r="F283" s="302">
        <f>'Ind T6'!N116</f>
        <v>0.8530683415136896</v>
      </c>
      <c r="G283" s="299" t="str">
        <f>CONCATENATE("(",ROUND((F283/$H284)*100,1),")")</f>
        <v>(4.1)</v>
      </c>
      <c r="H283" s="302">
        <f t="shared" ref="H283" si="216">SUM(B283,D283,F283)</f>
        <v>5.5355203140584948</v>
      </c>
      <c r="I283" s="299" t="str">
        <f>CONCATENATE("(",ROUND((H283/$H284)*100,1),")")</f>
        <v>(26.5)</v>
      </c>
      <c r="K283" s="302">
        <f t="shared" ref="K283:K284" si="217">B288-B283</f>
        <v>0.48325227724632125</v>
      </c>
      <c r="L283" s="302">
        <f t="shared" ref="L283:L284" si="218">D288-D283</f>
        <v>5.9915059820783823E-2</v>
      </c>
      <c r="M283" s="302">
        <f t="shared" ref="M283:M284" si="219">F288-F283</f>
        <v>9.7643416810265116E-2</v>
      </c>
      <c r="N283" s="302">
        <f t="shared" ref="N283:N284" si="220">SUM(K283:M283)</f>
        <v>0.64081075387737019</v>
      </c>
    </row>
    <row r="284" spans="1:14" x14ac:dyDescent="0.2">
      <c r="A284" s="282" t="s">
        <v>363</v>
      </c>
      <c r="B284" s="302">
        <f>SUM(B282:B283)</f>
        <v>17.843141275732116</v>
      </c>
      <c r="C284" s="299" t="str">
        <f>CONCATENATE("(",ROUND((B284/$H284)*100,1),")")</f>
        <v>(85.5)</v>
      </c>
      <c r="D284" s="302">
        <f>SUM(D282:D283)</f>
        <v>1.7462907164099724</v>
      </c>
      <c r="E284" s="299" t="str">
        <f>CONCATENATE("(",ROUND((D284/$H284)*100,1),")")</f>
        <v>(8.4)</v>
      </c>
      <c r="F284" s="302">
        <f>SUM(F282:F283)</f>
        <v>1.2865680078578934</v>
      </c>
      <c r="G284" s="299" t="str">
        <f>CONCATENATE("(",ROUND((F284/$H284)*100,1),")")</f>
        <v>(6.2)</v>
      </c>
      <c r="H284" s="302">
        <f>SUM(H282:H283)</f>
        <v>20.875999999999983</v>
      </c>
      <c r="I284" s="299" t="str">
        <f>CONCATENATE("(",ROUND((H284/$H284)*100,1),")")</f>
        <v>(100)</v>
      </c>
      <c r="K284" s="302">
        <f t="shared" si="217"/>
        <v>1.7173000403925087</v>
      </c>
      <c r="L284" s="302">
        <f t="shared" si="218"/>
        <v>0.16749040546507565</v>
      </c>
      <c r="M284" s="302">
        <f t="shared" si="219"/>
        <v>0.15020955414243287</v>
      </c>
      <c r="N284" s="302">
        <f t="shared" si="220"/>
        <v>2.035000000000017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15.124884897554571</v>
      </c>
      <c r="C287" s="299" t="str">
        <f>CONCATENATE("(",ROUND((B287/$H289)*100,1),")")</f>
        <v>(66)</v>
      </c>
      <c r="D287" s="302">
        <f>'Ind T6'!R117</f>
        <v>1.1237182308331932</v>
      </c>
      <c r="E287" s="299" t="str">
        <f>CONCATENATE("(",ROUND((D287/$H289)*100,1),")")</f>
        <v>(4.9)</v>
      </c>
      <c r="F287" s="302">
        <f>'Ind T6'!S117</f>
        <v>0.48606580367637159</v>
      </c>
      <c r="G287" s="299" t="str">
        <f>CONCATENATE("(",ROUND((F287/$H289)*100,1),")")</f>
        <v>(2.1)</v>
      </c>
      <c r="H287" s="302">
        <f>SUM(B287,D287,F287)</f>
        <v>16.734668932064135</v>
      </c>
      <c r="I287" s="299" t="str">
        <f>CONCATENATE("(",ROUND((H287/$H289)*100,1),")")</f>
        <v>(73)</v>
      </c>
      <c r="K287" s="302">
        <f>B292-B287</f>
        <v>1.4696199739636757</v>
      </c>
      <c r="L287" s="302">
        <f>D292-D287</f>
        <v>0.13205973519660597</v>
      </c>
      <c r="M287" s="302">
        <f>F292-F287</f>
        <v>6.5979163581792066E-2</v>
      </c>
      <c r="N287" s="302">
        <f>SUM(K287:M287)</f>
        <v>1.6676588727420738</v>
      </c>
    </row>
    <row r="288" spans="1:14" x14ac:dyDescent="0.2">
      <c r="A288" s="282" t="s">
        <v>365</v>
      </c>
      <c r="B288" s="302">
        <f>'Ind T6'!Q116</f>
        <v>4.4355564185700551</v>
      </c>
      <c r="C288" s="299" t="str">
        <f>CONCATENATE("(",ROUND((B288/$H289)*100,1),")")</f>
        <v>(19.4)</v>
      </c>
      <c r="D288" s="302">
        <f>'Ind T6'!R116</f>
        <v>0.79006289104185479</v>
      </c>
      <c r="E288" s="299" t="str">
        <f>CONCATENATE("(",ROUND((D288/$H289)*100,1),")")</f>
        <v>(3.4)</v>
      </c>
      <c r="F288" s="302">
        <f>'Ind T6'!S116</f>
        <v>0.95071175832395471</v>
      </c>
      <c r="G288" s="299" t="str">
        <f>CONCATENATE("(",ROUND((F288/$H289)*100,1),")")</f>
        <v>(4.1)</v>
      </c>
      <c r="H288" s="302">
        <f t="shared" ref="H288" si="221">SUM(B288,D288,F288)</f>
        <v>6.1763310679358643</v>
      </c>
      <c r="I288" s="299" t="str">
        <f>CONCATENATE("(",ROUND((H288/$H289)*100,1),")")</f>
        <v>(27)</v>
      </c>
      <c r="K288" s="302">
        <f t="shared" ref="K288:K289" si="222">B293-B288</f>
        <v>0.69614086706115508</v>
      </c>
      <c r="L288" s="302">
        <f t="shared" ref="L288:L289" si="223">D293-D288</f>
        <v>5.6240279471228893E-2</v>
      </c>
      <c r="M288" s="302">
        <f t="shared" ref="M288:M289" si="224">F293-F288</f>
        <v>0.10695998072550184</v>
      </c>
      <c r="N288" s="302">
        <f t="shared" ref="N288:N289" si="225">SUM(K288:M288)</f>
        <v>0.85934112725788581</v>
      </c>
    </row>
    <row r="289" spans="1:14" x14ac:dyDescent="0.2">
      <c r="A289" s="282" t="s">
        <v>363</v>
      </c>
      <c r="B289" s="302">
        <f>SUM(B287:B288)</f>
        <v>19.560441316124624</v>
      </c>
      <c r="C289" s="299" t="str">
        <f>CONCATENATE("(",ROUND((B289/$H289)*100,1),")")</f>
        <v>(85.4)</v>
      </c>
      <c r="D289" s="302">
        <f>SUM(D287:D288)</f>
        <v>1.913781121875048</v>
      </c>
      <c r="E289" s="299" t="str">
        <f>CONCATENATE("(",ROUND((D289/$H289)*100,1),")")</f>
        <v>(8.4)</v>
      </c>
      <c r="F289" s="302">
        <f>SUM(F287:F288)</f>
        <v>1.4367775620003262</v>
      </c>
      <c r="G289" s="299" t="str">
        <f>CONCATENATE("(",ROUND((F289/$H289)*100,1),")")</f>
        <v>(6.3)</v>
      </c>
      <c r="H289" s="302">
        <f>SUM(H287:H288)</f>
        <v>22.911000000000001</v>
      </c>
      <c r="I289" s="299" t="str">
        <f>CONCATENATE("(",ROUND((H289/$H289)*100,1),")")</f>
        <v>(100)</v>
      </c>
      <c r="K289" s="302">
        <f t="shared" si="222"/>
        <v>2.1657608410248343</v>
      </c>
      <c r="L289" s="302">
        <f t="shared" si="223"/>
        <v>0.18830001466783486</v>
      </c>
      <c r="M289" s="302">
        <f t="shared" si="224"/>
        <v>0.17293914430729385</v>
      </c>
      <c r="N289" s="302">
        <f t="shared" si="225"/>
        <v>2.5269999999999628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16.594504871518247</v>
      </c>
      <c r="C292" s="299" t="str">
        <f>CONCATENATE("(",ROUND((B292/$H294)*100,1),")")</f>
        <v>(65.2)</v>
      </c>
      <c r="D292" s="302">
        <f>'Ind T6'!W117</f>
        <v>1.2557779660297992</v>
      </c>
      <c r="E292" s="299" t="str">
        <f>CONCATENATE("(",ROUND((D292/$H294)*100,1),")")</f>
        <v>(4.9)</v>
      </c>
      <c r="F292" s="302">
        <f>'Ind T6'!X117</f>
        <v>0.55204496725816365</v>
      </c>
      <c r="G292" s="299" t="str">
        <f>CONCATENATE("(",ROUND((F292/$H294)*100,1),")")</f>
        <v>(2.2)</v>
      </c>
      <c r="H292" s="302">
        <f>SUM(B292,D292,F292)</f>
        <v>18.402327804806209</v>
      </c>
      <c r="I292" s="299" t="str">
        <f>CONCATENATE("(",ROUND((H292/$H294)*100,1),")")</f>
        <v>(72.3)</v>
      </c>
      <c r="K292" s="302">
        <f>B292-B282</f>
        <v>2.7036677371098659</v>
      </c>
      <c r="L292" s="302">
        <f>D292-D282</f>
        <v>0.2396350808408978</v>
      </c>
      <c r="M292" s="302">
        <f>F292-F282</f>
        <v>0.11854530091395998</v>
      </c>
      <c r="N292" s="302">
        <f>SUM(K292:M292)</f>
        <v>3.0618481188647237</v>
      </c>
    </row>
    <row r="293" spans="1:14" x14ac:dyDescent="0.2">
      <c r="A293" s="282" t="s">
        <v>365</v>
      </c>
      <c r="B293" s="302">
        <f>'Ind T6'!V116</f>
        <v>5.1316972856312102</v>
      </c>
      <c r="C293" s="299" t="str">
        <f>CONCATENATE("(",ROUND((B293/$H294)*100,1),")")</f>
        <v>(20.2)</v>
      </c>
      <c r="D293" s="302">
        <f>'Ind T6'!W116</f>
        <v>0.84630317051308368</v>
      </c>
      <c r="E293" s="299" t="str">
        <f>CONCATENATE("(",ROUND((D293/$H294)*100,1),")")</f>
        <v>(3.3)</v>
      </c>
      <c r="F293" s="302">
        <f>'Ind T6'!X116</f>
        <v>1.0576717390494565</v>
      </c>
      <c r="G293" s="299" t="str">
        <f>CONCATENATE("(",ROUND((F293/$H294)*100,1),")")</f>
        <v>(4.2)</v>
      </c>
      <c r="H293" s="302">
        <f t="shared" ref="H293" si="226">SUM(B293,D293,F293)</f>
        <v>7.03567219519375</v>
      </c>
      <c r="I293" s="299" t="str">
        <f>CONCATENATE("(",ROUND((H293/$H294)*100,1),")")</f>
        <v>(27.7)</v>
      </c>
      <c r="K293" s="302">
        <f t="shared" ref="K293:K294" si="227">B293-B283</f>
        <v>1.1793931443074763</v>
      </c>
      <c r="L293" s="302">
        <f t="shared" ref="L293:L294" si="228">D293-D283</f>
        <v>0.11615533929201272</v>
      </c>
      <c r="M293" s="302">
        <f t="shared" ref="M293:M294" si="229">F293-F283</f>
        <v>0.20460339753576695</v>
      </c>
      <c r="N293" s="302">
        <f t="shared" ref="N293:N294" si="230">SUM(K293:M293)</f>
        <v>1.5001518811352561</v>
      </c>
    </row>
    <row r="294" spans="1:14" x14ac:dyDescent="0.2">
      <c r="A294" s="282" t="s">
        <v>363</v>
      </c>
      <c r="B294" s="302">
        <f>SUM(B292:B293)</f>
        <v>21.726202157149459</v>
      </c>
      <c r="C294" s="299" t="str">
        <f>CONCATENATE("(",ROUND((B294/$H294)*100,1),")")</f>
        <v>(85.4)</v>
      </c>
      <c r="D294" s="302">
        <f>SUM(D292:D293)</f>
        <v>2.1020811365428829</v>
      </c>
      <c r="E294" s="299" t="str">
        <f>CONCATENATE("(",ROUND((D294/$H294)*100,1),")")</f>
        <v>(8.3)</v>
      </c>
      <c r="F294" s="302">
        <f>SUM(F292:F293)</f>
        <v>1.6097167063076201</v>
      </c>
      <c r="G294" s="299" t="str">
        <f>CONCATENATE("(",ROUND((F294/$H294)*100,1),")")</f>
        <v>(6.3)</v>
      </c>
      <c r="H294" s="302">
        <f>SUM(H292:H293)</f>
        <v>25.43799999999996</v>
      </c>
      <c r="I294" s="299" t="str">
        <f>CONCATENATE("(",ROUND((H294/$H294)*100,1),")")</f>
        <v>(100)</v>
      </c>
      <c r="K294" s="302">
        <f t="shared" si="227"/>
        <v>3.8830608814173431</v>
      </c>
      <c r="L294" s="302">
        <f t="shared" si="228"/>
        <v>0.35579042013291051</v>
      </c>
      <c r="M294" s="302">
        <f t="shared" si="229"/>
        <v>0.32314869844972671</v>
      </c>
      <c r="N294" s="302">
        <f t="shared" si="230"/>
        <v>4.5619999999999798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6.9329841888542703</v>
      </c>
      <c r="C303" s="299" t="str">
        <f>CONCATENATE("(",ROUND((B303/$H305)*100,1),")")</f>
        <v>(42)</v>
      </c>
      <c r="D303" s="302">
        <f>'Ind T6'!M126</f>
        <v>0.35544596058214045</v>
      </c>
      <c r="E303" s="299" t="str">
        <f>CONCATENATE("(",ROUND((D303/$H305)*100,1),")")</f>
        <v>(2.2)</v>
      </c>
      <c r="F303" s="302">
        <f>'Ind T6'!N126</f>
        <v>0.32540827377508602</v>
      </c>
      <c r="G303" s="299" t="str">
        <f>CONCATENATE("(",ROUND((F303/$H305)*100,1),")")</f>
        <v>(2)</v>
      </c>
      <c r="H303" s="302">
        <f>SUM(B303,D303,F303)</f>
        <v>7.6138384232114964</v>
      </c>
      <c r="I303" s="299" t="str">
        <f>CONCATENATE("(",ROUND((H303/$H305)*100,1),")")</f>
        <v>(46.1)</v>
      </c>
      <c r="K303" s="302">
        <f>B308-B303</f>
        <v>0.26120765673832036</v>
      </c>
      <c r="L303" s="302">
        <f>D308-D303</f>
        <v>2.8206096843057582E-2</v>
      </c>
      <c r="M303" s="302">
        <f>F308-F303</f>
        <v>2.8897264358595853E-2</v>
      </c>
      <c r="N303" s="302">
        <f>SUM(K303:M303)</f>
        <v>0.31831101793997379</v>
      </c>
    </row>
    <row r="304" spans="1:14" x14ac:dyDescent="0.2">
      <c r="A304" s="282" t="s">
        <v>365</v>
      </c>
      <c r="B304" s="302">
        <f>'Ind T6'!L125</f>
        <v>6.5038743772876302</v>
      </c>
      <c r="C304" s="299" t="str">
        <f>CONCATENATE("(",ROUND((B304/$H305)*100,1),")")</f>
        <v>(39.4)</v>
      </c>
      <c r="D304" s="302">
        <f>'Ind T6'!M125</f>
        <v>2.3922871995008874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8.8961615767885185</v>
      </c>
      <c r="I304" s="299" t="str">
        <f>CONCATENATE("(",ROUND((H304/$H305)*100,1),")")</f>
        <v>(53.9)</v>
      </c>
      <c r="K304" s="302">
        <f t="shared" ref="K304:K305" si="232">B309-B304</f>
        <v>0.21719431543243939</v>
      </c>
      <c r="L304" s="302">
        <f t="shared" ref="L304:L305" si="233">D309-D304</f>
        <v>5.3494666627556864E-2</v>
      </c>
      <c r="M304" s="302">
        <f t="shared" ref="M304:M305" si="234">F309-F304</f>
        <v>0</v>
      </c>
      <c r="N304" s="302">
        <f t="shared" ref="N304:N305" si="235">SUM(K304:M304)</f>
        <v>0.27068898205999625</v>
      </c>
    </row>
    <row r="305" spans="1:14" x14ac:dyDescent="0.2">
      <c r="A305" s="282" t="s">
        <v>363</v>
      </c>
      <c r="B305" s="302">
        <f>SUM(B303:B304)</f>
        <v>13.4368585661419</v>
      </c>
      <c r="C305" s="299" t="str">
        <f>CONCATENATE("(",ROUND((B305/$H305)*100,1),")")</f>
        <v>(81.4)</v>
      </c>
      <c r="D305" s="302">
        <f>SUM(D303:D304)</f>
        <v>2.7477331600830279</v>
      </c>
      <c r="E305" s="299" t="str">
        <f>CONCATENATE("(",ROUND((D305/$H305)*100,1),")")</f>
        <v>(16.6)</v>
      </c>
      <c r="F305" s="302">
        <f>SUM(F303:F304)</f>
        <v>0.32540827377508602</v>
      </c>
      <c r="G305" s="299" t="str">
        <f>CONCATENATE("(",ROUND((F305/$H305)*100,1),")")</f>
        <v>(2)</v>
      </c>
      <c r="H305" s="302">
        <f>SUM(H303:H304)</f>
        <v>16.510000000000016</v>
      </c>
      <c r="I305" s="299" t="str">
        <f>CONCATENATE("(",ROUND((H305/$H305)*100,1),")")</f>
        <v>(100)</v>
      </c>
      <c r="K305" s="302">
        <f t="shared" si="232"/>
        <v>0.47840197217075975</v>
      </c>
      <c r="L305" s="302">
        <f t="shared" si="233"/>
        <v>8.170076347061439E-2</v>
      </c>
      <c r="M305" s="302">
        <f t="shared" si="234"/>
        <v>2.8897264358595853E-2</v>
      </c>
      <c r="N305" s="302">
        <f t="shared" si="235"/>
        <v>0.58899999999996999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7.1941918455925906</v>
      </c>
      <c r="C308" s="299" t="str">
        <f>CONCATENATE("(",ROUND((B308/$H310)*100,1),")")</f>
        <v>(42.1)</v>
      </c>
      <c r="D308" s="302">
        <f>'Ind T6'!R126</f>
        <v>0.38365205742519803</v>
      </c>
      <c r="E308" s="299" t="str">
        <f>CONCATENATE("(",ROUND((D308/$H310)*100,1),")")</f>
        <v>(2.2)</v>
      </c>
      <c r="F308" s="302">
        <f>'Ind T6'!S126</f>
        <v>0.35430553813368187</v>
      </c>
      <c r="G308" s="299" t="str">
        <f>CONCATENATE("(",ROUND((F308/$H310)*100,1),")")</f>
        <v>(2.1)</v>
      </c>
      <c r="H308" s="302">
        <f>SUM(B308,D308,F308)</f>
        <v>7.9321494411514699</v>
      </c>
      <c r="I308" s="299" t="str">
        <f>CONCATENATE("(",ROUND((H308/$H310)*100,1),")")</f>
        <v>(46.4)</v>
      </c>
      <c r="K308" s="302">
        <f>B313-B308</f>
        <v>1.3695237732312293E-2</v>
      </c>
      <c r="L308" s="302">
        <f>D313-D308</f>
        <v>2.7552930455306879E-2</v>
      </c>
      <c r="M308" s="302">
        <f>F313-F308</f>
        <v>1.5421381427513148E-2</v>
      </c>
      <c r="N308" s="302">
        <f>SUM(K308:M308)</f>
        <v>5.666954961513232E-2</v>
      </c>
    </row>
    <row r="309" spans="1:14" x14ac:dyDescent="0.2">
      <c r="A309" s="282" t="s">
        <v>365</v>
      </c>
      <c r="B309" s="302">
        <f>'Ind T6'!Q125</f>
        <v>6.7210686927200696</v>
      </c>
      <c r="C309" s="299" t="str">
        <f>CONCATENATE("(",ROUND((B309/$H310)*100,1),")")</f>
        <v>(39.3)</v>
      </c>
      <c r="D309" s="302">
        <f>'Ind T6'!R125</f>
        <v>2.4457818661284443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9.1668505588485143</v>
      </c>
      <c r="I309" s="299" t="str">
        <f>CONCATENATE("(",ROUND((H309/$H310)*100,1),")")</f>
        <v>(53.6)</v>
      </c>
      <c r="K309" s="302">
        <f t="shared" ref="K309:K310" si="237">B314-B309</f>
        <v>-1.0203290458056458E-2</v>
      </c>
      <c r="L309" s="302">
        <f t="shared" ref="L309:L310" si="238">D314-D309</f>
        <v>-2.6466259157057692E-2</v>
      </c>
      <c r="M309" s="302">
        <f t="shared" ref="M309:M310" si="239">F314-F309</f>
        <v>0</v>
      </c>
      <c r="N309" s="302">
        <f t="shared" ref="N309:N310" si="240">SUM(K309:M309)</f>
        <v>-3.666954961511415E-2</v>
      </c>
    </row>
    <row r="310" spans="1:14" x14ac:dyDescent="0.2">
      <c r="A310" s="282" t="s">
        <v>363</v>
      </c>
      <c r="B310" s="302">
        <f>SUM(B308:B309)</f>
        <v>13.91526053831266</v>
      </c>
      <c r="C310" s="299" t="str">
        <f>CONCATENATE("(",ROUND((B310/$H310)*100,1),")")</f>
        <v>(81.4)</v>
      </c>
      <c r="D310" s="302">
        <f>SUM(D308:D309)</f>
        <v>2.8294339235536423</v>
      </c>
      <c r="E310" s="299" t="str">
        <f>CONCATENATE("(",ROUND((D310/$H310)*100,1),")")</f>
        <v>(16.5)</v>
      </c>
      <c r="F310" s="302">
        <f>SUM(F308:F309)</f>
        <v>0.35430553813368187</v>
      </c>
      <c r="G310" s="299" t="str">
        <f>CONCATENATE("(",ROUND((F310/$H310)*100,1),")")</f>
        <v>(2.1)</v>
      </c>
      <c r="H310" s="302">
        <f>SUM(H308:H309)</f>
        <v>17.098999999999982</v>
      </c>
      <c r="I310" s="299" t="str">
        <f>CONCATENATE("(",ROUND((H310/$H310)*100,1),")")</f>
        <v>(100)</v>
      </c>
      <c r="K310" s="302">
        <f t="shared" si="237"/>
        <v>3.4919472742558355E-3</v>
      </c>
      <c r="L310" s="302">
        <f t="shared" si="238"/>
        <v>1.0866712982493532E-3</v>
      </c>
      <c r="M310" s="302">
        <f t="shared" si="239"/>
        <v>1.5421381427513148E-2</v>
      </c>
      <c r="N310" s="302">
        <f t="shared" si="240"/>
        <v>2.0000000000018336E-2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7.2078870833249029</v>
      </c>
      <c r="C313" s="299" t="str">
        <f>CONCATENATE("(",ROUND((B313/$H315)*100,1),")")</f>
        <v>(42.1)</v>
      </c>
      <c r="D313" s="302">
        <f>'Ind T6'!W126</f>
        <v>0.41120498788050491</v>
      </c>
      <c r="E313" s="299" t="str">
        <f>CONCATENATE("(",ROUND((D313/$H315)*100,1),")")</f>
        <v>(2.4)</v>
      </c>
      <c r="F313" s="302">
        <f>'Ind T6'!X126</f>
        <v>0.36972691956119502</v>
      </c>
      <c r="G313" s="299" t="str">
        <f>CONCATENATE("(",ROUND((F313/$H315)*100,1),")")</f>
        <v>(2.2)</v>
      </c>
      <c r="H313" s="302">
        <f>SUM(B313,D313,F313)</f>
        <v>7.9888189907666032</v>
      </c>
      <c r="I313" s="299" t="str">
        <f>CONCATENATE("(",ROUND((H313/$H315)*100,1),")")</f>
        <v>(46.7)</v>
      </c>
      <c r="K313" s="302">
        <f>B313-B303</f>
        <v>0.27490289447063265</v>
      </c>
      <c r="L313" s="302">
        <f>D313-D303</f>
        <v>5.5759027298364461E-2</v>
      </c>
      <c r="M313" s="302">
        <f>F313-F303</f>
        <v>4.4318645786109001E-2</v>
      </c>
      <c r="N313" s="302">
        <f>SUM(K313:M313)</f>
        <v>0.37498056755510611</v>
      </c>
    </row>
    <row r="314" spans="1:14" x14ac:dyDescent="0.2">
      <c r="A314" s="282" t="s">
        <v>365</v>
      </c>
      <c r="B314" s="302">
        <f>'Ind T6'!V125</f>
        <v>6.7108654022620131</v>
      </c>
      <c r="C314" s="299" t="str">
        <f>CONCATENATE("(",ROUND((B314/$H315)*100,1),")")</f>
        <v>(39.2)</v>
      </c>
      <c r="D314" s="302">
        <f>'Ind T6'!W125</f>
        <v>2.4193156069713866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9.1301810092334001</v>
      </c>
      <c r="I314" s="299" t="str">
        <f>CONCATENATE("(",ROUND((H314/$H315)*100,1),")")</f>
        <v>(53.3)</v>
      </c>
      <c r="K314" s="302">
        <f t="shared" ref="K314:K315" si="242">B314-B304</f>
        <v>0.20699102497438293</v>
      </c>
      <c r="L314" s="302">
        <f t="shared" ref="L314:L315" si="243">D314-D304</f>
        <v>2.7028407470499172E-2</v>
      </c>
      <c r="M314" s="302">
        <f t="shared" ref="M314:M315" si="244">F314-F304</f>
        <v>0</v>
      </c>
      <c r="N314" s="302">
        <f t="shared" ref="N314:N315" si="245">SUM(K314:M314)</f>
        <v>0.2340194324448821</v>
      </c>
    </row>
    <row r="315" spans="1:14" x14ac:dyDescent="0.2">
      <c r="A315" s="282" t="s">
        <v>363</v>
      </c>
      <c r="B315" s="302">
        <f>SUM(B313:B314)</f>
        <v>13.918752485586916</v>
      </c>
      <c r="C315" s="299" t="str">
        <f>CONCATENATE("(",ROUND((B315/$H315)*100,1),")")</f>
        <v>(81.3)</v>
      </c>
      <c r="D315" s="302">
        <f>SUM(D313:D314)</f>
        <v>2.8305205948518917</v>
      </c>
      <c r="E315" s="299" t="str">
        <f>CONCATENATE("(",ROUND((D315/$H315)*100,1),")")</f>
        <v>(16.5)</v>
      </c>
      <c r="F315" s="302">
        <f>SUM(F313:F314)</f>
        <v>0.36972691956119502</v>
      </c>
      <c r="G315" s="299" t="str">
        <f>CONCATENATE("(",ROUND((F315/$H315)*100,1),")")</f>
        <v>(2.2)</v>
      </c>
      <c r="H315" s="302">
        <f>SUM(H313:H314)</f>
        <v>17.119000000000003</v>
      </c>
      <c r="I315" s="299" t="str">
        <f>CONCATENATE("(",ROUND((H315/$H315)*100,1),")")</f>
        <v>(100)</v>
      </c>
      <c r="K315" s="302">
        <f t="shared" si="242"/>
        <v>0.48189391944501558</v>
      </c>
      <c r="L315" s="302">
        <f t="shared" si="243"/>
        <v>8.2787434768863744E-2</v>
      </c>
      <c r="M315" s="302">
        <f t="shared" si="244"/>
        <v>4.4318645786109001E-2</v>
      </c>
      <c r="N315" s="302">
        <f t="shared" si="245"/>
        <v>0.60899999999998833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5.4102441585061189</v>
      </c>
      <c r="C324" s="299" t="str">
        <f>CONCATENATE("(",ROUND((B324/$H326)*100,1),")")</f>
        <v>(37.8)</v>
      </c>
      <c r="D324" s="302">
        <f>'Ind T6'!M135</f>
        <v>1.1344931086440495</v>
      </c>
      <c r="E324" s="299" t="str">
        <f>CONCATENATE("(",ROUND((D324/$H326)*100,1),")")</f>
        <v>(7.9)</v>
      </c>
      <c r="F324" s="302">
        <f>'Ind T6'!N135</f>
        <v>7.7123936685771939E-4</v>
      </c>
      <c r="G324" s="299" t="str">
        <f>CONCATENATE("(",ROUND((F324/$H326)*100,1),")")</f>
        <v>(0)</v>
      </c>
      <c r="H324" s="302">
        <f>SUM(B324,D324,F324)</f>
        <v>6.5455085065170255</v>
      </c>
      <c r="I324" s="299" t="str">
        <f>CONCATENATE("(",ROUND((H324/$H326)*100,1),")")</f>
        <v>(45.7)</v>
      </c>
      <c r="K324" s="302">
        <f>B329-B324</f>
        <v>-4.6235142272146312E-2</v>
      </c>
      <c r="L324" s="302">
        <f>D329-D324</f>
        <v>-6.1616649648825739E-3</v>
      </c>
      <c r="M324" s="302">
        <f>F329-F324</f>
        <v>5.6390551605393219E-9</v>
      </c>
      <c r="N324" s="302">
        <f>SUM(K324:M324)</f>
        <v>-5.2396801597973726E-2</v>
      </c>
    </row>
    <row r="325" spans="1:14" x14ac:dyDescent="0.2">
      <c r="A325" s="282" t="s">
        <v>365</v>
      </c>
      <c r="B325" s="302">
        <f>'Ind T6'!L134</f>
        <v>4.3590449014539203</v>
      </c>
      <c r="C325" s="299" t="str">
        <f>CONCATENATE("(",ROUND((B325/$H326)*100,1),")")</f>
        <v>(30.4)</v>
      </c>
      <c r="D325" s="302">
        <f>'Ind T6'!M134</f>
        <v>2.2620450630208393</v>
      </c>
      <c r="E325" s="299" t="str">
        <f>CONCATENATE("(",ROUND((D325/$H326)*100,1),")")</f>
        <v>(15.8)</v>
      </c>
      <c r="F325" s="302">
        <f>'Ind T6'!N134</f>
        <v>1.1584015290082061</v>
      </c>
      <c r="G325" s="299" t="str">
        <f>CONCATENATE("(",ROUND((F325/$H326)*100,1),")")</f>
        <v>(8.1)</v>
      </c>
      <c r="H325" s="302">
        <f t="shared" ref="H325" si="246">SUM(B325,D325,F325)</f>
        <v>7.7794914934829649</v>
      </c>
      <c r="I325" s="299" t="str">
        <f>CONCATENATE("(",ROUND((H325/$H326)*100,1),")")</f>
        <v>(54.3)</v>
      </c>
      <c r="K325" s="302">
        <f t="shared" ref="K325:K326" si="247">B330-B325</f>
        <v>0.12034609308876387</v>
      </c>
      <c r="L325" s="302">
        <f t="shared" ref="L325:L326" si="248">D330-D325</f>
        <v>-0.11567021143679401</v>
      </c>
      <c r="M325" s="302">
        <f t="shared" ref="M325:M326" si="249">F330-F325</f>
        <v>7.7209199460368527E-3</v>
      </c>
      <c r="N325" s="302">
        <f t="shared" ref="N325:N326" si="250">SUM(K325:M325)</f>
        <v>1.2396801598006713E-2</v>
      </c>
    </row>
    <row r="326" spans="1:14" x14ac:dyDescent="0.2">
      <c r="A326" s="282" t="s">
        <v>363</v>
      </c>
      <c r="B326" s="302">
        <f>SUM(B324:B325)</f>
        <v>9.7692890599600393</v>
      </c>
      <c r="C326" s="299" t="str">
        <f>CONCATENATE("(",ROUND((B326/$H326)*100,1),")")</f>
        <v>(68.2)</v>
      </c>
      <c r="D326" s="302">
        <f>SUM(D324:D325)</f>
        <v>3.396538171664889</v>
      </c>
      <c r="E326" s="299" t="str">
        <f>CONCATENATE("(",ROUND((D326/$H326)*100,1),")")</f>
        <v>(23.7)</v>
      </c>
      <c r="F326" s="302">
        <f>SUM(F324:F325)</f>
        <v>1.1591727683750639</v>
      </c>
      <c r="G326" s="299" t="str">
        <f>CONCATENATE("(",ROUND((F326/$H326)*100,1),")")</f>
        <v>(8.1)</v>
      </c>
      <c r="H326" s="302">
        <f>SUM(H324:H325)</f>
        <v>14.32499999999999</v>
      </c>
      <c r="I326" s="299" t="str">
        <f>CONCATENATE("(",ROUND((H326/$H326)*100,1),")")</f>
        <v>(100)</v>
      </c>
      <c r="K326" s="302">
        <f t="shared" si="247"/>
        <v>7.411095081661756E-2</v>
      </c>
      <c r="L326" s="302">
        <f t="shared" si="248"/>
        <v>-0.12183187640167681</v>
      </c>
      <c r="M326" s="302">
        <f t="shared" si="249"/>
        <v>7.7209255850920755E-3</v>
      </c>
      <c r="N326" s="302">
        <f t="shared" si="250"/>
        <v>-3.9999999999967173E-2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5.3640090162339726</v>
      </c>
      <c r="C329" s="299" t="str">
        <f>CONCATENATE("(",ROUND((B329/$H331)*100,1),")")</f>
        <v>(37.5)</v>
      </c>
      <c r="D329" s="302">
        <f>'Ind T6'!R135</f>
        <v>1.1283314436791669</v>
      </c>
      <c r="E329" s="299" t="str">
        <f>CONCATENATE("(",ROUND((D329/$H331)*100,1),")")</f>
        <v>(7.9)</v>
      </c>
      <c r="F329" s="302">
        <f>'Ind T6'!S135</f>
        <v>7.7124500591287993E-4</v>
      </c>
      <c r="G329" s="299" t="str">
        <f>CONCATENATE("(",ROUND((F329/$H331)*100,1),")")</f>
        <v>(0)</v>
      </c>
      <c r="H329" s="302">
        <f>SUM(B329,D329,F329)</f>
        <v>6.4931117049190519</v>
      </c>
      <c r="I329" s="299" t="str">
        <f>CONCATENATE("(",ROUND((H329/$H331)*100,1),")")</f>
        <v>(45.5)</v>
      </c>
      <c r="K329" s="302">
        <f>B334-B329</f>
        <v>0.72524271748752778</v>
      </c>
      <c r="L329" s="302">
        <f>D334-D329</f>
        <v>0.17590005135288767</v>
      </c>
      <c r="M329" s="302">
        <f>F334-F329</f>
        <v>2.7796202036351478E-6</v>
      </c>
      <c r="N329" s="302">
        <f>SUM(K329:M329)</f>
        <v>0.90114554846061912</v>
      </c>
    </row>
    <row r="330" spans="1:14" x14ac:dyDescent="0.2">
      <c r="A330" s="282" t="s">
        <v>365</v>
      </c>
      <c r="B330" s="302">
        <f>'Ind T6'!Q134</f>
        <v>4.4793909945426842</v>
      </c>
      <c r="C330" s="299" t="str">
        <f>CONCATENATE("(",ROUND((B330/$H331)*100,1),")")</f>
        <v>(31.4)</v>
      </c>
      <c r="D330" s="302">
        <f>'Ind T6'!R134</f>
        <v>2.1463748515840453</v>
      </c>
      <c r="E330" s="299" t="str">
        <f>CONCATENATE("(",ROUND((D330/$H331)*100,1),")")</f>
        <v>(15)</v>
      </c>
      <c r="F330" s="302">
        <f>'Ind T6'!S134</f>
        <v>1.166122448954243</v>
      </c>
      <c r="G330" s="299" t="str">
        <f>CONCATENATE("(",ROUND((F330/$H331)*100,1),")")</f>
        <v>(8.2)</v>
      </c>
      <c r="H330" s="302">
        <f t="shared" ref="H330" si="251">SUM(B330,D330,F330)</f>
        <v>7.7918882950809722</v>
      </c>
      <c r="I330" s="299" t="str">
        <f>CONCATENATE("(",ROUND((H330/$H331)*100,1),")")</f>
        <v>(54.5)</v>
      </c>
      <c r="K330" s="302">
        <f t="shared" ref="K330:K331" si="252">B335-B330</f>
        <v>0.9681943241201374</v>
      </c>
      <c r="L330" s="302">
        <f t="shared" ref="L330:L331" si="253">D335-D330</f>
        <v>8.5138145545048616E-2</v>
      </c>
      <c r="M330" s="302">
        <f t="shared" ref="M330:M331" si="254">F335-F330</f>
        <v>0.16752198187414469</v>
      </c>
      <c r="N330" s="302">
        <f t="shared" ref="N330:N331" si="255">SUM(K330:M330)</f>
        <v>1.2208544515393307</v>
      </c>
    </row>
    <row r="331" spans="1:14" x14ac:dyDescent="0.2">
      <c r="A331" s="282" t="s">
        <v>363</v>
      </c>
      <c r="B331" s="302">
        <f>SUM(B329:B330)</f>
        <v>9.8434000107766568</v>
      </c>
      <c r="C331" s="299" t="str">
        <f>CONCATENATE("(",ROUND((B331/$H331)*100,1),")")</f>
        <v>(68.9)</v>
      </c>
      <c r="D331" s="302">
        <f>SUM(D329:D330)</f>
        <v>3.2747062952632122</v>
      </c>
      <c r="E331" s="299" t="str">
        <f>CONCATENATE("(",ROUND((D331/$H331)*100,1),")")</f>
        <v>(22.9)</v>
      </c>
      <c r="F331" s="302">
        <f>SUM(F329:F330)</f>
        <v>1.166893693960156</v>
      </c>
      <c r="G331" s="299" t="str">
        <f>CONCATENATE("(",ROUND((F331/$H331)*100,1),")")</f>
        <v>(8.2)</v>
      </c>
      <c r="H331" s="302">
        <f>SUM(H329:H330)</f>
        <v>14.285000000000025</v>
      </c>
      <c r="I331" s="299" t="str">
        <f>CONCATENATE("(",ROUND((H331/$H331)*100,1),")")</f>
        <v>(100)</v>
      </c>
      <c r="K331" s="302">
        <f t="shared" si="252"/>
        <v>1.6934370416076643</v>
      </c>
      <c r="L331" s="302">
        <f t="shared" si="253"/>
        <v>0.26103819689793628</v>
      </c>
      <c r="M331" s="302">
        <f t="shared" si="254"/>
        <v>0.16752476149434825</v>
      </c>
      <c r="N331" s="302">
        <f t="shared" si="255"/>
        <v>2.1219999999999488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6.0892517337215004</v>
      </c>
      <c r="C334" s="299" t="str">
        <f>CONCATENATE("(",ROUND((B334/$H336)*100,1),")")</f>
        <v>(37.1)</v>
      </c>
      <c r="D334" s="302">
        <f>'Ind T6'!W135</f>
        <v>1.3042314950320546</v>
      </c>
      <c r="E334" s="299" t="str">
        <f>CONCATENATE("(",ROUND((D334/$H336)*100,1),")")</f>
        <v>(7.9)</v>
      </c>
      <c r="F334" s="302">
        <f>'Ind T6'!X135</f>
        <v>7.7402462611651508E-4</v>
      </c>
      <c r="G334" s="299" t="str">
        <f>CONCATENATE("(",ROUND((F334/$H336)*100,1),")")</f>
        <v>(0)</v>
      </c>
      <c r="H334" s="302">
        <f>SUM(B334,D334,F334)</f>
        <v>7.3942572533796707</v>
      </c>
      <c r="I334" s="299" t="str">
        <f>CONCATENATE("(",ROUND((H334/$H336)*100,1),")")</f>
        <v>(45.1)</v>
      </c>
      <c r="K334" s="302">
        <f>B334-B324</f>
        <v>0.67900757521538146</v>
      </c>
      <c r="L334" s="302">
        <f>D334-D324</f>
        <v>0.16973838638800509</v>
      </c>
      <c r="M334" s="302">
        <f>F334-F324</f>
        <v>2.7852592587956871E-6</v>
      </c>
      <c r="N334" s="302">
        <f>SUM(K334:M334)</f>
        <v>0.84874874686264534</v>
      </c>
    </row>
    <row r="335" spans="1:14" x14ac:dyDescent="0.2">
      <c r="A335" s="282" t="s">
        <v>365</v>
      </c>
      <c r="B335" s="302">
        <f>'Ind T6'!V134</f>
        <v>5.4475853186628216</v>
      </c>
      <c r="C335" s="299" t="str">
        <f>CONCATENATE("(",ROUND((B335/$H336)*100,1),")")</f>
        <v>(33.2)</v>
      </c>
      <c r="D335" s="302">
        <f>'Ind T6'!W134</f>
        <v>2.2315129971290939</v>
      </c>
      <c r="E335" s="299" t="str">
        <f>CONCATENATE("(",ROUND((D335/$H336)*100,1),")")</f>
        <v>(13.6)</v>
      </c>
      <c r="F335" s="302">
        <f>'Ind T6'!X134</f>
        <v>1.3336444308283877</v>
      </c>
      <c r="G335" s="299" t="str">
        <f>CONCATENATE("(",ROUND((F335/$H336)*100,1),")")</f>
        <v>(8.1)</v>
      </c>
      <c r="H335" s="302">
        <f>SUM(B335,D335,F335)</f>
        <v>9.0127427466203027</v>
      </c>
      <c r="I335" s="299" t="str">
        <f>CONCATENATE("(",ROUND((H335/$H336)*100,1),")")</f>
        <v>(54.9)</v>
      </c>
      <c r="K335" s="302">
        <f t="shared" ref="K335:K336" si="256">B335-B325</f>
        <v>1.0885404172089013</v>
      </c>
      <c r="L335" s="302">
        <f t="shared" ref="L335:L336" si="257">D335-D325</f>
        <v>-3.0532065891745397E-2</v>
      </c>
      <c r="M335" s="302">
        <f t="shared" ref="M335:M336" si="258">F335-F325</f>
        <v>0.17524290182018154</v>
      </c>
      <c r="N335" s="302">
        <f t="shared" ref="N335:N336" si="259">SUM(K335:M335)</f>
        <v>1.2332512531373374</v>
      </c>
    </row>
    <row r="336" spans="1:14" x14ac:dyDescent="0.2">
      <c r="A336" s="282" t="s">
        <v>363</v>
      </c>
      <c r="B336" s="302">
        <f>SUM(B334:B335)</f>
        <v>11.536837052384321</v>
      </c>
      <c r="C336" s="299" t="str">
        <f>CONCATENATE("(",ROUND((B336/$H336)*100,1),")")</f>
        <v>(70.3)</v>
      </c>
      <c r="D336" s="302">
        <f>SUM(D334:D335)</f>
        <v>3.5357444921611485</v>
      </c>
      <c r="E336" s="299" t="str">
        <f>CONCATENATE("(",ROUND((D336/$H336)*100,1),")")</f>
        <v>(21.6)</v>
      </c>
      <c r="F336" s="302">
        <f>SUM(F334:F335)</f>
        <v>1.3344184554545042</v>
      </c>
      <c r="G336" s="299" t="str">
        <f>CONCATENATE("(",ROUND((F336/$H336)*100,1),")")</f>
        <v>(8.1)</v>
      </c>
      <c r="H336" s="302">
        <f>SUM(H334:H335)</f>
        <v>16.406999999999975</v>
      </c>
      <c r="I336" s="299" t="str">
        <f>CONCATENATE("(",ROUND((H336/$H336)*100,1),")")</f>
        <v>(100)</v>
      </c>
      <c r="K336" s="302">
        <f t="shared" si="256"/>
        <v>1.7675479924242818</v>
      </c>
      <c r="L336" s="302">
        <f t="shared" si="257"/>
        <v>0.13920632049625947</v>
      </c>
      <c r="M336" s="302">
        <f t="shared" si="258"/>
        <v>0.17524568707944033</v>
      </c>
      <c r="N336" s="302">
        <f t="shared" si="259"/>
        <v>2.0819999999999816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21.657522845038681</v>
      </c>
      <c r="C345" s="299" t="str">
        <f>CONCATENATE("(",ROUND((B345/$H347)*100,1),")")</f>
        <v>(42.3)</v>
      </c>
      <c r="D345" s="302">
        <f>'Ind T6'!M144</f>
        <v>3.1983257815541162</v>
      </c>
      <c r="E345" s="299" t="str">
        <f>CONCATENATE("(",ROUND((D345/$H347)*100,1),")")</f>
        <v>(6.2)</v>
      </c>
      <c r="F345" s="302">
        <f>'Ind T6'!N144</f>
        <v>5.9714572839564468</v>
      </c>
      <c r="G345" s="299" t="str">
        <f>CONCATENATE("(",ROUND((F345/$H347)*100,1),")")</f>
        <v>(11.7)</v>
      </c>
      <c r="H345" s="302">
        <f>SUM(B345,D345,F345)</f>
        <v>30.827305910549242</v>
      </c>
      <c r="I345" s="299" t="str">
        <f>CONCATENATE("(",ROUND((H345/$H347)*100,1),")")</f>
        <v>(60.2)</v>
      </c>
      <c r="K345" s="302">
        <f>B350-B345</f>
        <v>0.10041302915697869</v>
      </c>
      <c r="L345" s="302">
        <f>D350-D345</f>
        <v>0.15021852219336917</v>
      </c>
      <c r="M345" s="302">
        <f>F350-F345</f>
        <v>0.32525402659270775</v>
      </c>
      <c r="N345" s="302">
        <f>SUM(K345:M345)</f>
        <v>0.57588557794305562</v>
      </c>
    </row>
    <row r="346" spans="1:14" x14ac:dyDescent="0.2">
      <c r="A346" s="282" t="s">
        <v>365</v>
      </c>
      <c r="B346" s="302">
        <f>'Ind T6'!L143</f>
        <v>12.868252626277426</v>
      </c>
      <c r="C346" s="299" t="str">
        <f>CONCATENATE("(",ROUND((B346/$H347)*100,1),")")</f>
        <v>(25.1)</v>
      </c>
      <c r="D346" s="302">
        <f>'Ind T6'!M143</f>
        <v>6.3656628275470011</v>
      </c>
      <c r="E346" s="299" t="str">
        <f>CONCATENATE("(",ROUND((D346/$H347)*100,1),")")</f>
        <v>(12.4)</v>
      </c>
      <c r="F346" s="302">
        <f>'Ind T6'!N143</f>
        <v>1.1847786356263872</v>
      </c>
      <c r="G346" s="299" t="str">
        <f>CONCATENATE("(",ROUND((F346/$H347)*100,1),")")</f>
        <v>(2.3)</v>
      </c>
      <c r="H346" s="302">
        <f t="shared" ref="H346" si="260">SUM(B346,D346,F346)</f>
        <v>20.418694089450813</v>
      </c>
      <c r="I346" s="299" t="str">
        <f>CONCATENATE("(",ROUND((H346/$H347)*100,1),")")</f>
        <v>(39.8)</v>
      </c>
      <c r="K346" s="302">
        <f t="shared" ref="K346:K347" si="261">B351-B346</f>
        <v>0.59470549877601009</v>
      </c>
      <c r="L346" s="302">
        <f t="shared" ref="L346:L347" si="262">D351-D346</f>
        <v>0.34518196196190409</v>
      </c>
      <c r="M346" s="302">
        <f t="shared" ref="M346:M347" si="263">F351-F346</f>
        <v>0.14522696131894786</v>
      </c>
      <c r="N346" s="302">
        <f t="shared" ref="N346:N347" si="264">SUM(K346:M346)</f>
        <v>1.085114422056862</v>
      </c>
    </row>
    <row r="347" spans="1:14" x14ac:dyDescent="0.2">
      <c r="A347" s="282" t="s">
        <v>363</v>
      </c>
      <c r="B347" s="302">
        <f>SUM(B345:B346)</f>
        <v>34.525775471316109</v>
      </c>
      <c r="C347" s="299" t="str">
        <f>CONCATENATE("(",ROUND((B347/$H347)*100,1),")")</f>
        <v>(67.4)</v>
      </c>
      <c r="D347" s="302">
        <f>SUM(D345:D346)</f>
        <v>9.5639886091011164</v>
      </c>
      <c r="E347" s="299" t="str">
        <f>CONCATENATE("(",ROUND((D347/$H347)*100,1),")")</f>
        <v>(18.7)</v>
      </c>
      <c r="F347" s="302">
        <f>SUM(F345:F346)</f>
        <v>7.1562359195828336</v>
      </c>
      <c r="G347" s="299" t="str">
        <f>CONCATENATE("(",ROUND((F347/$H347)*100,1),")")</f>
        <v>(14)</v>
      </c>
      <c r="H347" s="302">
        <f>SUM(H345:H346)</f>
        <v>51.246000000000052</v>
      </c>
      <c r="I347" s="299" t="str">
        <f>CONCATENATE("(",ROUND((H347/$H347)*100,1),")")</f>
        <v>(100)</v>
      </c>
      <c r="K347" s="302">
        <f t="shared" si="261"/>
        <v>0.69511852793299056</v>
      </c>
      <c r="L347" s="302">
        <f t="shared" si="262"/>
        <v>0.49540048415527416</v>
      </c>
      <c r="M347" s="302">
        <f t="shared" si="263"/>
        <v>0.47048098791165582</v>
      </c>
      <c r="N347" s="302">
        <f t="shared" si="264"/>
        <v>1.6609999999999205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21.75793587419566</v>
      </c>
      <c r="C350" s="299" t="str">
        <f>CONCATENATE("(",ROUND((B350/$H352)*100,1),")")</f>
        <v>(41.1)</v>
      </c>
      <c r="D350" s="302">
        <f>'Ind T6'!R144</f>
        <v>3.3485443037474854</v>
      </c>
      <c r="E350" s="299" t="str">
        <f>CONCATENATE("(",ROUND((D350/$H352)*100,1),")")</f>
        <v>(6.3)</v>
      </c>
      <c r="F350" s="302">
        <f>'Ind T6'!S144</f>
        <v>6.2967113105491546</v>
      </c>
      <c r="G350" s="299" t="str">
        <f>CONCATENATE("(",ROUND((F350/$H352)*100,1),")")</f>
        <v>(11.9)</v>
      </c>
      <c r="H350" s="302">
        <f>SUM(B350,D350,F350)</f>
        <v>31.403191488492297</v>
      </c>
      <c r="I350" s="299" t="str">
        <f>CONCATENATE("(",ROUND((H350/$H352)*100,1),")")</f>
        <v>(59.4)</v>
      </c>
      <c r="K350" s="302">
        <f>B355-B350</f>
        <v>0.60763205032979073</v>
      </c>
      <c r="L350" s="302">
        <f>D355-D350</f>
        <v>0.29131519058241073</v>
      </c>
      <c r="M350" s="302">
        <f>F355-F350</f>
        <v>0.53573988494155689</v>
      </c>
      <c r="N350" s="302">
        <f>SUM(K350:M350)</f>
        <v>1.4346871258537583</v>
      </c>
    </row>
    <row r="351" spans="1:14" x14ac:dyDescent="0.2">
      <c r="A351" s="282" t="s">
        <v>365</v>
      </c>
      <c r="B351" s="302">
        <f>'Ind T6'!Q143</f>
        <v>13.462958125053436</v>
      </c>
      <c r="C351" s="299" t="str">
        <f>CONCATENATE("(",ROUND((B351/$H352)*100,1),")")</f>
        <v>(25.4)</v>
      </c>
      <c r="D351" s="302">
        <f>'Ind T6'!R143</f>
        <v>6.7108447895089052</v>
      </c>
      <c r="E351" s="299" t="str">
        <f>CONCATENATE("(",ROUND((D351/$H352)*100,1),")")</f>
        <v>(12.7)</v>
      </c>
      <c r="F351" s="302">
        <f>'Ind T6'!S143</f>
        <v>1.330005596945335</v>
      </c>
      <c r="G351" s="299" t="str">
        <f>CONCATENATE("(",ROUND((F351/$H352)*100,1),")")</f>
        <v>(2.5)</v>
      </c>
      <c r="H351" s="302">
        <f t="shared" ref="H351" si="265">SUM(B351,D351,F351)</f>
        <v>21.503808511507675</v>
      </c>
      <c r="I351" s="299" t="str">
        <f>CONCATENATE("(",ROUND((H351/$H352)*100,1),")")</f>
        <v>(40.6)</v>
      </c>
      <c r="K351" s="302">
        <f t="shared" ref="K351:K352" si="266">B356-B351</f>
        <v>0.93528918650010517</v>
      </c>
      <c r="L351" s="302">
        <f t="shared" ref="L351:L352" si="267">D356-D351</f>
        <v>0.46794851203294474</v>
      </c>
      <c r="M351" s="302">
        <f t="shared" ref="M351:M352" si="268">F356-F351</f>
        <v>0.23107517561329405</v>
      </c>
      <c r="N351" s="302">
        <f t="shared" ref="N351:N352" si="269">SUM(K351:M351)</f>
        <v>1.634312874146344</v>
      </c>
    </row>
    <row r="352" spans="1:14" x14ac:dyDescent="0.2">
      <c r="A352" s="282" t="s">
        <v>363</v>
      </c>
      <c r="B352" s="302">
        <f>SUM(B350:B351)</f>
        <v>35.2208939992491</v>
      </c>
      <c r="C352" s="299" t="str">
        <f>CONCATENATE("(",ROUND((B352/$H352)*100,1),")")</f>
        <v>(66.6)</v>
      </c>
      <c r="D352" s="302">
        <f>SUM(D350:D351)</f>
        <v>10.059389093256391</v>
      </c>
      <c r="E352" s="299" t="str">
        <f>CONCATENATE("(",ROUND((D352/$H352)*100,1),")")</f>
        <v>(19)</v>
      </c>
      <c r="F352" s="302">
        <f>SUM(F350:F351)</f>
        <v>7.6267169074944894</v>
      </c>
      <c r="G352" s="299" t="str">
        <f>CONCATENATE("(",ROUND((F352/$H352)*100,1),")")</f>
        <v>(14.4)</v>
      </c>
      <c r="H352" s="302">
        <f>SUM(H350:H351)</f>
        <v>52.906999999999968</v>
      </c>
      <c r="I352" s="299" t="str">
        <f>CONCATENATE("(",ROUND((H352/$H352)*100,1),")")</f>
        <v>(100)</v>
      </c>
      <c r="K352" s="302">
        <f t="shared" si="266"/>
        <v>1.5429212368298906</v>
      </c>
      <c r="L352" s="302">
        <f t="shared" si="267"/>
        <v>0.75926370261535503</v>
      </c>
      <c r="M352" s="302">
        <f t="shared" si="268"/>
        <v>0.76681506055485205</v>
      </c>
      <c r="N352" s="302">
        <f t="shared" si="269"/>
        <v>3.0690000000000976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22.36556792452545</v>
      </c>
      <c r="C355" s="299" t="str">
        <f>CONCATENATE("(",ROUND((B355/$H357)*100,1),")")</f>
        <v>(40)</v>
      </c>
      <c r="D355" s="302">
        <f>'Ind T6'!W144</f>
        <v>3.6398594943298961</v>
      </c>
      <c r="E355" s="299" t="str">
        <f>CONCATENATE("(",ROUND((D355/$H357)*100,1),")")</f>
        <v>(6.5)</v>
      </c>
      <c r="F355" s="302">
        <f>'Ind T6'!X144</f>
        <v>6.8324511954907114</v>
      </c>
      <c r="G355" s="299" t="str">
        <f>CONCATENATE("(",ROUND((F355/$H357)*100,1),")")</f>
        <v>(12.2)</v>
      </c>
      <c r="H355" s="302">
        <f>SUM(B355,D355,F355)</f>
        <v>32.83787861434606</v>
      </c>
      <c r="I355" s="299" t="str">
        <f>CONCATENATE("(",ROUND((H355/$H357)*100,1),")")</f>
        <v>(58.7)</v>
      </c>
      <c r="K355" s="302">
        <f>B355-B345</f>
        <v>0.70804507948676942</v>
      </c>
      <c r="L355" s="302">
        <f>D355-D345</f>
        <v>0.44153371277577991</v>
      </c>
      <c r="M355" s="302">
        <f>F355-F345</f>
        <v>0.86099391153426463</v>
      </c>
      <c r="N355" s="302">
        <f>SUM(K355:M355)</f>
        <v>2.010572703796814</v>
      </c>
    </row>
    <row r="356" spans="1:14" x14ac:dyDescent="0.2">
      <c r="A356" s="282" t="s">
        <v>365</v>
      </c>
      <c r="B356" s="302">
        <f>'Ind T6'!V143</f>
        <v>14.398247311553542</v>
      </c>
      <c r="C356" s="299" t="str">
        <f>CONCATENATE("(",ROUND((B356/$H357)*100,1),")")</f>
        <v>(25.7)</v>
      </c>
      <c r="D356" s="302">
        <f>'Ind T6'!W143</f>
        <v>7.1787933015418499</v>
      </c>
      <c r="E356" s="299" t="str">
        <f>CONCATENATE("(",ROUND((D356/$H357)*100,1),")")</f>
        <v>(12.8)</v>
      </c>
      <c r="F356" s="302">
        <f>'Ind T6'!X143</f>
        <v>1.5610807725586291</v>
      </c>
      <c r="G356" s="299" t="str">
        <f>CONCATENATE("(",ROUND((F356/$H357)*100,1),")")</f>
        <v>(2.8)</v>
      </c>
      <c r="H356" s="302">
        <f t="shared" ref="H356" si="270">SUM(B356,D356,F356)</f>
        <v>23.138121385654021</v>
      </c>
      <c r="I356" s="299" t="str">
        <f>CONCATENATE("(",ROUND((H356/$H357)*100,1),")")</f>
        <v>(41.3)</v>
      </c>
      <c r="K356" s="302">
        <f t="shared" ref="K356:K357" si="271">B356-B346</f>
        <v>1.5299946852761153</v>
      </c>
      <c r="L356" s="302">
        <f t="shared" ref="L356:L357" si="272">D356-D346</f>
        <v>0.81313047399484883</v>
      </c>
      <c r="M356" s="302">
        <f t="shared" ref="M356:M357" si="273">F356-F346</f>
        <v>0.3763021369322419</v>
      </c>
      <c r="N356" s="302">
        <f t="shared" ref="N356:N357" si="274">SUM(K356:M356)</f>
        <v>2.719427296203206</v>
      </c>
    </row>
    <row r="357" spans="1:14" x14ac:dyDescent="0.2">
      <c r="A357" s="282" t="s">
        <v>363</v>
      </c>
      <c r="B357" s="302">
        <f>SUM(B355:B356)</f>
        <v>36.76381523607899</v>
      </c>
      <c r="C357" s="299" t="str">
        <f>CONCATENATE("(",ROUND((B357/$H357)*100,1),")")</f>
        <v>(65.7)</v>
      </c>
      <c r="D357" s="302">
        <f>SUM(D355:D356)</f>
        <v>10.818652795871746</v>
      </c>
      <c r="E357" s="299" t="str">
        <f>CONCATENATE("(",ROUND((D357/$H357)*100,1),")")</f>
        <v>(19.3)</v>
      </c>
      <c r="F357" s="302">
        <f>SUM(F355:F356)</f>
        <v>8.3935319680493414</v>
      </c>
      <c r="G357" s="299" t="str">
        <f>CONCATENATE("(",ROUND((F357/$H357)*100,1),")")</f>
        <v>(15)</v>
      </c>
      <c r="H357" s="302">
        <f>SUM(H355:H356)</f>
        <v>55.976000000000084</v>
      </c>
      <c r="I357" s="299" t="str">
        <f>CONCATENATE("(",ROUND((H357/$H357)*100,1),")")</f>
        <v>(100)</v>
      </c>
      <c r="K357" s="302">
        <f t="shared" si="271"/>
        <v>2.2380397647628811</v>
      </c>
      <c r="L357" s="302">
        <f t="shared" si="272"/>
        <v>1.2546641867706292</v>
      </c>
      <c r="M357" s="302">
        <f t="shared" si="273"/>
        <v>1.2372960484665079</v>
      </c>
      <c r="N357" s="302">
        <f t="shared" si="274"/>
        <v>4.7300000000000182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27.141163352841218</v>
      </c>
      <c r="C366" s="299" t="str">
        <f>CONCATENATE("(",ROUND((B366/$H368)*100,1),")")</f>
        <v>(41.4)</v>
      </c>
      <c r="D366" s="302">
        <f>'Ind T6'!M153</f>
        <v>7.5383380756622165</v>
      </c>
      <c r="E366" s="299" t="str">
        <f>CONCATENATE("(",ROUND((D366/$H368)*100,1),")")</f>
        <v>(11.5)</v>
      </c>
      <c r="F366" s="302">
        <f>'Ind T6'!N153</f>
        <v>3.5013606445275429</v>
      </c>
      <c r="G366" s="299" t="str">
        <f>CONCATENATE("(",ROUND((F366/$H368)*100,1),")")</f>
        <v>(5.3)</v>
      </c>
      <c r="H366" s="302">
        <f>SUM(B366,D366,F366)</f>
        <v>38.18086207303098</v>
      </c>
      <c r="I366" s="299" t="str">
        <f>CONCATENATE("(",ROUND((H366/$H368)*100,1),")")</f>
        <v>(58.2)</v>
      </c>
      <c r="K366" s="302">
        <f>B371-B366</f>
        <v>0.62647132308361009</v>
      </c>
      <c r="L366" s="302">
        <f>D371-D366</f>
        <v>0.15804428339884868</v>
      </c>
      <c r="M366" s="302">
        <f>F371-F366</f>
        <v>2.5522336700616322E-2</v>
      </c>
      <c r="N366" s="302">
        <f>SUM(K366:M366)</f>
        <v>0.81003794318307509</v>
      </c>
    </row>
    <row r="367" spans="1:14" x14ac:dyDescent="0.2">
      <c r="A367" s="282" t="s">
        <v>365</v>
      </c>
      <c r="B367" s="302">
        <f>'Ind T6'!L152</f>
        <v>13.511776196856292</v>
      </c>
      <c r="C367" s="299" t="str">
        <f>CONCATENATE("(",ROUND((B367/$H368)*100,1),")")</f>
        <v>(20.6)</v>
      </c>
      <c r="D367" s="302">
        <f>'Ind T6'!M152</f>
        <v>12.171610558841937</v>
      </c>
      <c r="E367" s="299" t="str">
        <f>CONCATENATE("(",ROUND((D367/$H368)*100,1),")")</f>
        <v>(18.6)</v>
      </c>
      <c r="F367" s="302">
        <f>'Ind T6'!N152</f>
        <v>1.690751171270866</v>
      </c>
      <c r="G367" s="299" t="str">
        <f>CONCATENATE("(",ROUND((F367/$H368)*100,1),")")</f>
        <v>(2.6)</v>
      </c>
      <c r="H367" s="302">
        <f t="shared" ref="H367" si="275">SUM(B367,D367,F367)</f>
        <v>27.374137926969095</v>
      </c>
      <c r="I367" s="299" t="str">
        <f>CONCATENATE("(",ROUND((H367/$H368)*100,1),")")</f>
        <v>(41.8)</v>
      </c>
      <c r="K367" s="302">
        <f t="shared" ref="K367:K368" si="276">B372-B367</f>
        <v>0.56047188423694294</v>
      </c>
      <c r="L367" s="302">
        <f t="shared" ref="L367:L368" si="277">D372-D367</f>
        <v>4.7860340787231337E-2</v>
      </c>
      <c r="M367" s="302">
        <f t="shared" ref="M367:M368" si="278">F372-F367</f>
        <v>9.6298317926797328E-3</v>
      </c>
      <c r="N367" s="302">
        <f t="shared" ref="N367:N368" si="279">SUM(K367:M367)</f>
        <v>0.61796205681685401</v>
      </c>
    </row>
    <row r="368" spans="1:14" x14ac:dyDescent="0.2">
      <c r="A368" s="282" t="s">
        <v>363</v>
      </c>
      <c r="B368" s="302">
        <f>SUM(B366:B367)</f>
        <v>40.652939549697507</v>
      </c>
      <c r="C368" s="299" t="str">
        <f>CONCATENATE("(",ROUND((B368/$H368)*100,1),")")</f>
        <v>(62)</v>
      </c>
      <c r="D368" s="302">
        <f>SUM(D366:D367)</f>
        <v>19.709948634504155</v>
      </c>
      <c r="E368" s="299" t="str">
        <f>CONCATENATE("(",ROUND((D368/$H368)*100,1),")")</f>
        <v>(30.1)</v>
      </c>
      <c r="F368" s="302">
        <f>SUM(F366:F367)</f>
        <v>5.192111815798409</v>
      </c>
      <c r="G368" s="299" t="str">
        <f>CONCATENATE("(",ROUND((F368/$H368)*100,1),")")</f>
        <v>(7.9)</v>
      </c>
      <c r="H368" s="302">
        <f>SUM(H366:H367)</f>
        <v>65.555000000000078</v>
      </c>
      <c r="I368" s="299" t="str">
        <f>CONCATENATE("(",ROUND((H368/$H368)*100,1),")")</f>
        <v>(100)</v>
      </c>
      <c r="K368" s="302">
        <f t="shared" si="276"/>
        <v>1.186943207320553</v>
      </c>
      <c r="L368" s="302">
        <f t="shared" si="277"/>
        <v>0.20590462418607913</v>
      </c>
      <c r="M368" s="302">
        <f t="shared" si="278"/>
        <v>3.5152168493295832E-2</v>
      </c>
      <c r="N368" s="302">
        <f t="shared" si="279"/>
        <v>1.427999999999928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27.767634675924828</v>
      </c>
      <c r="C371" s="299" t="str">
        <f>CONCATENATE("(",ROUND((B371/$H373)*100,1),")")</f>
        <v>(41.5)</v>
      </c>
      <c r="D371" s="302">
        <f>'Ind T6'!R153</f>
        <v>7.6963823590610652</v>
      </c>
      <c r="E371" s="299" t="str">
        <f>CONCATENATE("(",ROUND((D371/$H373)*100,1),")")</f>
        <v>(11.5)</v>
      </c>
      <c r="F371" s="302">
        <f>'Ind T6'!S153</f>
        <v>3.5268829812281592</v>
      </c>
      <c r="G371" s="299" t="str">
        <f>CONCATENATE("(",ROUND((F371/$H373)*100,1),")")</f>
        <v>(5.3)</v>
      </c>
      <c r="H371" s="302">
        <f>SUM(B371,D371,F371)</f>
        <v>38.990900016214056</v>
      </c>
      <c r="I371" s="299" t="str">
        <f>CONCATENATE("(",ROUND((H371/$H373)*100,1),")")</f>
        <v>(58.2)</v>
      </c>
      <c r="K371" s="302">
        <f>B376-B371</f>
        <v>1.2165777237906852</v>
      </c>
      <c r="L371" s="302">
        <f>D376-D371</f>
        <v>0.26472317643229282</v>
      </c>
      <c r="M371" s="302">
        <f>F376-F371</f>
        <v>0.16538777697866491</v>
      </c>
      <c r="N371" s="302">
        <f>SUM(K371:M371)</f>
        <v>1.6466886772016429</v>
      </c>
    </row>
    <row r="372" spans="1:14" x14ac:dyDescent="0.2">
      <c r="A372" s="282" t="s">
        <v>365</v>
      </c>
      <c r="B372" s="302">
        <f>'Ind T6'!Q152</f>
        <v>14.072248081093235</v>
      </c>
      <c r="C372" s="299" t="str">
        <f>CONCATENATE("(",ROUND((B372/$H373)*100,1),")")</f>
        <v>(21)</v>
      </c>
      <c r="D372" s="302">
        <f>'Ind T6'!R152</f>
        <v>12.219470899629169</v>
      </c>
      <c r="E372" s="299" t="str">
        <f>CONCATENATE("(",ROUND((D372/$H373)*100,1),")")</f>
        <v>(18.2)</v>
      </c>
      <c r="F372" s="302">
        <f>'Ind T6'!S152</f>
        <v>1.7003810030635458</v>
      </c>
      <c r="G372" s="299" t="str">
        <f>CONCATENATE("(",ROUND((F372/$H373)*100,1),")")</f>
        <v>(2.5)</v>
      </c>
      <c r="H372" s="302">
        <f t="shared" ref="H372" si="280">SUM(B372,D372,F372)</f>
        <v>27.992099983785948</v>
      </c>
      <c r="I372" s="299" t="str">
        <f>CONCATENATE("(",ROUND((H372/$H373)*100,1),")")</f>
        <v>(41.8)</v>
      </c>
      <c r="K372" s="302">
        <f t="shared" ref="K372:K373" si="281">B377-B372</f>
        <v>0.94479516369824701</v>
      </c>
      <c r="L372" s="302">
        <f t="shared" ref="L372:L373" si="282">D377-D372</f>
        <v>9.9403471168161062E-2</v>
      </c>
      <c r="M372" s="302">
        <f t="shared" ref="M372:M373" si="283">F377-F372</f>
        <v>9.1112687931900194E-2</v>
      </c>
      <c r="N372" s="302">
        <f t="shared" ref="N372:N373" si="284">SUM(K372:M372)</f>
        <v>1.1353113227983083</v>
      </c>
    </row>
    <row r="373" spans="1:14" x14ac:dyDescent="0.2">
      <c r="A373" s="282" t="s">
        <v>363</v>
      </c>
      <c r="B373" s="302">
        <f>SUM(B371:B372)</f>
        <v>41.83988275701806</v>
      </c>
      <c r="C373" s="299" t="str">
        <f>CONCATENATE("(",ROUND((B373/$H373)*100,1),")")</f>
        <v>(62.5)</v>
      </c>
      <c r="D373" s="302">
        <f>SUM(D371:D372)</f>
        <v>19.915853258690234</v>
      </c>
      <c r="E373" s="299" t="str">
        <f>CONCATENATE("(",ROUND((D373/$H373)*100,1),")")</f>
        <v>(29.7)</v>
      </c>
      <c r="F373" s="302">
        <f>SUM(F371:F372)</f>
        <v>5.2272639842917048</v>
      </c>
      <c r="G373" s="299" t="str">
        <f>CONCATENATE("(",ROUND((F373/$H373)*100,1),")")</f>
        <v>(7.8)</v>
      </c>
      <c r="H373" s="302">
        <f>SUM(H371:H372)</f>
        <v>66.983000000000004</v>
      </c>
      <c r="I373" s="299" t="str">
        <f>CONCATENATE("(",ROUND((H373/$H373)*100,1),")")</f>
        <v>(100)</v>
      </c>
      <c r="K373" s="302">
        <f t="shared" si="281"/>
        <v>2.1613728874889375</v>
      </c>
      <c r="L373" s="302">
        <f t="shared" si="282"/>
        <v>0.36412664760045388</v>
      </c>
      <c r="M373" s="302">
        <f t="shared" si="283"/>
        <v>0.25650046491056511</v>
      </c>
      <c r="N373" s="302">
        <f t="shared" si="284"/>
        <v>2.7819999999999565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28.984212399715513</v>
      </c>
      <c r="C376" s="299" t="str">
        <f>CONCATENATE("(",ROUND((B376/$H378)*100,1),")")</f>
        <v>(41.5)</v>
      </c>
      <c r="D376" s="302">
        <f>'Ind T6'!W153</f>
        <v>7.961105535493358</v>
      </c>
      <c r="E376" s="299" t="str">
        <f>CONCATENATE("(",ROUND((D376/$H378)*100,1),")")</f>
        <v>(11.4)</v>
      </c>
      <c r="F376" s="302">
        <f>'Ind T6'!X153</f>
        <v>3.6922707582068242</v>
      </c>
      <c r="G376" s="299" t="str">
        <f>CONCATENATE("(",ROUND((F376/$H378)*100,1),")")</f>
        <v>(5.3)</v>
      </c>
      <c r="H376" s="302">
        <f>SUM(B376,D376,F376)</f>
        <v>40.637588693415694</v>
      </c>
      <c r="I376" s="299" t="str">
        <f>CONCATENATE("(",ROUND((H376/$H378)*100,1),")")</f>
        <v>(58.2)</v>
      </c>
      <c r="K376" s="302">
        <f>B376-B366</f>
        <v>1.8430490468742953</v>
      </c>
      <c r="L376" s="302">
        <f>D376-D366</f>
        <v>0.4227674598311415</v>
      </c>
      <c r="M376" s="302">
        <f>F376-F366</f>
        <v>0.19091011367928123</v>
      </c>
      <c r="N376" s="302">
        <f>SUM(K376:M376)</f>
        <v>2.456726620384718</v>
      </c>
    </row>
    <row r="377" spans="1:14" x14ac:dyDescent="0.2">
      <c r="A377" s="282" t="s">
        <v>365</v>
      </c>
      <c r="B377" s="302">
        <f>'Ind T6'!V152</f>
        <v>15.017043244791482</v>
      </c>
      <c r="C377" s="299" t="str">
        <f>CONCATENATE("(",ROUND((B377/$H378)*100,1),")")</f>
        <v>(21.5)</v>
      </c>
      <c r="D377" s="302">
        <f>'Ind T6'!W152</f>
        <v>12.31887437079733</v>
      </c>
      <c r="E377" s="299" t="str">
        <f>CONCATENATE("(",ROUND((D377/$H378)*100,1),")")</f>
        <v>(17.7)</v>
      </c>
      <c r="F377" s="302">
        <f>'Ind T6'!X152</f>
        <v>1.791493690995446</v>
      </c>
      <c r="G377" s="299" t="str">
        <f>CONCATENATE("(",ROUND((F377/$H378)*100,1),")")</f>
        <v>(2.6)</v>
      </c>
      <c r="H377" s="302">
        <f t="shared" ref="H377" si="285">SUM(B377,D377,F377)</f>
        <v>29.127411306584257</v>
      </c>
      <c r="I377" s="299" t="str">
        <f>CONCATENATE("(",ROUND((H377/$H378)*100,1),")")</f>
        <v>(41.8)</v>
      </c>
      <c r="K377" s="302">
        <f t="shared" ref="K377:K378" si="286">B377-B367</f>
        <v>1.50526704793519</v>
      </c>
      <c r="L377" s="302">
        <f t="shared" ref="L377:L378" si="287">D377-D367</f>
        <v>0.1472638119553924</v>
      </c>
      <c r="M377" s="302">
        <f t="shared" ref="M377:M378" si="288">F377-F367</f>
        <v>0.10074251972457993</v>
      </c>
      <c r="N377" s="302">
        <f t="shared" ref="N377:N378" si="289">SUM(K377:M377)</f>
        <v>1.7532733796151623</v>
      </c>
    </row>
    <row r="378" spans="1:14" x14ac:dyDescent="0.2">
      <c r="A378" s="282" t="s">
        <v>363</v>
      </c>
      <c r="B378" s="302">
        <f>SUM(B376:B377)</f>
        <v>44.001255644506998</v>
      </c>
      <c r="C378" s="299" t="str">
        <f>CONCATENATE("(",ROUND((B378/$H378)*100,1),")")</f>
        <v>(63.1)</v>
      </c>
      <c r="D378" s="302">
        <f>SUM(D376:D377)</f>
        <v>20.279979906290688</v>
      </c>
      <c r="E378" s="299" t="str">
        <f>CONCATENATE("(",ROUND((D378/$H378)*100,1),")")</f>
        <v>(29.1)</v>
      </c>
      <c r="F378" s="302">
        <f>SUM(F376:F377)</f>
        <v>5.4837644492022699</v>
      </c>
      <c r="G378" s="299" t="str">
        <f>CONCATENATE("(",ROUND((F378/$H378)*100,1),")")</f>
        <v>(7.9)</v>
      </c>
      <c r="H378" s="302">
        <f>SUM(H376:H377)</f>
        <v>69.764999999999958</v>
      </c>
      <c r="I378" s="299" t="str">
        <f>CONCATENATE("(",ROUND((H378/$H378)*100,1),")")</f>
        <v>(100)</v>
      </c>
      <c r="K378" s="302">
        <f t="shared" si="286"/>
        <v>3.3483160948094906</v>
      </c>
      <c r="L378" s="302">
        <f t="shared" si="287"/>
        <v>0.57003127178653301</v>
      </c>
      <c r="M378" s="302">
        <f t="shared" si="288"/>
        <v>0.29165263340386094</v>
      </c>
      <c r="N378" s="302">
        <f t="shared" si="289"/>
        <v>4.2099999999998845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19.069230565082229</v>
      </c>
      <c r="C387" s="299" t="str">
        <f>CONCATENATE("(",ROUND((B387/$H389)*100,1),")")</f>
        <v>(33.9)</v>
      </c>
      <c r="D387" s="302">
        <f>'Ind T6'!M162</f>
        <v>2.8550855841752316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21.924316149257461</v>
      </c>
      <c r="I387" s="299" t="str">
        <f>CONCATENATE("(",ROUND((H387/$H389)*100,1),")")</f>
        <v>(39)</v>
      </c>
      <c r="K387" s="302">
        <f>B392-B387</f>
        <v>-0.71917705065463622</v>
      </c>
      <c r="L387" s="302">
        <f>D392-D387</f>
        <v>0.1002413489959042</v>
      </c>
      <c r="M387" s="302">
        <f>F392-F387</f>
        <v>0</v>
      </c>
      <c r="N387" s="302">
        <f>SUM(K387:M387)</f>
        <v>-0.61893570165873202</v>
      </c>
    </row>
    <row r="388" spans="1:14" x14ac:dyDescent="0.2">
      <c r="A388" s="282" t="s">
        <v>365</v>
      </c>
      <c r="B388" s="302">
        <f>'Ind T6'!L161</f>
        <v>17.457218804982453</v>
      </c>
      <c r="C388" s="299" t="str">
        <f>CONCATENATE("(",ROUND((B388/$H389)*100,1),")")</f>
        <v>(31.1)</v>
      </c>
      <c r="D388" s="302">
        <f>'Ind T6'!M161</f>
        <v>14.762298501966244</v>
      </c>
      <c r="E388" s="299" t="str">
        <f>CONCATENATE("(",ROUND((D388/$H389)*100,1),")")</f>
        <v>(26.3)</v>
      </c>
      <c r="F388" s="302">
        <f>'Ind T6'!N161</f>
        <v>2.0271665437939177</v>
      </c>
      <c r="G388" s="299" t="str">
        <f>CONCATENATE("(",ROUND((F388/$H389)*100,1),")")</f>
        <v>(3.6)</v>
      </c>
      <c r="H388" s="302">
        <f t="shared" ref="H388" si="290">SUM(B388,D388,F388)</f>
        <v>34.246683850742613</v>
      </c>
      <c r="I388" s="299" t="str">
        <f>CONCATENATE("(",ROUND((H388/$H389)*100,1),")")</f>
        <v>(61)</v>
      </c>
      <c r="K388" s="302">
        <f t="shared" ref="K388:K389" si="291">B393-B388</f>
        <v>-0.31216466524381303</v>
      </c>
      <c r="L388" s="302">
        <f t="shared" ref="L388:L389" si="292">D393-D388</f>
        <v>-0.23433988505407299</v>
      </c>
      <c r="M388" s="302">
        <f t="shared" ref="M388:M389" si="293">F393-F388</f>
        <v>-3.4559748043502259E-2</v>
      </c>
      <c r="N388" s="302">
        <f t="shared" ref="N388:N389" si="294">SUM(K388:M388)</f>
        <v>-0.58106429834138829</v>
      </c>
    </row>
    <row r="389" spans="1:14" x14ac:dyDescent="0.2">
      <c r="A389" s="282" t="s">
        <v>363</v>
      </c>
      <c r="B389" s="302">
        <f>SUM(B387:B388)</f>
        <v>36.526449370064682</v>
      </c>
      <c r="C389" s="299" t="str">
        <f>CONCATENATE("(",ROUND((B389/$H389)*100,1),")")</f>
        <v>(65)</v>
      </c>
      <c r="D389" s="302">
        <f>SUM(D387:D388)</f>
        <v>17.617384086141477</v>
      </c>
      <c r="E389" s="299" t="str">
        <f>CONCATENATE("(",ROUND((D389/$H389)*100,1),")")</f>
        <v>(31.4)</v>
      </c>
      <c r="F389" s="302">
        <f>SUM(F387:F388)</f>
        <v>2.0271665437939177</v>
      </c>
      <c r="G389" s="299" t="str">
        <f>CONCATENATE("(",ROUND((F389/$H389)*100,1),")")</f>
        <v>(3.6)</v>
      </c>
      <c r="H389" s="302">
        <f>SUM(H387:H388)</f>
        <v>56.171000000000078</v>
      </c>
      <c r="I389" s="299" t="str">
        <f>CONCATENATE("(",ROUND((H389/$H389)*100,1),")")</f>
        <v>(100)</v>
      </c>
      <c r="K389" s="302">
        <f t="shared" si="291"/>
        <v>-1.0313417158984493</v>
      </c>
      <c r="L389" s="302">
        <f t="shared" si="292"/>
        <v>-0.1340985360581719</v>
      </c>
      <c r="M389" s="302">
        <f t="shared" si="293"/>
        <v>-3.4559748043502259E-2</v>
      </c>
      <c r="N389" s="302">
        <f t="shared" si="294"/>
        <v>-1.2000000000001234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18.350053514427593</v>
      </c>
      <c r="C392" s="299" t="str">
        <f>CONCATENATE("(",ROUND((B392/$H394)*100,1),")")</f>
        <v>(33.4)</v>
      </c>
      <c r="D392" s="302">
        <f>'Ind T6'!R162</f>
        <v>2.9553269331711358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21.305380447598729</v>
      </c>
      <c r="I392" s="299" t="str">
        <f>CONCATENATE("(",ROUND((H392/$H394)*100,1),")")</f>
        <v>(38.8)</v>
      </c>
      <c r="K392" s="302">
        <f>B397-B392</f>
        <v>-0.41512630677292606</v>
      </c>
      <c r="L392" s="302">
        <f>D397-D392</f>
        <v>0.36598550298978161</v>
      </c>
      <c r="M392" s="302">
        <f>F397-F392</f>
        <v>0</v>
      </c>
      <c r="N392" s="302">
        <f>SUM(K392:M392)</f>
        <v>-4.9140803783144449E-2</v>
      </c>
    </row>
    <row r="393" spans="1:14" x14ac:dyDescent="0.2">
      <c r="A393" s="282" t="s">
        <v>365</v>
      </c>
      <c r="B393" s="302">
        <f>'Ind T6'!Q161</f>
        <v>17.14505413973864</v>
      </c>
      <c r="C393" s="299" t="str">
        <f>CONCATENATE("(",ROUND((B393/$H394)*100,1),")")</f>
        <v>(31.2)</v>
      </c>
      <c r="D393" s="302">
        <f>'Ind T6'!R161</f>
        <v>14.527958616912171</v>
      </c>
      <c r="E393" s="299" t="str">
        <f>CONCATENATE("(",ROUND((D393/$H394)*100,1),")")</f>
        <v>(26.4)</v>
      </c>
      <c r="F393" s="302">
        <f>'Ind T6'!S161</f>
        <v>1.9926067957504154</v>
      </c>
      <c r="G393" s="299" t="str">
        <f>CONCATENATE("(",ROUND((F393/$H394)*100,1),")")</f>
        <v>(3.6)</v>
      </c>
      <c r="H393" s="302">
        <f t="shared" ref="H393" si="295">SUM(B393,D393,F393)</f>
        <v>33.665619552401232</v>
      </c>
      <c r="I393" s="299" t="str">
        <f>CONCATENATE("(",ROUND((H393/$H394)*100,1),")")</f>
        <v>(61.2)</v>
      </c>
      <c r="K393" s="302">
        <f t="shared" ref="K393:K394" si="296">B398-B393</f>
        <v>0.32362574052257287</v>
      </c>
      <c r="L393" s="302">
        <f t="shared" ref="L393:L394" si="297">D398-D393</f>
        <v>0.28079225714030365</v>
      </c>
      <c r="M393" s="302">
        <f t="shared" ref="M393:M394" si="298">F398-F393</f>
        <v>5.4722806120319101E-2</v>
      </c>
      <c r="N393" s="302">
        <f t="shared" ref="N393:N394" si="299">SUM(K393:M393)</f>
        <v>0.65914080378319562</v>
      </c>
    </row>
    <row r="394" spans="1:14" x14ac:dyDescent="0.2">
      <c r="A394" s="282" t="s">
        <v>363</v>
      </c>
      <c r="B394" s="302">
        <f>SUM(B392:B393)</f>
        <v>35.495107654166233</v>
      </c>
      <c r="C394" s="299" t="str">
        <f>CONCATENATE("(",ROUND((B394/$H394)*100,1),")")</f>
        <v>(64.6)</v>
      </c>
      <c r="D394" s="302">
        <f>SUM(D392:D393)</f>
        <v>17.483285550083306</v>
      </c>
      <c r="E394" s="299" t="str">
        <f>CONCATENATE("(",ROUND((D394/$H394)*100,1),")")</f>
        <v>(31.8)</v>
      </c>
      <c r="F394" s="302">
        <f>SUM(F392:F393)</f>
        <v>1.9926067957504154</v>
      </c>
      <c r="G394" s="299" t="str">
        <f>CONCATENATE("(",ROUND((F394/$H394)*100,1),")")</f>
        <v>(3.6)</v>
      </c>
      <c r="H394" s="302">
        <f>SUM(H392:H393)</f>
        <v>54.970999999999961</v>
      </c>
      <c r="I394" s="299" t="str">
        <f>CONCATENATE("(",ROUND((H394/$H394)*100,1),")")</f>
        <v>(100)</v>
      </c>
      <c r="K394" s="302">
        <f t="shared" si="296"/>
        <v>-9.1500566250353188E-2</v>
      </c>
      <c r="L394" s="302">
        <f t="shared" si="297"/>
        <v>0.64677776013008526</v>
      </c>
      <c r="M394" s="302">
        <f t="shared" si="298"/>
        <v>5.4722806120319101E-2</v>
      </c>
      <c r="N394" s="302">
        <f t="shared" si="299"/>
        <v>0.61000000000005117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17.934927207654667</v>
      </c>
      <c r="C397" s="299" t="str">
        <f>CONCATENATE("(",ROUND((B397/$H399)*100,1),")")</f>
        <v>(32.3)</v>
      </c>
      <c r="D397" s="302">
        <f>'Ind T6'!W162</f>
        <v>3.3213124361609174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21.256239643815583</v>
      </c>
      <c r="I397" s="299" t="str">
        <f>CONCATENATE("(",ROUND((H397/$H399)*100,1),")")</f>
        <v>(38.2)</v>
      </c>
      <c r="K397" s="302">
        <f>B397-B387</f>
        <v>-1.1343033574275623</v>
      </c>
      <c r="L397" s="302">
        <f>D397-D387</f>
        <v>0.46622685198568581</v>
      </c>
      <c r="M397" s="302">
        <f>F397-F387</f>
        <v>0</v>
      </c>
      <c r="N397" s="302">
        <f>SUM(K397:M397)</f>
        <v>-0.66807650544187647</v>
      </c>
    </row>
    <row r="398" spans="1:14" x14ac:dyDescent="0.2">
      <c r="A398" s="282" t="s">
        <v>365</v>
      </c>
      <c r="B398" s="302">
        <f>'Ind T6'!V161</f>
        <v>17.468679880261213</v>
      </c>
      <c r="C398" s="299" t="str">
        <f>CONCATENATE("(",ROUND((B398/$H399)*100,1),")")</f>
        <v>(31.4)</v>
      </c>
      <c r="D398" s="302">
        <f>'Ind T6'!W161</f>
        <v>14.808750874052475</v>
      </c>
      <c r="E398" s="299" t="str">
        <f>CONCATENATE("(",ROUND((D398/$H399)*100,1),")")</f>
        <v>(26.6)</v>
      </c>
      <c r="F398" s="302">
        <f>'Ind T6'!X161</f>
        <v>2.0473296018707345</v>
      </c>
      <c r="G398" s="299" t="str">
        <f>CONCATENATE("(",ROUND((F398/$H399)*100,1),")")</f>
        <v>(3.7)</v>
      </c>
      <c r="H398" s="302">
        <f t="shared" ref="H398" si="300">SUM(B398,D398,F398)</f>
        <v>34.32476035618442</v>
      </c>
      <c r="I398" s="299" t="str">
        <f>CONCATENATE("(",ROUND((H398/$H399)*100,1),")")</f>
        <v>(61.8)</v>
      </c>
      <c r="K398" s="302">
        <f t="shared" ref="K398:K399" si="301">B398-B388</f>
        <v>1.1461075278759836E-2</v>
      </c>
      <c r="L398" s="302">
        <f t="shared" ref="L398:L399" si="302">D398-D388</f>
        <v>4.6452372086230653E-2</v>
      </c>
      <c r="M398" s="302">
        <f t="shared" ref="M398:M399" si="303">F398-F388</f>
        <v>2.0163058076816842E-2</v>
      </c>
      <c r="N398" s="302">
        <f t="shared" ref="N398:N399" si="304">SUM(K398:M398)</f>
        <v>7.8076505441807331E-2</v>
      </c>
    </row>
    <row r="399" spans="1:14" x14ac:dyDescent="0.2">
      <c r="A399" s="282" t="s">
        <v>363</v>
      </c>
      <c r="B399" s="302">
        <f>SUM(B397:B398)</f>
        <v>35.40360708791588</v>
      </c>
      <c r="C399" s="299" t="str">
        <f>CONCATENATE("(",ROUND((B399/$H399)*100,1),")")</f>
        <v>(63.7)</v>
      </c>
      <c r="D399" s="302">
        <f>SUM(D397:D398)</f>
        <v>18.130063310213391</v>
      </c>
      <c r="E399" s="299" t="str">
        <f>CONCATENATE("(",ROUND((D399/$H399)*100,1),")")</f>
        <v>(32.6)</v>
      </c>
      <c r="F399" s="302">
        <f>SUM(F397:F398)</f>
        <v>2.0473296018707345</v>
      </c>
      <c r="G399" s="299" t="str">
        <f>CONCATENATE("(",ROUND((F399/$H399)*100,1),")")</f>
        <v>(3.7)</v>
      </c>
      <c r="H399" s="302">
        <f>SUM(H397:H398)</f>
        <v>55.581000000000003</v>
      </c>
      <c r="I399" s="299" t="str">
        <f>CONCATENATE("(",ROUND((H399/$H399)*100,1),")")</f>
        <v>(100)</v>
      </c>
      <c r="K399" s="302">
        <f t="shared" si="301"/>
        <v>-1.1228422821488024</v>
      </c>
      <c r="L399" s="302">
        <f t="shared" si="302"/>
        <v>0.51267922407191335</v>
      </c>
      <c r="M399" s="302">
        <f t="shared" si="303"/>
        <v>2.0163058076816842E-2</v>
      </c>
      <c r="N399" s="302">
        <f t="shared" si="304"/>
        <v>-0.59000000000007224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16.643428738771</v>
      </c>
      <c r="C408" s="299" t="str">
        <f>CONCATENATE("(",ROUND((B408/$H410)*100,1),")")</f>
        <v>(20.9)</v>
      </c>
      <c r="D408" s="302">
        <f>'Ind T6'!M171</f>
        <v>3.9030880347086798</v>
      </c>
      <c r="E408" s="299" t="str">
        <f>CONCATENATE("(",ROUND((D408/$H410)*100,1),")")</f>
        <v>(4.9)</v>
      </c>
      <c r="F408" s="302">
        <f>'Ind T6'!N171</f>
        <v>3.1468121024284232</v>
      </c>
      <c r="G408" s="299" t="str">
        <f>CONCATENATE("(",ROUND((F408/$H410)*100,1),")")</f>
        <v>(3.9)</v>
      </c>
      <c r="H408" s="302">
        <f>SUM(B408,D408,F408)</f>
        <v>23.693328875908104</v>
      </c>
      <c r="I408" s="299" t="str">
        <f>CONCATENATE("(",ROUND((H408/$H410)*100,1),")")</f>
        <v>(29.7)</v>
      </c>
      <c r="K408" s="302">
        <f>B413-B408</f>
        <v>0.78905345459449805</v>
      </c>
      <c r="L408" s="302">
        <f>D413-D408</f>
        <v>0.29497882715581891</v>
      </c>
      <c r="M408" s="302">
        <f>F413-F408</f>
        <v>0.25748015157596438</v>
      </c>
      <c r="N408" s="302">
        <f>SUM(K408:M408)</f>
        <v>1.3415124333262813</v>
      </c>
    </row>
    <row r="409" spans="1:14" x14ac:dyDescent="0.2">
      <c r="A409" s="282" t="s">
        <v>365</v>
      </c>
      <c r="B409" s="302">
        <f>'Ind T6'!L170</f>
        <v>29.334779909622466</v>
      </c>
      <c r="C409" s="299" t="str">
        <f>CONCATENATE("(",ROUND((B409/$H410)*100,1),")")</f>
        <v>(36.8)</v>
      </c>
      <c r="D409" s="302">
        <f>'Ind T6'!M170</f>
        <v>24.02553915251077</v>
      </c>
      <c r="E409" s="299" t="str">
        <f>CONCATENATE("(",ROUND((D409/$H410)*100,1),")")</f>
        <v>(30.1)</v>
      </c>
      <c r="F409" s="302">
        <f>'Ind T6'!N170</f>
        <v>2.7403520619587378</v>
      </c>
      <c r="G409" s="299" t="str">
        <f>CONCATENATE("(",ROUND((F409/$H410)*100,1),")")</f>
        <v>(3.4)</v>
      </c>
      <c r="H409" s="302">
        <f t="shared" ref="H409" si="305">SUM(B409,D409,F409)</f>
        <v>56.100671124091974</v>
      </c>
      <c r="I409" s="299" t="str">
        <f>CONCATENATE("(",ROUND((H409/$H410)*100,1),")")</f>
        <v>(70.3)</v>
      </c>
      <c r="K409" s="302">
        <f t="shared" ref="K409:K410" si="306">B414-B409</f>
        <v>2.4895464170882953</v>
      </c>
      <c r="L409" s="302">
        <f t="shared" ref="L409:L410" si="307">D414-D409</f>
        <v>0.92297248039260893</v>
      </c>
      <c r="M409" s="302">
        <f t="shared" ref="M409:M410" si="308">F414-F409</f>
        <v>0.20096866919269418</v>
      </c>
      <c r="N409" s="302">
        <f t="shared" ref="N409:N410" si="309">SUM(K409:M409)</f>
        <v>3.6134875666735984</v>
      </c>
    </row>
    <row r="410" spans="1:14" x14ac:dyDescent="0.2">
      <c r="A410" s="282" t="s">
        <v>363</v>
      </c>
      <c r="B410" s="302">
        <f>SUM(B408:B409)</f>
        <v>45.978208648393462</v>
      </c>
      <c r="C410" s="299" t="str">
        <f>CONCATENATE("(",ROUND((B410/$H410)*100,1),")")</f>
        <v>(57.6)</v>
      </c>
      <c r="D410" s="302">
        <f>SUM(D408:D409)</f>
        <v>27.928627187219451</v>
      </c>
      <c r="E410" s="299" t="str">
        <f>CONCATENATE("(",ROUND((D410/$H410)*100,1),")")</f>
        <v>(35)</v>
      </c>
      <c r="F410" s="302">
        <f>SUM(F408:F409)</f>
        <v>5.8871641643871611</v>
      </c>
      <c r="G410" s="299" t="str">
        <f>CONCATENATE("(",ROUND((F410/$H410)*100,1),")")</f>
        <v>(7.4)</v>
      </c>
      <c r="H410" s="302">
        <f>SUM(H408:H409)</f>
        <v>79.794000000000082</v>
      </c>
      <c r="I410" s="299" t="str">
        <f>CONCATENATE("(",ROUND((H410/$H410)*100,1),")")</f>
        <v>(100)</v>
      </c>
      <c r="K410" s="302">
        <f t="shared" si="306"/>
        <v>3.2785998716828004</v>
      </c>
      <c r="L410" s="302">
        <f t="shared" si="307"/>
        <v>1.2179513075484287</v>
      </c>
      <c r="M410" s="302">
        <f t="shared" si="308"/>
        <v>0.45844882076865812</v>
      </c>
      <c r="N410" s="302">
        <f t="shared" si="309"/>
        <v>4.9549999999998873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17.432482193365498</v>
      </c>
      <c r="C413" s="299" t="str">
        <f>CONCATENATE("(",ROUND((B413/$H415)*100,1),")")</f>
        <v>(20.6)</v>
      </c>
      <c r="D413" s="302">
        <f>'Ind T6'!R171</f>
        <v>4.1980668618644987</v>
      </c>
      <c r="E413" s="299" t="str">
        <f>CONCATENATE("(",ROUND((D413/$H415)*100,1),")")</f>
        <v>(5)</v>
      </c>
      <c r="F413" s="302">
        <f>'Ind T6'!S171</f>
        <v>3.4042922540043876</v>
      </c>
      <c r="G413" s="299" t="str">
        <f>CONCATENATE("(",ROUND((F413/$H415)*100,1),")")</f>
        <v>(4)</v>
      </c>
      <c r="H413" s="302">
        <f>SUM(B413,D413,F413)</f>
        <v>25.034841309234388</v>
      </c>
      <c r="I413" s="299" t="str">
        <f>CONCATENATE("(",ROUND((H413/$H415)*100,1),")")</f>
        <v>(29.5)</v>
      </c>
      <c r="K413" s="302">
        <f>B418-B413</f>
        <v>9.7986757058670548E-2</v>
      </c>
      <c r="L413" s="302">
        <f>D418-D413</f>
        <v>0.22690740777013918</v>
      </c>
      <c r="M413" s="302">
        <f>F418-F413</f>
        <v>0.21551681121507116</v>
      </c>
      <c r="N413" s="302">
        <f>SUM(K413:M413)</f>
        <v>0.54041097604388089</v>
      </c>
    </row>
    <row r="414" spans="1:14" x14ac:dyDescent="0.2">
      <c r="A414" s="282" t="s">
        <v>365</v>
      </c>
      <c r="B414" s="302">
        <f>'Ind T6'!Q170</f>
        <v>31.824326326710761</v>
      </c>
      <c r="C414" s="299" t="str">
        <f>CONCATENATE("(",ROUND((B414/$H415)*100,1),")")</f>
        <v>(37.6)</v>
      </c>
      <c r="D414" s="302">
        <f>'Ind T6'!R170</f>
        <v>24.948511632903379</v>
      </c>
      <c r="E414" s="299" t="str">
        <f>CONCATENATE("(",ROUND((D414/$H415)*100,1),")")</f>
        <v>(29.4)</v>
      </c>
      <c r="F414" s="302">
        <f>'Ind T6'!S170</f>
        <v>2.941320731151432</v>
      </c>
      <c r="G414" s="299" t="str">
        <f>CONCATENATE("(",ROUND((F414/$H415)*100,1),")")</f>
        <v>(3.5)</v>
      </c>
      <c r="H414" s="302">
        <f t="shared" ref="H414" si="310">SUM(B414,D414,F414)</f>
        <v>59.714158690765572</v>
      </c>
      <c r="I414" s="299" t="str">
        <f>CONCATENATE("(",ROUND((H414/$H415)*100,1),")")</f>
        <v>(70.5)</v>
      </c>
      <c r="K414" s="302">
        <f t="shared" ref="K414:K415" si="311">B419-B414</f>
        <v>2.5306610391379394</v>
      </c>
      <c r="L414" s="302">
        <f t="shared" ref="L414:L415" si="312">D419-D414</f>
        <v>-0.32800974676558425</v>
      </c>
      <c r="M414" s="302">
        <f t="shared" ref="M414:M415" si="313">F419-F414</f>
        <v>9.6937731583851328E-2</v>
      </c>
      <c r="N414" s="302">
        <f t="shared" ref="N414:N415" si="314">SUM(K414:M414)</f>
        <v>2.2995890239562065</v>
      </c>
    </row>
    <row r="415" spans="1:14" x14ac:dyDescent="0.2">
      <c r="A415" s="282" t="s">
        <v>363</v>
      </c>
      <c r="B415" s="302">
        <f>SUM(B413:B414)</f>
        <v>49.256808520076262</v>
      </c>
      <c r="C415" s="299" t="str">
        <f>CONCATENATE("(",ROUND((B415/$H415)*100,1),")")</f>
        <v>(58.1)</v>
      </c>
      <c r="D415" s="302">
        <f>SUM(D413:D414)</f>
        <v>29.14657849476788</v>
      </c>
      <c r="E415" s="299" t="str">
        <f>CONCATENATE("(",ROUND((D415/$H415)*100,1),")")</f>
        <v>(34.4)</v>
      </c>
      <c r="F415" s="302">
        <f>SUM(F413:F414)</f>
        <v>6.3456129851558192</v>
      </c>
      <c r="G415" s="299" t="str">
        <f>CONCATENATE("(",ROUND((F415/$H415)*100,1),")")</f>
        <v>(7.5)</v>
      </c>
      <c r="H415" s="302">
        <f>SUM(H413:H414)</f>
        <v>84.748999999999967</v>
      </c>
      <c r="I415" s="299" t="str">
        <f>CONCATENATE("(",ROUND((H415/$H415)*100,1),")")</f>
        <v>(100)</v>
      </c>
      <c r="K415" s="302">
        <f t="shared" si="311"/>
        <v>2.6286477961966028</v>
      </c>
      <c r="L415" s="302">
        <f t="shared" si="312"/>
        <v>-0.10110233899544596</v>
      </c>
      <c r="M415" s="302">
        <f t="shared" si="313"/>
        <v>0.31245454279892293</v>
      </c>
      <c r="N415" s="302">
        <f t="shared" si="314"/>
        <v>2.8400000000000798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17.530468950424169</v>
      </c>
      <c r="C418" s="299" t="str">
        <f>CONCATENATE("(",ROUND((B418/$H420)*100,1),")")</f>
        <v>(20)</v>
      </c>
      <c r="D418" s="302">
        <f>'Ind T6'!W171</f>
        <v>4.4249742696346379</v>
      </c>
      <c r="E418" s="299" t="str">
        <f>CONCATENATE("(",ROUND((D418/$H420)*100,1),")")</f>
        <v>(5.1)</v>
      </c>
      <c r="F418" s="302">
        <f>'Ind T6'!X171</f>
        <v>3.6198090652194588</v>
      </c>
      <c r="G418" s="299" t="str">
        <f>CONCATENATE("(",ROUND((F418/$H420)*100,1),")")</f>
        <v>(4.1)</v>
      </c>
      <c r="H418" s="302">
        <f>SUM(B418,D418,F418)</f>
        <v>25.575252285278268</v>
      </c>
      <c r="I418" s="299" t="str">
        <f>CONCATENATE("(",ROUND((H418/$H420)*100,1),")")</f>
        <v>(29.2)</v>
      </c>
      <c r="K418" s="302">
        <f>B418-B408</f>
        <v>0.8870402116531686</v>
      </c>
      <c r="L418" s="302">
        <f>D418-D408</f>
        <v>0.52188623492595809</v>
      </c>
      <c r="M418" s="302">
        <f>F418-F408</f>
        <v>0.47299696279103554</v>
      </c>
      <c r="N418" s="302">
        <f>SUM(K418:M418)</f>
        <v>1.8819234093701622</v>
      </c>
    </row>
    <row r="419" spans="1:14" x14ac:dyDescent="0.2">
      <c r="A419" s="282" t="s">
        <v>365</v>
      </c>
      <c r="B419" s="302">
        <f>'Ind T6'!V170</f>
        <v>34.3549873658487</v>
      </c>
      <c r="C419" s="299" t="str">
        <f>CONCATENATE("(",ROUND((B419/$H420)*100,1),")")</f>
        <v>(39.2)</v>
      </c>
      <c r="D419" s="302">
        <f>'Ind T6'!W170</f>
        <v>24.620501886137795</v>
      </c>
      <c r="E419" s="299" t="str">
        <f>CONCATENATE("(",ROUND((D419/$H420)*100,1),")")</f>
        <v>(28.1)</v>
      </c>
      <c r="F419" s="302">
        <f>'Ind T6'!X170</f>
        <v>3.0382584627352833</v>
      </c>
      <c r="G419" s="299" t="str">
        <f>CONCATENATE("(",ROUND((F419/$H420)*100,1),")")</f>
        <v>(3.5)</v>
      </c>
      <c r="H419" s="302">
        <f t="shared" ref="H419" si="315">SUM(B419,D419,F419)</f>
        <v>62.013747714721781</v>
      </c>
      <c r="I419" s="299" t="str">
        <f>CONCATENATE("(",ROUND((H419/$H420)*100,1),")")</f>
        <v>(70.8)</v>
      </c>
      <c r="K419" s="302">
        <f t="shared" ref="K419:K420" si="316">B419-B409</f>
        <v>5.0202074562262347</v>
      </c>
      <c r="L419" s="302">
        <f t="shared" ref="L419:L420" si="317">D419-D409</f>
        <v>0.59496273362702468</v>
      </c>
      <c r="M419" s="302">
        <f t="shared" ref="M419:M420" si="318">F419-F409</f>
        <v>0.29790640077654551</v>
      </c>
      <c r="N419" s="302">
        <f t="shared" ref="N419:N420" si="319">SUM(K419:M419)</f>
        <v>5.9130765906298048</v>
      </c>
    </row>
    <row r="420" spans="1:14" x14ac:dyDescent="0.2">
      <c r="A420" s="282" t="s">
        <v>363</v>
      </c>
      <c r="B420" s="302">
        <f>SUM(B418:B419)</f>
        <v>51.885456316272865</v>
      </c>
      <c r="C420" s="299" t="str">
        <f>CONCATENATE("(",ROUND((B420/$H420)*100,1),")")</f>
        <v>(59.2)</v>
      </c>
      <c r="D420" s="302">
        <f>SUM(D418:D419)</f>
        <v>29.045476155772434</v>
      </c>
      <c r="E420" s="299" t="str">
        <f>CONCATENATE("(",ROUND((D420/$H420)*100,1),")")</f>
        <v>(33.2)</v>
      </c>
      <c r="F420" s="302">
        <f>SUM(F418:F419)</f>
        <v>6.6580675279547421</v>
      </c>
      <c r="G420" s="299" t="str">
        <f>CONCATENATE("(",ROUND((F420/$H420)*100,1),")")</f>
        <v>(7.6)</v>
      </c>
      <c r="H420" s="302">
        <f>SUM(H418:H419)</f>
        <v>87.589000000000055</v>
      </c>
      <c r="I420" s="299" t="str">
        <f>CONCATENATE("(",ROUND((H420/$H420)*100,1),")")</f>
        <v>(100)</v>
      </c>
      <c r="K420" s="302">
        <f t="shared" si="316"/>
        <v>5.9072476678794033</v>
      </c>
      <c r="L420" s="302">
        <f t="shared" si="317"/>
        <v>1.1168489685529828</v>
      </c>
      <c r="M420" s="302">
        <f t="shared" si="318"/>
        <v>0.77090336356758105</v>
      </c>
      <c r="N420" s="302">
        <f t="shared" si="319"/>
        <v>7.7949999999999671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18.845615819498402</v>
      </c>
      <c r="C429" s="299" t="str">
        <f>CONCATENATE("(",ROUND((B429/$H431)*100,1),")")</f>
        <v>(13.6)</v>
      </c>
      <c r="D429" s="302">
        <f>'Ind T6'!M180</f>
        <v>6.7089987595671809</v>
      </c>
      <c r="E429" s="299" t="str">
        <f>CONCATENATE("(",ROUND((D429/$H431)*100,1),")")</f>
        <v>(4.8)</v>
      </c>
      <c r="F429" s="302">
        <f>'Ind T6'!N180</f>
        <v>1.8862961071869431</v>
      </c>
      <c r="G429" s="299" t="str">
        <f>CONCATENATE("(",ROUND((F429/$H431)*100,1),")")</f>
        <v>(1.4)</v>
      </c>
      <c r="H429" s="302">
        <f>SUM(B429,D429,F429)</f>
        <v>27.440910686252526</v>
      </c>
      <c r="I429" s="299" t="str">
        <f>CONCATENATE("(",ROUND((H429/$H431)*100,1),")")</f>
        <v>(19.8)</v>
      </c>
      <c r="K429" s="302">
        <f>B434-B429</f>
        <v>1.1713877779804847</v>
      </c>
      <c r="L429" s="302">
        <f>D434-D429</f>
        <v>0.50633237167979939</v>
      </c>
      <c r="M429" s="302">
        <f>F434-F429</f>
        <v>3.1940111296473894E-2</v>
      </c>
      <c r="N429" s="302">
        <f>SUM(K429:M429)</f>
        <v>1.7096602609567579</v>
      </c>
    </row>
    <row r="430" spans="1:14" x14ac:dyDescent="0.2">
      <c r="A430" s="282" t="s">
        <v>365</v>
      </c>
      <c r="B430" s="302">
        <f>'Ind T6'!L179</f>
        <v>56.124175015817308</v>
      </c>
      <c r="C430" s="299" t="str">
        <f>CONCATENATE("(",ROUND((B430/$H431)*100,1),")")</f>
        <v>(40.5)</v>
      </c>
      <c r="D430" s="302">
        <f>'Ind T6'!M179</f>
        <v>50.353265277186694</v>
      </c>
      <c r="E430" s="299" t="str">
        <f>CONCATENATE("(",ROUND((D430/$H431)*100,1),")")</f>
        <v>(36.3)</v>
      </c>
      <c r="F430" s="302">
        <f>'Ind T6'!N179</f>
        <v>4.7446490207435028</v>
      </c>
      <c r="G430" s="299" t="str">
        <f>CONCATENATE("(",ROUND((F430/$H431)*100,1),")")</f>
        <v>(3.4)</v>
      </c>
      <c r="H430" s="302">
        <f t="shared" ref="H430" si="320">SUM(B430,D430,F430)</f>
        <v>111.22208931374752</v>
      </c>
      <c r="I430" s="299" t="str">
        <f>CONCATENATE("(",ROUND((H430/$H431)*100,1),")")</f>
        <v>(80.2)</v>
      </c>
      <c r="K430" s="302">
        <f t="shared" ref="K430:K431" si="321">B435-B430</f>
        <v>4.7888188917105836</v>
      </c>
      <c r="L430" s="302">
        <f t="shared" ref="L430:L431" si="322">D435-D430</f>
        <v>1.3247091765943892</v>
      </c>
      <c r="M430" s="302">
        <f t="shared" ref="M430:M431" si="323">F435-F430</f>
        <v>0.54381167073818037</v>
      </c>
      <c r="N430" s="302">
        <f t="shared" ref="N430:N431" si="324">SUM(K430:M430)</f>
        <v>6.6573397390431532</v>
      </c>
    </row>
    <row r="431" spans="1:14" x14ac:dyDescent="0.2">
      <c r="A431" s="282" t="s">
        <v>363</v>
      </c>
      <c r="B431" s="302">
        <f>SUM(B429:B430)</f>
        <v>74.969790835315706</v>
      </c>
      <c r="C431" s="299" t="str">
        <f>CONCATENATE("(",ROUND((B431/$H431)*100,1),")")</f>
        <v>(54.1)</v>
      </c>
      <c r="D431" s="302">
        <f>SUM(D429:D430)</f>
        <v>57.062264036753874</v>
      </c>
      <c r="E431" s="299" t="str">
        <f>CONCATENATE("(",ROUND((D431/$H431)*100,1),")")</f>
        <v>(41.2)</v>
      </c>
      <c r="F431" s="302">
        <f>SUM(F429:F430)</f>
        <v>6.6309451279304454</v>
      </c>
      <c r="G431" s="299" t="str">
        <f>CONCATENATE("(",ROUND((F431/$H431)*100,1),")")</f>
        <v>(4.8)</v>
      </c>
      <c r="H431" s="302">
        <f>SUM(H429:H430)</f>
        <v>138.66300000000004</v>
      </c>
      <c r="I431" s="299" t="str">
        <f>CONCATENATE("(",ROUND((H431/$H431)*100,1),")")</f>
        <v>(100)</v>
      </c>
      <c r="K431" s="302">
        <f t="shared" si="321"/>
        <v>5.9602066696910754</v>
      </c>
      <c r="L431" s="302">
        <f t="shared" si="322"/>
        <v>1.831041548274186</v>
      </c>
      <c r="M431" s="302">
        <f t="shared" si="323"/>
        <v>0.57575178203465427</v>
      </c>
      <c r="N431" s="302">
        <f t="shared" si="324"/>
        <v>8.3669999999999156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20.017003597478887</v>
      </c>
      <c r="C434" s="299" t="str">
        <f>CONCATENATE("(",ROUND((B434/$H436)*100,1),")")</f>
        <v>(13.6)</v>
      </c>
      <c r="D434" s="302">
        <f>'Ind T6'!R180</f>
        <v>7.2153311312469803</v>
      </c>
      <c r="E434" s="299" t="str">
        <f>CONCATENATE("(",ROUND((D434/$H436)*100,1),")")</f>
        <v>(4.9)</v>
      </c>
      <c r="F434" s="302">
        <f>'Ind T6'!S180</f>
        <v>1.918236218483417</v>
      </c>
      <c r="G434" s="299" t="str">
        <f>CONCATENATE("(",ROUND((F434/$H436)*100,1),")")</f>
        <v>(1.3)</v>
      </c>
      <c r="H434" s="302">
        <f>SUM(B434,D434,F434)</f>
        <v>29.150570947209285</v>
      </c>
      <c r="I434" s="299" t="str">
        <f>CONCATENATE("(",ROUND((H434/$H436)*100,1),")")</f>
        <v>(19.8)</v>
      </c>
      <c r="K434" s="302">
        <f>B439-B434</f>
        <v>1.5739795861384351</v>
      </c>
      <c r="L434" s="302">
        <f>D439-D434</f>
        <v>0.66416572100421334</v>
      </c>
      <c r="M434" s="302">
        <f>F439-F434</f>
        <v>-2.7788079311661162E-2</v>
      </c>
      <c r="N434" s="302">
        <f>SUM(K434:M434)</f>
        <v>2.2103572278309871</v>
      </c>
    </row>
    <row r="435" spans="1:14" x14ac:dyDescent="0.2">
      <c r="A435" s="282" t="s">
        <v>365</v>
      </c>
      <c r="B435" s="302">
        <f>'Ind T6'!Q179</f>
        <v>60.912993907527891</v>
      </c>
      <c r="C435" s="299" t="str">
        <f>CONCATENATE("(",ROUND((B435/$H436)*100,1),")")</f>
        <v>(41.4)</v>
      </c>
      <c r="D435" s="302">
        <f>'Ind T6'!R179</f>
        <v>51.677974453781083</v>
      </c>
      <c r="E435" s="299" t="str">
        <f>CONCATENATE("(",ROUND((D435/$H436)*100,1),")")</f>
        <v>(35.1)</v>
      </c>
      <c r="F435" s="302">
        <f>'Ind T6'!S179</f>
        <v>5.2884606914816832</v>
      </c>
      <c r="G435" s="299" t="str">
        <f>CONCATENATE("(",ROUND((F435/$H436)*100,1),")")</f>
        <v>(3.6)</v>
      </c>
      <c r="H435" s="302">
        <f t="shared" ref="H435" si="325">SUM(B435,D435,F435)</f>
        <v>117.87942905279066</v>
      </c>
      <c r="I435" s="299" t="str">
        <f>CONCATENATE("(",ROUND((H435/$H436)*100,1),")")</f>
        <v>(80.2)</v>
      </c>
      <c r="K435" s="302">
        <f t="shared" ref="K435:K436" si="326">B440-B435</f>
        <v>7.2786833652111653</v>
      </c>
      <c r="L435" s="302">
        <f t="shared" ref="L435:L436" si="327">D440-D435</f>
        <v>8.8570414557480603E-3</v>
      </c>
      <c r="M435" s="302">
        <f t="shared" ref="M435:M436" si="328">F440-F435</f>
        <v>0.7931023655021967</v>
      </c>
      <c r="N435" s="302">
        <f t="shared" ref="N435:N436" si="329">SUM(K435:M435)</f>
        <v>8.0806427721691101</v>
      </c>
    </row>
    <row r="436" spans="1:14" x14ac:dyDescent="0.2">
      <c r="A436" s="282" t="s">
        <v>363</v>
      </c>
      <c r="B436" s="302">
        <f>SUM(B434:B435)</f>
        <v>80.929997505006781</v>
      </c>
      <c r="C436" s="299" t="str">
        <f>CONCATENATE("(",ROUND((B436/$H436)*100,1),")")</f>
        <v>(55)</v>
      </c>
      <c r="D436" s="302">
        <f>SUM(D434:D435)</f>
        <v>58.89330558502806</v>
      </c>
      <c r="E436" s="299" t="str">
        <f>CONCATENATE("(",ROUND((D436/$H436)*100,1),")")</f>
        <v>(40.1)</v>
      </c>
      <c r="F436" s="302">
        <f>SUM(F434:F435)</f>
        <v>7.2066969099650997</v>
      </c>
      <c r="G436" s="299" t="str">
        <f>CONCATENATE("(",ROUND((F436/$H436)*100,1),")")</f>
        <v>(4.9)</v>
      </c>
      <c r="H436" s="302">
        <f>SUM(H434:H435)</f>
        <v>147.02999999999994</v>
      </c>
      <c r="I436" s="299" t="str">
        <f>CONCATENATE("(",ROUND((H436/$H436)*100,1),")")</f>
        <v>(100)</v>
      </c>
      <c r="K436" s="302">
        <f t="shared" si="326"/>
        <v>8.8526629513496005</v>
      </c>
      <c r="L436" s="302">
        <f t="shared" si="327"/>
        <v>0.67302276245996495</v>
      </c>
      <c r="M436" s="302">
        <f t="shared" si="328"/>
        <v>0.76531428619053621</v>
      </c>
      <c r="N436" s="302">
        <f t="shared" si="329"/>
        <v>10.291000000000102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21.590983183617322</v>
      </c>
      <c r="C439" s="299" t="str">
        <f>CONCATENATE("(",ROUND((B439/$H441)*100,1),")")</f>
        <v>(13.7)</v>
      </c>
      <c r="D439" s="302">
        <f>'Ind T6'!W180</f>
        <v>7.8794968522511937</v>
      </c>
      <c r="E439" s="299" t="str">
        <f>CONCATENATE("(",ROUND((D439/$H441)*100,1),")")</f>
        <v>(5)</v>
      </c>
      <c r="F439" s="302">
        <f>'Ind T6'!X180</f>
        <v>1.8904481391717558</v>
      </c>
      <c r="G439" s="299" t="str">
        <f>CONCATENATE("(",ROUND((F439/$H441)*100,1),")")</f>
        <v>(1.2)</v>
      </c>
      <c r="H439" s="302">
        <f>SUM(B439,D439,F439)</f>
        <v>31.360928175040272</v>
      </c>
      <c r="I439" s="299" t="str">
        <f>CONCATENATE("(",ROUND((H439/$H441)*100,1),")")</f>
        <v>(19.9)</v>
      </c>
      <c r="K439" s="302">
        <f>B439-B429</f>
        <v>2.7453673641189198</v>
      </c>
      <c r="L439" s="302">
        <f>D439-D429</f>
        <v>1.1704980926840127</v>
      </c>
      <c r="M439" s="302">
        <f>F439-F429</f>
        <v>4.1520319848127318E-3</v>
      </c>
      <c r="N439" s="302">
        <f>SUM(K439:M439)</f>
        <v>3.920017488787745</v>
      </c>
    </row>
    <row r="440" spans="1:14" x14ac:dyDescent="0.2">
      <c r="A440" s="282" t="s">
        <v>365</v>
      </c>
      <c r="B440" s="302">
        <f>'Ind T6'!V179</f>
        <v>68.191677272739057</v>
      </c>
      <c r="C440" s="299" t="str">
        <f>CONCATENATE("(",ROUND((B440/$H441)*100,1),")")</f>
        <v>(43.3)</v>
      </c>
      <c r="D440" s="302">
        <f>'Ind T6'!W179</f>
        <v>51.686831495236831</v>
      </c>
      <c r="E440" s="299" t="str">
        <f>CONCATENATE("(",ROUND((D440/$H441)*100,1),")")</f>
        <v>(32.9)</v>
      </c>
      <c r="F440" s="302">
        <f>'Ind T6'!X179</f>
        <v>6.0815630569838799</v>
      </c>
      <c r="G440" s="299" t="str">
        <f>CONCATENATE("(",ROUND((F440/$H441)*100,1),")")</f>
        <v>(3.9)</v>
      </c>
      <c r="H440" s="302">
        <f t="shared" ref="H440" si="330">SUM(B440,D440,F440)</f>
        <v>125.96007182495977</v>
      </c>
      <c r="I440" s="299" t="str">
        <f>CONCATENATE("(",ROUND((H440/$H441)*100,1),")")</f>
        <v>(80.1)</v>
      </c>
      <c r="K440" s="302">
        <f t="shared" ref="K440:K441" si="331">B440-B430</f>
        <v>12.067502256921749</v>
      </c>
      <c r="L440" s="302">
        <f t="shared" ref="L440:L441" si="332">D440-D430</f>
        <v>1.3335662180501373</v>
      </c>
      <c r="M440" s="302">
        <f t="shared" ref="M440:M441" si="333">F440-F430</f>
        <v>1.3369140362403771</v>
      </c>
      <c r="N440" s="302">
        <f t="shared" ref="N440:N441" si="334">SUM(K440:M440)</f>
        <v>14.737982511212262</v>
      </c>
    </row>
    <row r="441" spans="1:14" x14ac:dyDescent="0.2">
      <c r="A441" s="282" t="s">
        <v>363</v>
      </c>
      <c r="B441" s="302">
        <f>SUM(B439:B440)</f>
        <v>89.782660456356382</v>
      </c>
      <c r="C441" s="299" t="str">
        <f>CONCATENATE("(",ROUND((B441/$H441)*100,1),")")</f>
        <v>(57.1)</v>
      </c>
      <c r="D441" s="302">
        <f>SUM(D439:D440)</f>
        <v>59.566328347488025</v>
      </c>
      <c r="E441" s="299" t="str">
        <f>CONCATENATE("(",ROUND((D441/$H441)*100,1),")")</f>
        <v>(37.9)</v>
      </c>
      <c r="F441" s="302">
        <f>SUM(F439:F440)</f>
        <v>7.9720111961556359</v>
      </c>
      <c r="G441" s="299" t="str">
        <f>CONCATENATE("(",ROUND((F441/$H441)*100,1),")")</f>
        <v>(5.1)</v>
      </c>
      <c r="H441" s="302">
        <f>SUM(H439:H440)</f>
        <v>157.32100000000003</v>
      </c>
      <c r="I441" s="299" t="str">
        <f>CONCATENATE("(",ROUND((H441/$H441)*100,1),")")</f>
        <v>(100)</v>
      </c>
      <c r="K441" s="302">
        <f t="shared" si="331"/>
        <v>14.812869621040676</v>
      </c>
      <c r="L441" s="302">
        <f t="shared" si="332"/>
        <v>2.5040643107341509</v>
      </c>
      <c r="M441" s="302">
        <f t="shared" si="333"/>
        <v>1.3410660682251905</v>
      </c>
      <c r="N441" s="302">
        <f t="shared" si="334"/>
        <v>18.658000000000015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4.3868654957990145</v>
      </c>
      <c r="C450" s="299" t="str">
        <f>CONCATENATE("(",ROUND((B450/$H452)*100,1),")")</f>
        <v>(17.7)</v>
      </c>
      <c r="D450" s="302">
        <f>'Ind T6'!M189</f>
        <v>4.6823617170764393</v>
      </c>
      <c r="E450" s="299" t="str">
        <f>CONCATENATE("(",ROUND((D450/$H452)*100,1),")")</f>
        <v>(18.9)</v>
      </c>
      <c r="F450" s="302">
        <f>'Ind T6'!N189</f>
        <v>4.3184987609161603</v>
      </c>
      <c r="G450" s="299" t="str">
        <f>CONCATENATE("(",ROUND((F450/$H452)*100,1),")")</f>
        <v>(17.4)</v>
      </c>
      <c r="H450" s="302">
        <f>SUM(B450,D450,F450)</f>
        <v>13.387725973791614</v>
      </c>
      <c r="I450" s="299" t="str">
        <f>CONCATENATE("(",ROUND((H450/$H452)*100,1),")")</f>
        <v>(53.9)</v>
      </c>
      <c r="K450" s="302">
        <f>B455-B450</f>
        <v>0.20636629925709027</v>
      </c>
      <c r="L450" s="302">
        <f>D455-D450</f>
        <v>0.36065241990536379</v>
      </c>
      <c r="M450" s="302">
        <f>F455-F450</f>
        <v>-0.12053023570844346</v>
      </c>
      <c r="N450" s="302">
        <f>SUM(K450:M450)</f>
        <v>0.4464884834540106</v>
      </c>
    </row>
    <row r="451" spans="1:14" x14ac:dyDescent="0.2">
      <c r="A451" s="282" t="s">
        <v>365</v>
      </c>
      <c r="B451" s="302">
        <f>'Ind T6'!L188</f>
        <v>3.501896092751045</v>
      </c>
      <c r="C451" s="299" t="str">
        <f>CONCATENATE("(",ROUND((B451/$H452)*100,1),")")</f>
        <v>(14.1)</v>
      </c>
      <c r="D451" s="302">
        <f>'Ind T6'!M188</f>
        <v>6.9430217544155459</v>
      </c>
      <c r="E451" s="299" t="str">
        <f>CONCATENATE("(",ROUND((D451/$H452)*100,1),")")</f>
        <v>(28)</v>
      </c>
      <c r="F451" s="302">
        <f>'Ind T6'!N188</f>
        <v>0.99435617904180051</v>
      </c>
      <c r="G451" s="299" t="str">
        <f>CONCATENATE("(",ROUND((F451/$H452)*100,1),")")</f>
        <v>(4)</v>
      </c>
      <c r="H451" s="302">
        <f t="shared" ref="H451" si="335">SUM(B451,D451,F451)</f>
        <v>11.439274026208391</v>
      </c>
      <c r="I451" s="299" t="str">
        <f>CONCATENATE("(",ROUND((H451/$H452)*100,1),")")</f>
        <v>(46.1)</v>
      </c>
      <c r="K451" s="302">
        <f t="shared" ref="K451:K452" si="336">B456-B451</f>
        <v>3.1242640501174535E-2</v>
      </c>
      <c r="L451" s="302">
        <f t="shared" ref="L451:L452" si="337">D456-D451</f>
        <v>0.28908455544597622</v>
      </c>
      <c r="M451" s="302">
        <f t="shared" ref="M451:M452" si="338">F456-F451</f>
        <v>-4.4815679401190356E-2</v>
      </c>
      <c r="N451" s="302">
        <f t="shared" ref="N451:N452" si="339">SUM(K451:M451)</f>
        <v>0.2755115165459604</v>
      </c>
    </row>
    <row r="452" spans="1:14" x14ac:dyDescent="0.2">
      <c r="A452" s="282" t="s">
        <v>363</v>
      </c>
      <c r="B452" s="302">
        <f>SUM(B450:B451)</f>
        <v>7.888761588550059</v>
      </c>
      <c r="C452" s="299" t="str">
        <f>CONCATENATE("(",ROUND((B452/$H452)*100,1),")")</f>
        <v>(31.8)</v>
      </c>
      <c r="D452" s="302">
        <f>SUM(D450:D451)</f>
        <v>11.625383471491986</v>
      </c>
      <c r="E452" s="299" t="str">
        <f>CONCATENATE("(",ROUND((D452/$H452)*100,1),")")</f>
        <v>(46.8)</v>
      </c>
      <c r="F452" s="302">
        <f>SUM(F450:F451)</f>
        <v>5.312854939957961</v>
      </c>
      <c r="G452" s="299" t="str">
        <f>CONCATENATE("(",ROUND((F452/$H452)*100,1),")")</f>
        <v>(21.4)</v>
      </c>
      <c r="H452" s="302">
        <f>SUM(H450:H451)</f>
        <v>24.827000000000005</v>
      </c>
      <c r="I452" s="299" t="str">
        <f>CONCATENATE("(",ROUND((H452/$H452)*100,1),")")</f>
        <v>(100)</v>
      </c>
      <c r="K452" s="302">
        <f t="shared" si="336"/>
        <v>0.23760893975826569</v>
      </c>
      <c r="L452" s="302">
        <f t="shared" si="337"/>
        <v>0.64973697535133823</v>
      </c>
      <c r="M452" s="302">
        <f t="shared" si="338"/>
        <v>-0.1653459151096337</v>
      </c>
      <c r="N452" s="302">
        <f t="shared" si="339"/>
        <v>0.72199999999997022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4.5932317950561048</v>
      </c>
      <c r="C455" s="299" t="str">
        <f>CONCATENATE("(",ROUND((B455/$H457)*100,1),")")</f>
        <v>(18)</v>
      </c>
      <c r="D455" s="302">
        <f>'Ind T6'!R189</f>
        <v>5.0430141369818031</v>
      </c>
      <c r="E455" s="299" t="str">
        <f>CONCATENATE("(",ROUND((D455/$H457)*100,1),")")</f>
        <v>(19.7)</v>
      </c>
      <c r="F455" s="302">
        <f>'Ind T6'!S189</f>
        <v>4.1979685252077168</v>
      </c>
      <c r="G455" s="299" t="str">
        <f>CONCATENATE("(",ROUND((F455/$H457)*100,1),")")</f>
        <v>(16.4)</v>
      </c>
      <c r="H455" s="302">
        <f>SUM(B455,D455,F455)</f>
        <v>13.834214457245626</v>
      </c>
      <c r="I455" s="299" t="str">
        <f>CONCATENATE("(",ROUND((H455/$H457)*100,1),")")</f>
        <v>(54.1)</v>
      </c>
      <c r="K455" s="302">
        <f>B460-B455</f>
        <v>0.42258268758657813</v>
      </c>
      <c r="L455" s="302">
        <f>D460-D455</f>
        <v>0.66118600922244664</v>
      </c>
      <c r="M455" s="302">
        <f>F460-F455</f>
        <v>0.44484403430381114</v>
      </c>
      <c r="N455" s="302">
        <f>SUM(K455:M455)</f>
        <v>1.5286127311128359</v>
      </c>
    </row>
    <row r="456" spans="1:14" x14ac:dyDescent="0.2">
      <c r="A456" s="282" t="s">
        <v>365</v>
      </c>
      <c r="B456" s="302">
        <f>'Ind T6'!Q188</f>
        <v>3.5331387332522195</v>
      </c>
      <c r="C456" s="299" t="str">
        <f>CONCATENATE("(",ROUND((B456/$H457)*100,1),")")</f>
        <v>(13.8)</v>
      </c>
      <c r="D456" s="302">
        <f>'Ind T6'!R188</f>
        <v>7.2321063098615221</v>
      </c>
      <c r="E456" s="299" t="str">
        <f>CONCATENATE("(",ROUND((D456/$H457)*100,1),")")</f>
        <v>(28.3)</v>
      </c>
      <c r="F456" s="302">
        <f>'Ind T6'!S188</f>
        <v>0.94954049964061016</v>
      </c>
      <c r="G456" s="299" t="str">
        <f>CONCATENATE("(",ROUND((F456/$H457)*100,1),")")</f>
        <v>(3.7)</v>
      </c>
      <c r="H456" s="302">
        <f t="shared" ref="H456" si="340">SUM(B456,D456,F456)</f>
        <v>11.714785542754353</v>
      </c>
      <c r="I456" s="299" t="str">
        <f>CONCATENATE("(",ROUND((H456/$H457)*100,1),")")</f>
        <v>(45.9)</v>
      </c>
      <c r="K456" s="302">
        <f t="shared" ref="K456:K457" si="341">B461-B456</f>
        <v>8.6192938497537508E-2</v>
      </c>
      <c r="L456" s="302">
        <f t="shared" ref="L456:L457" si="342">D461-D456</f>
        <v>0.65627786365164464</v>
      </c>
      <c r="M456" s="302">
        <f t="shared" ref="M456:M457" si="343">F461-F456</f>
        <v>0.16491646673801819</v>
      </c>
      <c r="N456" s="302">
        <f t="shared" ref="N456:N457" si="344">SUM(K456:M456)</f>
        <v>0.90738726888720034</v>
      </c>
    </row>
    <row r="457" spans="1:14" x14ac:dyDescent="0.2">
      <c r="A457" s="282" t="s">
        <v>363</v>
      </c>
      <c r="B457" s="302">
        <f>SUM(B455:B456)</f>
        <v>8.1263705283083247</v>
      </c>
      <c r="C457" s="299" t="str">
        <f>CONCATENATE("(",ROUND((B457/$H457)*100,1),")")</f>
        <v>(31.8)</v>
      </c>
      <c r="D457" s="302">
        <f>SUM(D455:D456)</f>
        <v>12.275120446843324</v>
      </c>
      <c r="E457" s="299" t="str">
        <f>CONCATENATE("(",ROUND((D457/$H457)*100,1),")")</f>
        <v>(48)</v>
      </c>
      <c r="F457" s="302">
        <f>SUM(F455:F456)</f>
        <v>5.1475090248483273</v>
      </c>
      <c r="G457" s="299" t="str">
        <f>CONCATENATE("(",ROUND((F457/$H457)*100,1),")")</f>
        <v>(20.1)</v>
      </c>
      <c r="H457" s="302">
        <f>SUM(H455:H456)</f>
        <v>25.548999999999978</v>
      </c>
      <c r="I457" s="299" t="str">
        <f>CONCATENATE("(",ROUND((H457/$H457)*100,1),")")</f>
        <v>(100)</v>
      </c>
      <c r="K457" s="302">
        <f t="shared" si="341"/>
        <v>0.50877562608411608</v>
      </c>
      <c r="L457" s="302">
        <f t="shared" si="342"/>
        <v>1.3174638728740931</v>
      </c>
      <c r="M457" s="302">
        <f t="shared" si="343"/>
        <v>0.609760501041829</v>
      </c>
      <c r="N457" s="302">
        <f t="shared" si="344"/>
        <v>2.4360000000000381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5.0158144826426829</v>
      </c>
      <c r="C460" s="299" t="str">
        <f>CONCATENATE("(",ROUND((B460/$H462)*100,1),")")</f>
        <v>(17.9)</v>
      </c>
      <c r="D460" s="302">
        <f>'Ind T6'!W189</f>
        <v>5.7042001462042498</v>
      </c>
      <c r="E460" s="299" t="str">
        <f>CONCATENATE("(",ROUND((D460/$H462)*100,1),")")</f>
        <v>(20.4)</v>
      </c>
      <c r="F460" s="302">
        <f>'Ind T6'!X189</f>
        <v>4.6428125595115279</v>
      </c>
      <c r="G460" s="299" t="str">
        <f>CONCATENATE("(",ROUND((F460/$H462)*100,1),")")</f>
        <v>(16.6)</v>
      </c>
      <c r="H460" s="302">
        <f>SUM(B460,D460,F460)</f>
        <v>15.362827188358461</v>
      </c>
      <c r="I460" s="299" t="str">
        <f>CONCATENATE("(",ROUND((H460/$H462)*100,1),")")</f>
        <v>(54.9)</v>
      </c>
      <c r="K460" s="302">
        <f>B460-B450</f>
        <v>0.6289489868436684</v>
      </c>
      <c r="L460" s="302">
        <f>D460-D450</f>
        <v>1.0218384291278104</v>
      </c>
      <c r="M460" s="302">
        <f>F460-F450</f>
        <v>0.32431379859536769</v>
      </c>
      <c r="N460" s="302">
        <f>SUM(K460:M460)</f>
        <v>1.9751012145668465</v>
      </c>
    </row>
    <row r="461" spans="1:14" x14ac:dyDescent="0.2">
      <c r="A461" s="282" t="s">
        <v>365</v>
      </c>
      <c r="B461" s="302">
        <f>'Ind T6'!V188</f>
        <v>3.619331671749757</v>
      </c>
      <c r="C461" s="299" t="str">
        <f>CONCATENATE("(",ROUND((B461/$H462)*100,1),")")</f>
        <v>(12.9)</v>
      </c>
      <c r="D461" s="302">
        <f>'Ind T6'!W188</f>
        <v>7.8883841735131668</v>
      </c>
      <c r="E461" s="299" t="str">
        <f>CONCATENATE("(",ROUND((D461/$H462)*100,1),")")</f>
        <v>(28.2)</v>
      </c>
      <c r="F461" s="302">
        <f>'Ind T6'!X188</f>
        <v>1.1144569663786283</v>
      </c>
      <c r="G461" s="299" t="str">
        <f>CONCATENATE("(",ROUND((F461/$H462)*100,1),")")</f>
        <v>(4)</v>
      </c>
      <c r="H461" s="302">
        <f t="shared" ref="H461" si="345">SUM(B461,D461,F461)</f>
        <v>12.622172811641551</v>
      </c>
      <c r="I461" s="299" t="str">
        <f>CONCATENATE("(",ROUND((H461/$H462)*100,1),")")</f>
        <v>(45.1)</v>
      </c>
      <c r="K461" s="302">
        <f t="shared" ref="K461:K462" si="346">B461-B451</f>
        <v>0.11743557899871204</v>
      </c>
      <c r="L461" s="302">
        <f t="shared" ref="L461:L462" si="347">D461-D451</f>
        <v>0.94536241909762087</v>
      </c>
      <c r="M461" s="302">
        <f t="shared" ref="M461:M462" si="348">F461-F451</f>
        <v>0.12010078733682783</v>
      </c>
      <c r="N461" s="302">
        <f t="shared" ref="N461:N462" si="349">SUM(K461:M461)</f>
        <v>1.1828987854331607</v>
      </c>
    </row>
    <row r="462" spans="1:14" x14ac:dyDescent="0.2">
      <c r="A462" s="282" t="s">
        <v>363</v>
      </c>
      <c r="B462" s="302">
        <f>SUM(B460:B461)</f>
        <v>8.6351461543924408</v>
      </c>
      <c r="C462" s="299" t="str">
        <f>CONCATENATE("(",ROUND((B462/$H462)*100,1),")")</f>
        <v>(30.9)</v>
      </c>
      <c r="D462" s="302">
        <f>SUM(D460:D461)</f>
        <v>13.592584319717417</v>
      </c>
      <c r="E462" s="299" t="str">
        <f>CONCATENATE("(",ROUND((D462/$H462)*100,1),")")</f>
        <v>(48.6)</v>
      </c>
      <c r="F462" s="302">
        <f>SUM(F460:F461)</f>
        <v>5.7572695258901563</v>
      </c>
      <c r="G462" s="299" t="str">
        <f>CONCATENATE("(",ROUND((F462/$H462)*100,1),")")</f>
        <v>(20.6)</v>
      </c>
      <c r="H462" s="302">
        <f>SUM(H460:H461)</f>
        <v>27.985000000000014</v>
      </c>
      <c r="I462" s="299" t="str">
        <f>CONCATENATE("(",ROUND((H462/$H462)*100,1),")")</f>
        <v>(100)</v>
      </c>
      <c r="K462" s="302">
        <f t="shared" si="346"/>
        <v>0.74638456584238178</v>
      </c>
      <c r="L462" s="302">
        <f t="shared" si="347"/>
        <v>1.9672008482254313</v>
      </c>
      <c r="M462" s="302">
        <f t="shared" si="348"/>
        <v>0.44441458593219529</v>
      </c>
      <c r="N462" s="302">
        <f t="shared" si="349"/>
        <v>3.1580000000000084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6.4215309146984776</v>
      </c>
      <c r="C471" s="299" t="str">
        <f>CONCATENATE("(",ROUND((B471/$H473)*100,1),")")</f>
        <v>(24)</v>
      </c>
      <c r="D471" s="302">
        <f>'Ind T6'!M198</f>
        <v>2.4708571936827242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8.8923881083812013</v>
      </c>
      <c r="I471" s="299" t="str">
        <f>CONCATENATE("(",ROUND((H471/$H473)*100,1),")")</f>
        <v>(33.2)</v>
      </c>
      <c r="K471" s="302">
        <f>B476-B471</f>
        <v>-0.70694488776087905</v>
      </c>
      <c r="L471" s="302">
        <f>D476-D471</f>
        <v>-0.34895862142648149</v>
      </c>
      <c r="M471" s="302">
        <f>F476-F471</f>
        <v>0</v>
      </c>
      <c r="N471" s="302">
        <f>SUM(K471:M471)</f>
        <v>-1.0559035091873605</v>
      </c>
    </row>
    <row r="472" spans="1:14" x14ac:dyDescent="0.2">
      <c r="A472" s="282" t="s">
        <v>365</v>
      </c>
      <c r="B472" s="302">
        <f>'Ind T6'!L197</f>
        <v>4.0371616574837406</v>
      </c>
      <c r="C472" s="299" t="str">
        <f>CONCATENATE("(",ROUND((B472/$H473)*100,1),")")</f>
        <v>(15.1)</v>
      </c>
      <c r="D472" s="302">
        <f>'Ind T6'!M197</f>
        <v>3.9514671883631505</v>
      </c>
      <c r="E472" s="299" t="str">
        <f>CONCATENATE("(",ROUND((D472/$H473)*100,1),")")</f>
        <v>(14.8)</v>
      </c>
      <c r="F472" s="302">
        <f>'Ind T6'!N197</f>
        <v>9.8889830457719263</v>
      </c>
      <c r="G472" s="299" t="str">
        <f>CONCATENATE("(",ROUND((F472/$H473)*100,1),")")</f>
        <v>(36.9)</v>
      </c>
      <c r="H472" s="302">
        <f t="shared" ref="H472" si="350">SUM(B472,D472,F472)</f>
        <v>17.87761189161882</v>
      </c>
      <c r="I472" s="299" t="str">
        <f>CONCATENATE("(",ROUND((H472/$H473)*100,1),")")</f>
        <v>(66.8)</v>
      </c>
      <c r="K472" s="302">
        <f t="shared" ref="K472:K473" si="351">B477-B472</f>
        <v>-0.66657051421936719</v>
      </c>
      <c r="L472" s="302">
        <f t="shared" ref="L472:L473" si="352">D477-D472</f>
        <v>-0.59525638180964302</v>
      </c>
      <c r="M472" s="302">
        <f t="shared" ref="M472:M473" si="353">F477-F472</f>
        <v>-1.3422695947836303</v>
      </c>
      <c r="N472" s="302">
        <f t="shared" ref="N472:N473" si="354">SUM(K472:M472)</f>
        <v>-2.6040964908126405</v>
      </c>
    </row>
    <row r="473" spans="1:14" x14ac:dyDescent="0.2">
      <c r="A473" s="282" t="s">
        <v>363</v>
      </c>
      <c r="B473" s="302">
        <f>SUM(B471:B472)</f>
        <v>10.458692572182219</v>
      </c>
      <c r="C473" s="299" t="str">
        <f>CONCATENATE("(",ROUND((B473/$H473)*100,1),")")</f>
        <v>(39.1)</v>
      </c>
      <c r="D473" s="302">
        <f>SUM(D471:D472)</f>
        <v>6.4223243820458746</v>
      </c>
      <c r="E473" s="299" t="str">
        <f>CONCATENATE("(",ROUND((D473/$H473)*100,1),")")</f>
        <v>(24)</v>
      </c>
      <c r="F473" s="302">
        <f>SUM(F471:F472)</f>
        <v>9.8889830457719263</v>
      </c>
      <c r="G473" s="299" t="str">
        <f>CONCATENATE("(",ROUND((F473/$H473)*100,1),")")</f>
        <v>(36.9)</v>
      </c>
      <c r="H473" s="302">
        <f>SUM(H471:H472)</f>
        <v>26.770000000000021</v>
      </c>
      <c r="I473" s="299" t="str">
        <f>CONCATENATE("(",ROUND((H473/$H473)*100,1),")")</f>
        <v>(100)</v>
      </c>
      <c r="K473" s="302">
        <f t="shared" si="351"/>
        <v>-1.3735154019802476</v>
      </c>
      <c r="L473" s="302">
        <f t="shared" si="352"/>
        <v>-0.94421500323612495</v>
      </c>
      <c r="M473" s="302">
        <f t="shared" si="353"/>
        <v>-1.3422695947836303</v>
      </c>
      <c r="N473" s="302">
        <f t="shared" si="354"/>
        <v>-3.6600000000000028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5.7145860269375985</v>
      </c>
      <c r="C476" s="299" t="str">
        <f>CONCATENATE("(",ROUND((B476/$H478)*100,1),")")</f>
        <v>(24.7)</v>
      </c>
      <c r="D476" s="302">
        <f>'Ind T6'!R198</f>
        <v>2.1218985722562427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7.8364845991938417</v>
      </c>
      <c r="I476" s="299" t="str">
        <f>CONCATENATE("(",ROUND((H476/$H478)*100,1),")")</f>
        <v>(33.9)</v>
      </c>
      <c r="K476" s="302">
        <f>B481-B476</f>
        <v>-1.4253517947526717E-3</v>
      </c>
      <c r="L476" s="302">
        <f>D481-D476</f>
        <v>-9.0588182097006698E-2</v>
      </c>
      <c r="M476" s="302">
        <f>F481-F476</f>
        <v>0</v>
      </c>
      <c r="N476" s="302">
        <f>SUM(K476:M476)</f>
        <v>-9.2013533891759369E-2</v>
      </c>
    </row>
    <row r="477" spans="1:14" x14ac:dyDescent="0.2">
      <c r="A477" s="282" t="s">
        <v>365</v>
      </c>
      <c r="B477" s="302">
        <f>'Ind T6'!Q197</f>
        <v>3.3705911432643734</v>
      </c>
      <c r="C477" s="299" t="str">
        <f>CONCATENATE("(",ROUND((B477/$H478)*100,1),")")</f>
        <v>(14.6)</v>
      </c>
      <c r="D477" s="302">
        <f>'Ind T6'!R197</f>
        <v>3.3562108065535075</v>
      </c>
      <c r="E477" s="299" t="str">
        <f>CONCATENATE("(",ROUND((D477/$H478)*100,1),")")</f>
        <v>(14.5)</v>
      </c>
      <c r="F477" s="302">
        <f>'Ind T6'!S197</f>
        <v>8.546713450988296</v>
      </c>
      <c r="G477" s="299" t="str">
        <f>CONCATENATE("(",ROUND((F477/$H478)*100,1),")")</f>
        <v>(37)</v>
      </c>
      <c r="H477" s="302">
        <f t="shared" ref="H477" si="355">SUM(B477,D477,F477)</f>
        <v>15.273515400806177</v>
      </c>
      <c r="I477" s="299" t="str">
        <f>CONCATENATE("(",ROUND((H477/$H478)*100,1),")")</f>
        <v>(66.1)</v>
      </c>
      <c r="K477" s="302">
        <f t="shared" ref="K477:K478" si="356">B482-B477</f>
        <v>-0.30037851723316189</v>
      </c>
      <c r="L477" s="302">
        <f t="shared" ref="L477:L478" si="357">D482-D477</f>
        <v>-0.25633816298901246</v>
      </c>
      <c r="M477" s="302">
        <f t="shared" ref="M477:M478" si="358">F482-F477</f>
        <v>-0.51926978588609352</v>
      </c>
      <c r="N477" s="302">
        <f t="shared" ref="N477:N478" si="359">SUM(K477:M477)</f>
        <v>-1.0759864661082679</v>
      </c>
    </row>
    <row r="478" spans="1:14" x14ac:dyDescent="0.2">
      <c r="A478" s="282" t="s">
        <v>363</v>
      </c>
      <c r="B478" s="302">
        <f>SUM(B476:B477)</f>
        <v>9.0851771702019715</v>
      </c>
      <c r="C478" s="299" t="str">
        <f>CONCATENATE("(",ROUND((B478/$H478)*100,1),")")</f>
        <v>(39.3)</v>
      </c>
      <c r="D478" s="302">
        <f>SUM(D476:D477)</f>
        <v>5.4781093788097497</v>
      </c>
      <c r="E478" s="299" t="str">
        <f>CONCATENATE("(",ROUND((D478/$H478)*100,1),")")</f>
        <v>(23.7)</v>
      </c>
      <c r="F478" s="302">
        <f>SUM(F476:F477)</f>
        <v>8.546713450988296</v>
      </c>
      <c r="G478" s="299" t="str">
        <f>CONCATENATE("(",ROUND((F478/$H478)*100,1),")")</f>
        <v>(37)</v>
      </c>
      <c r="H478" s="302">
        <f>SUM(H476:H477)</f>
        <v>23.110000000000021</v>
      </c>
      <c r="I478" s="299" t="str">
        <f>CONCATENATE("(",ROUND((H478/$H478)*100,1),")")</f>
        <v>(100)</v>
      </c>
      <c r="K478" s="302">
        <f t="shared" si="356"/>
        <v>-0.30180386902791412</v>
      </c>
      <c r="L478" s="302">
        <f t="shared" si="357"/>
        <v>-0.34692634508601827</v>
      </c>
      <c r="M478" s="302">
        <f t="shared" si="358"/>
        <v>-0.51926978588609352</v>
      </c>
      <c r="N478" s="302">
        <f t="shared" si="359"/>
        <v>-1.1680000000000259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5.7131606751428459</v>
      </c>
      <c r="C481" s="299" t="str">
        <f>CONCATENATE("(",ROUND((B481/$H483)*100,1),")")</f>
        <v>(26)</v>
      </c>
      <c r="D481" s="302">
        <f>'Ind T6'!W198</f>
        <v>2.031310390159236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7.7444710653020818</v>
      </c>
      <c r="I481" s="299" t="str">
        <f>CONCATENATE("(",ROUND((H481/$H483)*100,1),")")</f>
        <v>(35.3)</v>
      </c>
      <c r="K481" s="302">
        <f>B481-B471</f>
        <v>-0.70837023955563172</v>
      </c>
      <c r="L481" s="302">
        <f>D481-D471</f>
        <v>-0.43954680352348818</v>
      </c>
      <c r="M481" s="302">
        <f>F481-F471</f>
        <v>0</v>
      </c>
      <c r="N481" s="302">
        <f>SUM(K481:M481)</f>
        <v>-1.1479170430791199</v>
      </c>
    </row>
    <row r="482" spans="1:14" x14ac:dyDescent="0.2">
      <c r="A482" s="282" t="s">
        <v>365</v>
      </c>
      <c r="B482" s="302">
        <f>'Ind T6'!V197</f>
        <v>3.0702126260312115</v>
      </c>
      <c r="C482" s="299" t="str">
        <f>CONCATENATE("(",ROUND((B482/$H483)*100,1),")")</f>
        <v>(14)</v>
      </c>
      <c r="D482" s="302">
        <f>'Ind T6'!W197</f>
        <v>3.099872643564495</v>
      </c>
      <c r="E482" s="299" t="str">
        <f>CONCATENATE("(",ROUND((D482/$H483)*100,1),")")</f>
        <v>(14.1)</v>
      </c>
      <c r="F482" s="302">
        <f>'Ind T6'!X197</f>
        <v>8.0274436651022025</v>
      </c>
      <c r="G482" s="299" t="str">
        <f>CONCATENATE("(",ROUND((F482/$H483)*100,1),")")</f>
        <v>(36.6)</v>
      </c>
      <c r="H482" s="302">
        <f t="shared" ref="H482" si="360">SUM(B482,D482,F482)</f>
        <v>14.197528934697909</v>
      </c>
      <c r="I482" s="299" t="str">
        <f>CONCATENATE("(",ROUND((H482/$H483)*100,1),")")</f>
        <v>(64.7)</v>
      </c>
      <c r="K482" s="302">
        <f t="shared" ref="K482:K483" si="361">B482-B472</f>
        <v>-0.96694903145252908</v>
      </c>
      <c r="L482" s="302">
        <f t="shared" ref="L482:L483" si="362">D482-D472</f>
        <v>-0.85159454479865548</v>
      </c>
      <c r="M482" s="302">
        <f t="shared" ref="M482:M483" si="363">F482-F472</f>
        <v>-1.8615393806697238</v>
      </c>
      <c r="N482" s="302">
        <f t="shared" ref="N482:N483" si="364">SUM(K482:M482)</f>
        <v>-3.6800829569209084</v>
      </c>
    </row>
    <row r="483" spans="1:14" x14ac:dyDescent="0.2">
      <c r="A483" s="282" t="s">
        <v>363</v>
      </c>
      <c r="B483" s="302">
        <f>SUM(B481:B482)</f>
        <v>8.7833733011740573</v>
      </c>
      <c r="C483" s="299" t="str">
        <f>CONCATENATE("(",ROUND((B483/$H483)*100,1),")")</f>
        <v>(40)</v>
      </c>
      <c r="D483" s="302">
        <f>SUM(D481:D482)</f>
        <v>5.1311830337237314</v>
      </c>
      <c r="E483" s="299" t="str">
        <f>CONCATENATE("(",ROUND((D483/$H483)*100,1),")")</f>
        <v>(23.4)</v>
      </c>
      <c r="F483" s="302">
        <f>SUM(F481:F482)</f>
        <v>8.0274436651022025</v>
      </c>
      <c r="G483" s="299" t="str">
        <f>CONCATENATE("(",ROUND((F483/$H483)*100,1),")")</f>
        <v>(36.6)</v>
      </c>
      <c r="H483" s="302">
        <f>SUM(H481:H482)</f>
        <v>21.94199999999999</v>
      </c>
      <c r="I483" s="299" t="str">
        <f>CONCATENATE("(",ROUND((H483/$H483)*100,1),")")</f>
        <v>(100)</v>
      </c>
      <c r="K483" s="302">
        <f t="shared" si="361"/>
        <v>-1.6753192710081617</v>
      </c>
      <c r="L483" s="302">
        <f t="shared" si="362"/>
        <v>-1.2911413483221432</v>
      </c>
      <c r="M483" s="302">
        <f t="shared" si="363"/>
        <v>-1.8615393806697238</v>
      </c>
      <c r="N483" s="302">
        <f t="shared" si="364"/>
        <v>-4.8280000000000287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East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6.741716250126116E-2</v>
      </c>
      <c r="C8" s="300">
        <v>3.6997223324214748E-2</v>
      </c>
      <c r="D8" s="300">
        <v>0</v>
      </c>
      <c r="E8" s="300">
        <f>SUM(B8:D8)</f>
        <v>0.10441438582547591</v>
      </c>
      <c r="F8" s="300"/>
      <c r="G8" s="300">
        <v>1.0615111464747427</v>
      </c>
      <c r="H8" s="300">
        <v>3.8001592356658551E-2</v>
      </c>
      <c r="I8" s="300">
        <v>0.43659607219703239</v>
      </c>
      <c r="J8" s="300">
        <f>SUM(G8:I8)</f>
        <v>1.5361088110284336</v>
      </c>
      <c r="K8" s="300"/>
      <c r="L8" s="300">
        <v>8.8626857457734173E-2</v>
      </c>
      <c r="M8" s="300">
        <v>4.7267657311595074E-2</v>
      </c>
      <c r="N8" s="300">
        <v>1.3015487066380929</v>
      </c>
      <c r="O8" s="300">
        <f>SUM(L8:N8)</f>
        <v>1.4374432214074222</v>
      </c>
      <c r="P8" s="300"/>
      <c r="Q8" s="300">
        <v>9.1212336056177484E-2</v>
      </c>
      <c r="R8" s="300">
        <v>4.7295285362393816E-2</v>
      </c>
      <c r="S8" s="300">
        <v>1.368185040807222</v>
      </c>
      <c r="T8" s="300">
        <f>SUM(Q8:S8)</f>
        <v>1.5066926622257935</v>
      </c>
      <c r="U8" s="300"/>
      <c r="V8" s="300">
        <v>9.3775862071227331E-2</v>
      </c>
      <c r="W8" s="300">
        <v>4.5620689655777563E-2</v>
      </c>
      <c r="X8" s="300">
        <v>1.4488793103673605</v>
      </c>
      <c r="Y8" s="300">
        <f>SUM(V8:X8)</f>
        <v>1.5882758620943653</v>
      </c>
    </row>
    <row r="9" spans="1:25" x14ac:dyDescent="0.2">
      <c r="A9" s="260" t="s">
        <v>364</v>
      </c>
      <c r="B9" s="300">
        <v>2.8602964432100988</v>
      </c>
      <c r="C9" s="300">
        <v>0.71116884834119021</v>
      </c>
      <c r="D9" s="300">
        <v>2.5421203226232287</v>
      </c>
      <c r="E9" s="300">
        <f t="shared" ref="E9:E10" si="0">SUM(B9:D9)</f>
        <v>6.113585614174518</v>
      </c>
      <c r="F9" s="300"/>
      <c r="G9" s="300">
        <v>1.7050047770699888</v>
      </c>
      <c r="H9" s="300">
        <v>2.2800955414034155E-2</v>
      </c>
      <c r="I9" s="300">
        <v>1.5090854564875438</v>
      </c>
      <c r="J9" s="300">
        <f t="shared" ref="J9:J10" si="1">SUM(G9:I9)</f>
        <v>3.2368911889715668</v>
      </c>
      <c r="K9" s="300"/>
      <c r="L9" s="300">
        <v>1.1884439552601818</v>
      </c>
      <c r="M9" s="300">
        <v>2.6166024583129797E-2</v>
      </c>
      <c r="N9" s="300">
        <v>1.9489467987492608</v>
      </c>
      <c r="O9" s="300">
        <f t="shared" ref="O9:O10" si="2">SUM(L9:N9)</f>
        <v>3.1635567785925724</v>
      </c>
      <c r="P9" s="300"/>
      <c r="Q9" s="300">
        <v>1.2719053527273514</v>
      </c>
      <c r="R9" s="300">
        <v>2.7870436016039054E-2</v>
      </c>
      <c r="S9" s="300">
        <v>1.9585315490308188</v>
      </c>
      <c r="T9" s="300">
        <f t="shared" ref="T9:T10" si="3">SUM(Q9:S9)</f>
        <v>3.2583073377742093</v>
      </c>
      <c r="U9" s="300"/>
      <c r="V9" s="300">
        <v>1.4184655172535607</v>
      </c>
      <c r="W9" s="300">
        <v>2.8724137931431488E-2</v>
      </c>
      <c r="X9" s="300">
        <v>1.8645344827206487</v>
      </c>
      <c r="Y9" s="300">
        <f t="shared" ref="Y9:Y10" si="4">SUM(V9:X9)</f>
        <v>3.311724137905641</v>
      </c>
    </row>
    <row r="10" spans="1:25" x14ac:dyDescent="0.2">
      <c r="A10" s="264" t="s">
        <v>363</v>
      </c>
      <c r="B10" s="301">
        <f>SUM(B8:B9)</f>
        <v>2.92771360571136</v>
      </c>
      <c r="C10" s="301">
        <f t="shared" ref="C10:D10" si="5">SUM(C8:C9)</f>
        <v>0.74816607166540494</v>
      </c>
      <c r="D10" s="301">
        <f t="shared" si="5"/>
        <v>2.5421203226232287</v>
      </c>
      <c r="E10" s="301">
        <f t="shared" si="0"/>
        <v>6.2179999999999938</v>
      </c>
      <c r="F10" s="301"/>
      <c r="G10" s="301">
        <f>SUM(G8:G9)</f>
        <v>2.7665159235447314</v>
      </c>
      <c r="H10" s="301">
        <f t="shared" ref="H10" si="6">SUM(H8:H9)</f>
        <v>6.0802547770692703E-2</v>
      </c>
      <c r="I10" s="301">
        <f t="shared" ref="I10" si="7">SUM(I8:I9)</f>
        <v>1.9456815286845761</v>
      </c>
      <c r="J10" s="301">
        <f t="shared" si="1"/>
        <v>4.7729999999999997</v>
      </c>
      <c r="K10" s="301"/>
      <c r="L10" s="301">
        <f>SUM(L8:L9)</f>
        <v>1.277070812717916</v>
      </c>
      <c r="M10" s="301">
        <f t="shared" ref="M10" si="8">SUM(M8:M9)</f>
        <v>7.3433681894724878E-2</v>
      </c>
      <c r="N10" s="301">
        <f t="shared" ref="N10" si="9">SUM(N8:N9)</f>
        <v>3.2504955053873537</v>
      </c>
      <c r="O10" s="301">
        <f t="shared" si="2"/>
        <v>4.6009999999999946</v>
      </c>
      <c r="P10" s="301"/>
      <c r="Q10" s="301">
        <f>SUM(Q8:Q9)</f>
        <v>1.3631176887835288</v>
      </c>
      <c r="R10" s="301">
        <f t="shared" ref="R10" si="10">SUM(R8:R9)</f>
        <v>7.5165721378432873E-2</v>
      </c>
      <c r="S10" s="301">
        <f t="shared" ref="S10" si="11">SUM(S8:S9)</f>
        <v>3.3267165898380409</v>
      </c>
      <c r="T10" s="301">
        <f t="shared" si="3"/>
        <v>4.7650000000000023</v>
      </c>
      <c r="U10" s="301"/>
      <c r="V10" s="301">
        <f>SUM(V8:V9)</f>
        <v>1.512241379324788</v>
      </c>
      <c r="W10" s="301">
        <f t="shared" ref="W10" si="12">SUM(W8:W9)</f>
        <v>7.4344827587209047E-2</v>
      </c>
      <c r="X10" s="301">
        <f t="shared" ref="X10" si="13">SUM(X8:X9)</f>
        <v>3.3134137930880092</v>
      </c>
      <c r="Y10" s="301">
        <f t="shared" si="4"/>
        <v>4.9000000000000057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3.3176248821592397E-2</v>
      </c>
      <c r="C17" s="300">
        <v>1.1943449575981348E-2</v>
      </c>
      <c r="D17" s="300">
        <v>3.3176248821932872E-4</v>
      </c>
      <c r="E17" s="300">
        <f>SUM(B17:D17)</f>
        <v>4.545146088579307E-2</v>
      </c>
      <c r="F17" s="300"/>
      <c r="G17" s="300">
        <v>7.5102739725441375E-2</v>
      </c>
      <c r="H17" s="300">
        <v>1.3017808219209739E-2</v>
      </c>
      <c r="I17" s="300">
        <v>5.0068493151683875E-4</v>
      </c>
      <c r="J17" s="300">
        <f>SUM(G17:I17)</f>
        <v>8.8621232876167952E-2</v>
      </c>
      <c r="K17" s="300"/>
      <c r="L17" s="300">
        <v>9.9445057978377591E-2</v>
      </c>
      <c r="M17" s="300">
        <v>3.5980121480047332E-2</v>
      </c>
      <c r="N17" s="300">
        <v>0</v>
      </c>
      <c r="O17" s="300">
        <f>SUM(L17:N17)</f>
        <v>0.13542517945842492</v>
      </c>
      <c r="P17" s="300"/>
      <c r="Q17" s="300">
        <v>8.7499999999355496E-2</v>
      </c>
      <c r="R17" s="300">
        <v>3.2000000000983519E-2</v>
      </c>
      <c r="S17" s="300">
        <v>0</v>
      </c>
      <c r="T17" s="300">
        <f>SUM(Q17:S17)</f>
        <v>0.11950000000033902</v>
      </c>
      <c r="U17" s="300"/>
      <c r="V17" s="300">
        <v>7.371030043010228E-2</v>
      </c>
      <c r="W17" s="300">
        <v>2.9082975680025377E-2</v>
      </c>
      <c r="X17" s="300">
        <v>0</v>
      </c>
      <c r="Y17" s="300">
        <f>SUM(V17:X17)</f>
        <v>0.10279327611012766</v>
      </c>
    </row>
    <row r="18" spans="1:25" x14ac:dyDescent="0.2">
      <c r="A18" s="260" t="s">
        <v>364</v>
      </c>
      <c r="B18" s="300">
        <v>0.65622620169667878</v>
      </c>
      <c r="C18" s="300">
        <v>2.3223374175281746E-3</v>
      </c>
      <c r="D18" s="300">
        <v>0</v>
      </c>
      <c r="E18" s="300">
        <f t="shared" ref="E18:E19" si="14">SUM(B18:D18)</f>
        <v>0.65854853911420697</v>
      </c>
      <c r="F18" s="300"/>
      <c r="G18" s="300">
        <v>0.63737191780876423</v>
      </c>
      <c r="H18" s="300">
        <v>5.0068493150675041E-3</v>
      </c>
      <c r="I18" s="300">
        <v>0</v>
      </c>
      <c r="J18" s="300">
        <f t="shared" ref="J18:J19" si="15">SUM(G18:I18)</f>
        <v>0.64237876712383168</v>
      </c>
      <c r="K18" s="300"/>
      <c r="L18" s="300">
        <v>0.73009663169561589</v>
      </c>
      <c r="M18" s="300">
        <v>3.9478188845958696E-2</v>
      </c>
      <c r="N18" s="300">
        <v>0</v>
      </c>
      <c r="O18" s="300">
        <f t="shared" ref="O18:O19" si="16">SUM(L18:N18)</f>
        <v>0.76957482054157456</v>
      </c>
      <c r="P18" s="300"/>
      <c r="Q18" s="300">
        <v>0.64399999999949109</v>
      </c>
      <c r="R18" s="300">
        <v>3.6500000000170958E-2</v>
      </c>
      <c r="S18" s="300">
        <v>0</v>
      </c>
      <c r="T18" s="300">
        <f t="shared" ref="T18:T19" si="17">SUM(Q18:S18)</f>
        <v>0.68049999999966204</v>
      </c>
      <c r="U18" s="300"/>
      <c r="V18" s="300">
        <v>0.56410944205856062</v>
      </c>
      <c r="W18" s="300">
        <v>3.4097281831312359E-2</v>
      </c>
      <c r="X18" s="300">
        <v>0</v>
      </c>
      <c r="Y18" s="300">
        <f t="shared" ref="Y18:Y19" si="18">SUM(V18:X18)</f>
        <v>0.59820672388987295</v>
      </c>
    </row>
    <row r="19" spans="1:25" x14ac:dyDescent="0.2">
      <c r="A19" s="264" t="s">
        <v>363</v>
      </c>
      <c r="B19" s="301">
        <f>SUM(B17:B18)</f>
        <v>0.6894024505182712</v>
      </c>
      <c r="C19" s="301">
        <f t="shared" ref="C19" si="19">SUM(C17:C18)</f>
        <v>1.4265786993509522E-2</v>
      </c>
      <c r="D19" s="301">
        <f t="shared" ref="D19" si="20">SUM(D17:D18)</f>
        <v>3.3176248821932872E-4</v>
      </c>
      <c r="E19" s="301">
        <f t="shared" si="14"/>
        <v>0.70400000000000007</v>
      </c>
      <c r="F19" s="301"/>
      <c r="G19" s="301">
        <f>SUM(G17:G18)</f>
        <v>0.71247465753420558</v>
      </c>
      <c r="H19" s="301">
        <f t="shared" ref="H19" si="21">SUM(H17:H18)</f>
        <v>1.8024657534277243E-2</v>
      </c>
      <c r="I19" s="301">
        <f t="shared" ref="I19" si="22">SUM(I17:I18)</f>
        <v>5.0068493151683875E-4</v>
      </c>
      <c r="J19" s="301">
        <f t="shared" si="15"/>
        <v>0.73099999999999976</v>
      </c>
      <c r="K19" s="301"/>
      <c r="L19" s="301">
        <f>SUM(L17:L18)</f>
        <v>0.82954168967399344</v>
      </c>
      <c r="M19" s="301">
        <f t="shared" ref="M19" si="23">SUM(M17:M18)</f>
        <v>7.5458310326006028E-2</v>
      </c>
      <c r="N19" s="301">
        <f t="shared" ref="N19" si="24">SUM(N17:N18)</f>
        <v>0</v>
      </c>
      <c r="O19" s="301">
        <f t="shared" si="16"/>
        <v>0.90499999999999947</v>
      </c>
      <c r="P19" s="301"/>
      <c r="Q19" s="301">
        <f>SUM(Q17:Q18)</f>
        <v>0.73149999999884663</v>
      </c>
      <c r="R19" s="301">
        <f t="shared" ref="R19" si="25">SUM(R17:R18)</f>
        <v>6.8500000001154471E-2</v>
      </c>
      <c r="S19" s="301">
        <f t="shared" ref="S19" si="26">SUM(S17:S18)</f>
        <v>0</v>
      </c>
      <c r="T19" s="301">
        <f t="shared" si="17"/>
        <v>0.80000000000000115</v>
      </c>
      <c r="U19" s="301"/>
      <c r="V19" s="301">
        <f>SUM(V17:V18)</f>
        <v>0.63781974248866291</v>
      </c>
      <c r="W19" s="301">
        <f t="shared" ref="W19" si="27">SUM(W17:W18)</f>
        <v>6.318025751133774E-2</v>
      </c>
      <c r="X19" s="301">
        <f t="shared" ref="X19" si="28">SUM(X17:X18)</f>
        <v>0</v>
      </c>
      <c r="Y19" s="301">
        <f t="shared" si="18"/>
        <v>0.70100000000000062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2.0259126828176308</v>
      </c>
      <c r="C26" s="300">
        <v>0.78085676063059561</v>
      </c>
      <c r="D26" s="300">
        <v>8.6297895114164608E-2</v>
      </c>
      <c r="E26" s="300">
        <f>SUM(B26:D26)</f>
        <v>2.8930673385623913</v>
      </c>
      <c r="F26" s="300"/>
      <c r="G26" s="300">
        <v>2.6568333995437894</v>
      </c>
      <c r="H26" s="300">
        <v>1.1109280318253565</v>
      </c>
      <c r="I26" s="300">
        <v>0</v>
      </c>
      <c r="J26" s="300">
        <f>SUM(G26:I26)</f>
        <v>3.7677614313691459</v>
      </c>
      <c r="K26" s="300"/>
      <c r="L26" s="300">
        <v>2.4565119529747164</v>
      </c>
      <c r="M26" s="300">
        <v>0.83070783358416134</v>
      </c>
      <c r="N26" s="300">
        <v>7.2592770285472133E-2</v>
      </c>
      <c r="O26" s="300">
        <f>SUM(L26:N26)</f>
        <v>3.35981255684435</v>
      </c>
      <c r="P26" s="300"/>
      <c r="Q26" s="300">
        <v>2.5565022554865058</v>
      </c>
      <c r="R26" s="300">
        <v>0.83185598298948471</v>
      </c>
      <c r="S26" s="300">
        <v>7.5312064299021986E-2</v>
      </c>
      <c r="T26" s="300">
        <f>SUM(Q26:S26)</f>
        <v>3.4636703027750122</v>
      </c>
      <c r="U26" s="300"/>
      <c r="V26" s="300">
        <v>2.6357652276867372</v>
      </c>
      <c r="W26" s="300">
        <v>0.79780130100680524</v>
      </c>
      <c r="X26" s="300">
        <v>7.6209934950238506E-2</v>
      </c>
      <c r="Y26" s="300">
        <f>SUM(V26:X26)</f>
        <v>3.5097764636437807</v>
      </c>
    </row>
    <row r="27" spans="1:25" x14ac:dyDescent="0.2">
      <c r="A27" s="260" t="s">
        <v>364</v>
      </c>
      <c r="B27" s="300">
        <v>4.5389909026089326</v>
      </c>
      <c r="C27" s="300">
        <v>0.32918471280684636</v>
      </c>
      <c r="D27" s="300">
        <v>4.1757046021828476E-2</v>
      </c>
      <c r="E27" s="300">
        <f t="shared" ref="E27:E28" si="29">SUM(B27:D27)</f>
        <v>4.9099326614376073</v>
      </c>
      <c r="F27" s="300"/>
      <c r="G27" s="300">
        <v>4.4130799205162292</v>
      </c>
      <c r="H27" s="300">
        <v>0.36758648111646769</v>
      </c>
      <c r="I27" s="300">
        <v>1.1572166998160886E-2</v>
      </c>
      <c r="J27" s="300">
        <f t="shared" ref="J27:J28" si="30">SUM(G27:I27)</f>
        <v>4.7922385686308582</v>
      </c>
      <c r="K27" s="300"/>
      <c r="L27" s="300">
        <v>4.6603188849629955</v>
      </c>
      <c r="M27" s="300">
        <v>0.2588685581926542</v>
      </c>
      <c r="N27" s="300">
        <v>0</v>
      </c>
      <c r="O27" s="300">
        <f t="shared" ref="O27:O28" si="31">SUM(L27:N27)</f>
        <v>4.9191874431556499</v>
      </c>
      <c r="P27" s="300"/>
      <c r="Q27" s="300">
        <v>4.6248454029614665</v>
      </c>
      <c r="R27" s="300">
        <v>0.25948429426353536</v>
      </c>
      <c r="S27" s="300">
        <v>0</v>
      </c>
      <c r="T27" s="300">
        <f t="shared" ref="T27:T28" si="32">SUM(Q27:S27)</f>
        <v>4.8843296972250023</v>
      </c>
      <c r="U27" s="300"/>
      <c r="V27" s="300">
        <v>4.3666232998059549</v>
      </c>
      <c r="W27" s="300">
        <v>0.25060023655026931</v>
      </c>
      <c r="X27" s="300">
        <v>0</v>
      </c>
      <c r="Y27" s="300">
        <f t="shared" ref="Y27:Y28" si="33">SUM(V27:X27)</f>
        <v>4.6172235363562244</v>
      </c>
    </row>
    <row r="28" spans="1:25" x14ac:dyDescent="0.2">
      <c r="A28" s="264" t="s">
        <v>363</v>
      </c>
      <c r="B28" s="301">
        <f>SUM(B26:B27)</f>
        <v>6.5649035854265634</v>
      </c>
      <c r="C28" s="301">
        <f t="shared" ref="C28" si="34">SUM(C26:C27)</f>
        <v>1.110041473437442</v>
      </c>
      <c r="D28" s="301">
        <f t="shared" ref="D28" si="35">SUM(D26:D27)</f>
        <v>0.12805494113599308</v>
      </c>
      <c r="E28" s="301">
        <f t="shared" si="29"/>
        <v>7.8029999999999982</v>
      </c>
      <c r="F28" s="301"/>
      <c r="G28" s="301">
        <f>SUM(G26:G27)</f>
        <v>7.069913320060019</v>
      </c>
      <c r="H28" s="301">
        <f t="shared" ref="H28" si="36">SUM(H26:H27)</f>
        <v>1.4785145129418242</v>
      </c>
      <c r="I28" s="301">
        <f t="shared" ref="I28" si="37">SUM(I26:I27)</f>
        <v>1.1572166998160886E-2</v>
      </c>
      <c r="J28" s="301">
        <f t="shared" si="30"/>
        <v>8.5600000000000041</v>
      </c>
      <c r="K28" s="301"/>
      <c r="L28" s="301">
        <f>SUM(L26:L27)</f>
        <v>7.1168308379377123</v>
      </c>
      <c r="M28" s="301">
        <f t="shared" ref="M28" si="38">SUM(M26:M27)</f>
        <v>1.0895763917768155</v>
      </c>
      <c r="N28" s="301">
        <f t="shared" ref="N28" si="39">SUM(N26:N27)</f>
        <v>7.2592770285472133E-2</v>
      </c>
      <c r="O28" s="301">
        <f t="shared" si="31"/>
        <v>8.2790000000000017</v>
      </c>
      <c r="P28" s="301"/>
      <c r="Q28" s="301">
        <f>SUM(Q26:Q27)</f>
        <v>7.1813476584479723</v>
      </c>
      <c r="R28" s="301">
        <f t="shared" ref="R28" si="40">SUM(R26:R27)</f>
        <v>1.0913402772530201</v>
      </c>
      <c r="S28" s="301">
        <f t="shared" ref="S28" si="41">SUM(S26:S27)</f>
        <v>7.5312064299021986E-2</v>
      </c>
      <c r="T28" s="301">
        <f t="shared" si="32"/>
        <v>8.3480000000000132</v>
      </c>
      <c r="U28" s="301"/>
      <c r="V28" s="301">
        <f>SUM(V26:V27)</f>
        <v>7.002388527492692</v>
      </c>
      <c r="W28" s="301">
        <f t="shared" ref="W28" si="42">SUM(W26:W27)</f>
        <v>1.0484015375570745</v>
      </c>
      <c r="X28" s="301">
        <f t="shared" ref="X28" si="43">SUM(X26:X27)</f>
        <v>7.6209934950238506E-2</v>
      </c>
      <c r="Y28" s="301">
        <f t="shared" si="33"/>
        <v>8.127000000000006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3.1137826065332508</v>
      </c>
      <c r="C35" s="300">
        <v>0.21753823689884888</v>
      </c>
      <c r="D35" s="300">
        <v>9.298693263538875E-2</v>
      </c>
      <c r="E35" s="300">
        <f>SUM(B35:D35)</f>
        <v>3.4243077760674883</v>
      </c>
      <c r="F35" s="300"/>
      <c r="G35" s="300">
        <v>3.0621464631888466</v>
      </c>
      <c r="H35" s="300">
        <v>0.45893083525071432</v>
      </c>
      <c r="I35" s="300">
        <v>2.6075615639534872E-3</v>
      </c>
      <c r="J35" s="300">
        <f>SUM(G35:I35)</f>
        <v>3.5236848600035144</v>
      </c>
      <c r="K35" s="300"/>
      <c r="L35" s="300">
        <v>3.0530109711980704</v>
      </c>
      <c r="M35" s="300">
        <v>0.32515737410179979</v>
      </c>
      <c r="N35" s="300">
        <v>0.15434136690475861</v>
      </c>
      <c r="O35" s="300">
        <f>SUM(L35:N35)</f>
        <v>3.5325097122046287</v>
      </c>
      <c r="P35" s="300"/>
      <c r="Q35" s="300">
        <v>3.2228356952802502</v>
      </c>
      <c r="R35" s="300">
        <v>0.35934661402285817</v>
      </c>
      <c r="S35" s="300">
        <v>0.16057759321655576</v>
      </c>
      <c r="T35" s="300">
        <f>SUM(Q35:S35)</f>
        <v>3.7427599025196643</v>
      </c>
      <c r="U35" s="300"/>
      <c r="V35" s="300">
        <v>2.9789049602517301</v>
      </c>
      <c r="W35" s="300">
        <v>0.35066363751154173</v>
      </c>
      <c r="X35" s="300">
        <v>0.15450031553729146</v>
      </c>
      <c r="Y35" s="300">
        <f>SUM(V35:X35)</f>
        <v>3.4840689133005633</v>
      </c>
    </row>
    <row r="36" spans="1:25" x14ac:dyDescent="0.2">
      <c r="A36" s="260" t="s">
        <v>364</v>
      </c>
      <c r="B36" s="300">
        <v>13.395236846017081</v>
      </c>
      <c r="C36" s="300">
        <v>0.1646465871414092</v>
      </c>
      <c r="D36" s="300">
        <v>0.25080879077399865</v>
      </c>
      <c r="E36" s="300">
        <f t="shared" ref="E36:E37" si="44">SUM(B36:D36)</f>
        <v>13.810692223932488</v>
      </c>
      <c r="F36" s="300"/>
      <c r="G36" s="300">
        <v>11.323770684949178</v>
      </c>
      <c r="H36" s="300">
        <v>0.20599736355018203</v>
      </c>
      <c r="I36" s="300">
        <v>0.44154709149713256</v>
      </c>
      <c r="J36" s="300">
        <f t="shared" ref="J36:J37" si="45">SUM(G36:I36)</f>
        <v>11.971315139996493</v>
      </c>
      <c r="K36" s="300"/>
      <c r="L36" s="300">
        <v>10.737130035995721</v>
      </c>
      <c r="M36" s="300">
        <v>0.19075899280684536</v>
      </c>
      <c r="N36" s="300">
        <v>2.6012589928048543E-3</v>
      </c>
      <c r="O36" s="300">
        <f t="shared" ref="O36:O37" si="46">SUM(L36:N36)</f>
        <v>10.93049028779537</v>
      </c>
      <c r="P36" s="300"/>
      <c r="Q36" s="300">
        <v>10.980903414940222</v>
      </c>
      <c r="R36" s="300">
        <v>0.21873272156912543</v>
      </c>
      <c r="S36" s="300">
        <v>2.6039609710110921E-3</v>
      </c>
      <c r="T36" s="300">
        <f t="shared" ref="T36:T37" si="47">SUM(Q36:S36)</f>
        <v>11.20224009748036</v>
      </c>
      <c r="U36" s="300"/>
      <c r="V36" s="300">
        <v>10.034708696189721</v>
      </c>
      <c r="W36" s="300">
        <v>0.23261845260741026</v>
      </c>
      <c r="X36" s="300">
        <v>2.603937902278604E-3</v>
      </c>
      <c r="Y36" s="300">
        <f t="shared" ref="Y36:Y37" si="48">SUM(V36:X36)</f>
        <v>10.26993108669941</v>
      </c>
    </row>
    <row r="37" spans="1:25" x14ac:dyDescent="0.2">
      <c r="A37" s="264" t="s">
        <v>363</v>
      </c>
      <c r="B37" s="301">
        <f>SUM(B35:B36)</f>
        <v>16.509019452550334</v>
      </c>
      <c r="C37" s="301">
        <f t="shared" ref="C37" si="49">SUM(C35:C36)</f>
        <v>0.38218482404025811</v>
      </c>
      <c r="D37" s="301">
        <f t="shared" ref="D37" si="50">SUM(D35:D36)</f>
        <v>0.34379572340938741</v>
      </c>
      <c r="E37" s="301">
        <f t="shared" si="44"/>
        <v>17.234999999999978</v>
      </c>
      <c r="F37" s="301"/>
      <c r="G37" s="301">
        <f>SUM(G35:G36)</f>
        <v>14.385917148138024</v>
      </c>
      <c r="H37" s="301">
        <f t="shared" ref="H37" si="51">SUM(H35:H36)</f>
        <v>0.66492819880089638</v>
      </c>
      <c r="I37" s="301">
        <f t="shared" ref="I37" si="52">SUM(I35:I36)</f>
        <v>0.44415465306108604</v>
      </c>
      <c r="J37" s="301">
        <f t="shared" si="45"/>
        <v>15.495000000000006</v>
      </c>
      <c r="K37" s="301"/>
      <c r="L37" s="301">
        <f>SUM(L35:L36)</f>
        <v>13.790141007193791</v>
      </c>
      <c r="M37" s="301">
        <f t="shared" ref="M37" si="53">SUM(M35:M36)</f>
        <v>0.51591636690864517</v>
      </c>
      <c r="N37" s="301">
        <f t="shared" ref="N37" si="54">SUM(N35:N36)</f>
        <v>0.15694262589756347</v>
      </c>
      <c r="O37" s="301">
        <f t="shared" si="46"/>
        <v>14.462999999999999</v>
      </c>
      <c r="P37" s="301"/>
      <c r="Q37" s="301">
        <f>SUM(Q35:Q36)</f>
        <v>14.203739110220472</v>
      </c>
      <c r="R37" s="301">
        <f t="shared" ref="R37" si="55">SUM(R35:R36)</f>
        <v>0.57807933559198355</v>
      </c>
      <c r="S37" s="301">
        <f t="shared" ref="S37" si="56">SUM(S35:S36)</f>
        <v>0.16318155418756686</v>
      </c>
      <c r="T37" s="301">
        <f t="shared" si="47"/>
        <v>14.945000000000022</v>
      </c>
      <c r="U37" s="301"/>
      <c r="V37" s="301">
        <f>SUM(V35:V36)</f>
        <v>13.013613656441452</v>
      </c>
      <c r="W37" s="301">
        <f t="shared" ref="W37" si="57">SUM(W35:W36)</f>
        <v>0.58328209011895193</v>
      </c>
      <c r="X37" s="301">
        <f t="shared" ref="X37" si="58">SUM(X35:X36)</f>
        <v>0.15710425343957007</v>
      </c>
      <c r="Y37" s="301">
        <f t="shared" si="48"/>
        <v>13.753999999999973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8.5553619429502366</v>
      </c>
      <c r="C44" s="300">
        <v>2.7421031869056289</v>
      </c>
      <c r="D44" s="300">
        <v>1.4033345104070669</v>
      </c>
      <c r="E44" s="300">
        <f>SUM(B44:D44)</f>
        <v>12.700799640262932</v>
      </c>
      <c r="F44" s="300"/>
      <c r="G44" s="300">
        <v>8.8620566237945386</v>
      </c>
      <c r="H44" s="300">
        <v>2.704311847444639</v>
      </c>
      <c r="I44" s="300">
        <v>3.0514097009724656E-3</v>
      </c>
      <c r="J44" s="300">
        <f>SUM(G44:I44)</f>
        <v>11.569419880940151</v>
      </c>
      <c r="K44" s="300"/>
      <c r="L44" s="300">
        <v>8.1639388433705129</v>
      </c>
      <c r="M44" s="300">
        <v>1.7799508780043556</v>
      </c>
      <c r="N44" s="300">
        <v>0.60203090170852691</v>
      </c>
      <c r="O44" s="300">
        <f>SUM(L44:N44)</f>
        <v>10.545920623083395</v>
      </c>
      <c r="P44" s="300"/>
      <c r="Q44" s="300">
        <v>7.9597951321134754</v>
      </c>
      <c r="R44" s="300">
        <v>1.725359943801889</v>
      </c>
      <c r="S44" s="300">
        <v>0.54121326767903</v>
      </c>
      <c r="T44" s="300">
        <f>SUM(Q44:S44)</f>
        <v>10.226368343594395</v>
      </c>
      <c r="U44" s="300"/>
      <c r="V44" s="300">
        <v>7.4135820937884818</v>
      </c>
      <c r="W44" s="300">
        <v>1.5923207733194187</v>
      </c>
      <c r="X44" s="300">
        <v>0.48059706255676027</v>
      </c>
      <c r="Y44" s="300">
        <f>SUM(V44:X44)</f>
        <v>9.4864999296646619</v>
      </c>
    </row>
    <row r="45" spans="1:25" x14ac:dyDescent="0.2">
      <c r="A45" s="260" t="s">
        <v>364</v>
      </c>
      <c r="B45" s="300">
        <v>53.698548365734517</v>
      </c>
      <c r="C45" s="300">
        <v>0.93737144402815187</v>
      </c>
      <c r="D45" s="300">
        <v>3.1582805499743216</v>
      </c>
      <c r="E45" s="300">
        <f t="shared" ref="E45:E46" si="59">SUM(B45:D45)</f>
        <v>57.79420035973699</v>
      </c>
      <c r="F45" s="300"/>
      <c r="G45" s="300">
        <v>47.115291487265438</v>
      </c>
      <c r="H45" s="300">
        <v>1.2541293870924497</v>
      </c>
      <c r="I45" s="300">
        <v>1.5081592447019452</v>
      </c>
      <c r="J45" s="300">
        <f t="shared" ref="J45:J46" si="60">SUM(G45:I45)</f>
        <v>49.877580119059829</v>
      </c>
      <c r="K45" s="300"/>
      <c r="L45" s="300">
        <v>45.38990070489109</v>
      </c>
      <c r="M45" s="300">
        <v>1.1141031629490572</v>
      </c>
      <c r="N45" s="300">
        <v>3.0755090764705306E-3</v>
      </c>
      <c r="O45" s="300">
        <f t="shared" ref="O45:O46" si="61">SUM(L45:N45)</f>
        <v>46.507079376916614</v>
      </c>
      <c r="P45" s="300"/>
      <c r="Q45" s="300">
        <v>43.886417038052777</v>
      </c>
      <c r="R45" s="300">
        <v>1.0731086598581563</v>
      </c>
      <c r="S45" s="300">
        <v>3.1059584945477515E-3</v>
      </c>
      <c r="T45" s="300">
        <f t="shared" ref="T45:T46" si="62">SUM(Q45:S45)</f>
        <v>44.962631656405485</v>
      </c>
      <c r="U45" s="300"/>
      <c r="V45" s="300">
        <v>39.652001689215879</v>
      </c>
      <c r="W45" s="300">
        <v>0.98236234808484624</v>
      </c>
      <c r="X45" s="300">
        <v>3.1360330346189512E-3</v>
      </c>
      <c r="Y45" s="300">
        <f t="shared" ref="Y45:Y46" si="63">SUM(V45:X45)</f>
        <v>40.637500070335349</v>
      </c>
    </row>
    <row r="46" spans="1:25" x14ac:dyDescent="0.2">
      <c r="A46" s="264" t="s">
        <v>363</v>
      </c>
      <c r="B46" s="301">
        <f>SUM(B44:B45)</f>
        <v>62.253910308684752</v>
      </c>
      <c r="C46" s="301">
        <f t="shared" ref="C46" si="64">SUM(C44:C45)</f>
        <v>3.6794746309337807</v>
      </c>
      <c r="D46" s="301">
        <f t="shared" ref="D46" si="65">SUM(D44:D45)</f>
        <v>4.5616150603813885</v>
      </c>
      <c r="E46" s="301">
        <f t="shared" si="59"/>
        <v>70.494999999999919</v>
      </c>
      <c r="F46" s="301"/>
      <c r="G46" s="301">
        <f>SUM(G44:G45)</f>
        <v>55.977348111059975</v>
      </c>
      <c r="H46" s="301">
        <f t="shared" ref="H46" si="66">SUM(H44:H45)</f>
        <v>3.958441234537089</v>
      </c>
      <c r="I46" s="301">
        <f t="shared" ref="I46" si="67">SUM(I44:I45)</f>
        <v>1.5112106544029176</v>
      </c>
      <c r="J46" s="301">
        <f t="shared" si="60"/>
        <v>61.446999999999981</v>
      </c>
      <c r="K46" s="301"/>
      <c r="L46" s="301">
        <f>SUM(L44:L45)</f>
        <v>53.553839548261607</v>
      </c>
      <c r="M46" s="301">
        <f t="shared" ref="M46" si="68">SUM(M44:M45)</f>
        <v>2.8940540409534128</v>
      </c>
      <c r="N46" s="301">
        <f t="shared" ref="N46" si="69">SUM(N44:N45)</f>
        <v>0.60510641078499749</v>
      </c>
      <c r="O46" s="301">
        <f t="shared" si="61"/>
        <v>57.053000000000019</v>
      </c>
      <c r="P46" s="301"/>
      <c r="Q46" s="301">
        <f>SUM(Q44:Q45)</f>
        <v>51.846212170166254</v>
      </c>
      <c r="R46" s="301">
        <f t="shared" ref="R46" si="70">SUM(R44:R45)</f>
        <v>2.7984686036600452</v>
      </c>
      <c r="S46" s="301">
        <f t="shared" ref="S46" si="71">SUM(S44:S45)</f>
        <v>0.54431922617357775</v>
      </c>
      <c r="T46" s="301">
        <f t="shared" si="62"/>
        <v>55.188999999999879</v>
      </c>
      <c r="U46" s="301"/>
      <c r="V46" s="301">
        <f>SUM(V44:V45)</f>
        <v>47.065583783004364</v>
      </c>
      <c r="W46" s="301">
        <f t="shared" ref="W46" si="72">SUM(W44:W45)</f>
        <v>2.5746831214042647</v>
      </c>
      <c r="X46" s="301">
        <f t="shared" ref="X46" si="73">SUM(X44:X45)</f>
        <v>0.48373309559137923</v>
      </c>
      <c r="Y46" s="301">
        <f t="shared" si="63"/>
        <v>50.124000000000009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0.85172227579817528</v>
      </c>
      <c r="C53" s="300">
        <v>0.26875506268630234</v>
      </c>
      <c r="D53" s="300">
        <v>7.9749276760893097E-4</v>
      </c>
      <c r="E53" s="300">
        <f>SUM(B53:D53)</f>
        <v>1.1212748312520864</v>
      </c>
      <c r="F53" s="300"/>
      <c r="G53" s="300">
        <v>2.061647900175271</v>
      </c>
      <c r="H53" s="300">
        <v>0.53643670116111764</v>
      </c>
      <c r="I53" s="300">
        <v>8.1649421791061606E-4</v>
      </c>
      <c r="J53" s="300">
        <f>SUM(G53:I53)</f>
        <v>2.5989010955542993</v>
      </c>
      <c r="K53" s="300"/>
      <c r="L53" s="300">
        <v>1.9564821690243948</v>
      </c>
      <c r="M53" s="300">
        <v>0.50566282364954063</v>
      </c>
      <c r="N53" s="300">
        <v>0</v>
      </c>
      <c r="O53" s="300">
        <f>SUM(L53:N53)</f>
        <v>2.4621449926739354</v>
      </c>
      <c r="P53" s="300"/>
      <c r="Q53" s="300">
        <v>1.9432100923985978</v>
      </c>
      <c r="R53" s="300">
        <v>0.49702433695467352</v>
      </c>
      <c r="S53" s="300">
        <v>0</v>
      </c>
      <c r="T53" s="300">
        <f>SUM(Q53:S53)</f>
        <v>2.4402344293532714</v>
      </c>
      <c r="U53" s="300"/>
      <c r="V53" s="300">
        <v>2.0221175782228342</v>
      </c>
      <c r="W53" s="300">
        <v>0.50756946474935993</v>
      </c>
      <c r="X53" s="300">
        <v>0</v>
      </c>
      <c r="Y53" s="300">
        <f>SUM(V53:X53)</f>
        <v>2.5296870429721943</v>
      </c>
    </row>
    <row r="54" spans="1:25" x14ac:dyDescent="0.2">
      <c r="A54" s="260" t="s">
        <v>364</v>
      </c>
      <c r="B54" s="300">
        <v>2.1548254580438022</v>
      </c>
      <c r="C54" s="300">
        <v>3.1102217936525942E-2</v>
      </c>
      <c r="D54" s="300">
        <v>7.9749276759503052E-4</v>
      </c>
      <c r="E54" s="300">
        <f t="shared" ref="E54:E55" si="74">SUM(B54:D54)</f>
        <v>2.1867251687479232</v>
      </c>
      <c r="F54" s="300"/>
      <c r="G54" s="300">
        <v>5.3308907486324566</v>
      </c>
      <c r="H54" s="300">
        <v>0.1192081558132423</v>
      </c>
      <c r="I54" s="300">
        <v>0</v>
      </c>
      <c r="J54" s="300">
        <f t="shared" ref="J54:J55" si="75">SUM(G54:I54)</f>
        <v>5.4500989044456993</v>
      </c>
      <c r="K54" s="300"/>
      <c r="L54" s="300">
        <v>5.2428820713225397</v>
      </c>
      <c r="M54" s="300">
        <v>7.1070542257379285E-2</v>
      </c>
      <c r="N54" s="300">
        <v>0.58490239374613917</v>
      </c>
      <c r="O54" s="300">
        <f t="shared" ref="O54:O55" si="76">SUM(L54:N54)</f>
        <v>5.8988550073260582</v>
      </c>
      <c r="P54" s="300"/>
      <c r="Q54" s="300">
        <v>5.1269406972929534</v>
      </c>
      <c r="R54" s="300">
        <v>7.100347670494761E-2</v>
      </c>
      <c r="S54" s="300">
        <v>0.57782139664881516</v>
      </c>
      <c r="T54" s="300">
        <f t="shared" ref="T54:T55" si="77">SUM(Q54:S54)</f>
        <v>5.7757655706467164</v>
      </c>
      <c r="U54" s="300"/>
      <c r="V54" s="300">
        <v>5.1687218485035462</v>
      </c>
      <c r="W54" s="300">
        <v>7.5074583211161464E-2</v>
      </c>
      <c r="X54" s="300">
        <v>0.59651652531311283</v>
      </c>
      <c r="Y54" s="300">
        <f t="shared" ref="Y54:Y55" si="78">SUM(V54:X54)</f>
        <v>5.8403129570278214</v>
      </c>
    </row>
    <row r="55" spans="1:25" x14ac:dyDescent="0.2">
      <c r="A55" s="264" t="s">
        <v>363</v>
      </c>
      <c r="B55" s="301">
        <f>SUM(B53:B54)</f>
        <v>3.0065477338419777</v>
      </c>
      <c r="C55" s="301">
        <f t="shared" ref="C55" si="79">SUM(C53:C54)</f>
        <v>0.29985728062282829</v>
      </c>
      <c r="D55" s="301">
        <f t="shared" ref="D55" si="80">SUM(D53:D54)</f>
        <v>1.5949855352039616E-3</v>
      </c>
      <c r="E55" s="301">
        <f t="shared" si="74"/>
        <v>3.30800000000001</v>
      </c>
      <c r="F55" s="301"/>
      <c r="G55" s="301">
        <f>SUM(G53:G54)</f>
        <v>7.3925386488077276</v>
      </c>
      <c r="H55" s="301">
        <f t="shared" ref="H55" si="81">SUM(H53:H54)</f>
        <v>0.65564485697435992</v>
      </c>
      <c r="I55" s="301">
        <f t="shared" ref="I55" si="82">SUM(I53:I54)</f>
        <v>8.1649421791061606E-4</v>
      </c>
      <c r="J55" s="301">
        <f t="shared" si="75"/>
        <v>8.0489999999999995</v>
      </c>
      <c r="K55" s="301"/>
      <c r="L55" s="301">
        <f>SUM(L53:L54)</f>
        <v>7.1993642403469345</v>
      </c>
      <c r="M55" s="301">
        <f t="shared" ref="M55" si="83">SUM(M53:M54)</f>
        <v>0.57673336590691993</v>
      </c>
      <c r="N55" s="301">
        <f t="shared" ref="N55" si="84">SUM(N53:N54)</f>
        <v>0.58490239374613917</v>
      </c>
      <c r="O55" s="301">
        <f t="shared" si="76"/>
        <v>8.3609999999999935</v>
      </c>
      <c r="P55" s="301"/>
      <c r="Q55" s="301">
        <f>SUM(Q53:Q54)</f>
        <v>7.0701507896915512</v>
      </c>
      <c r="R55" s="301">
        <f t="shared" ref="R55" si="85">SUM(R53:R54)</f>
        <v>0.56802781365962107</v>
      </c>
      <c r="S55" s="301">
        <f t="shared" ref="S55" si="86">SUM(S53:S54)</f>
        <v>0.57782139664881516</v>
      </c>
      <c r="T55" s="301">
        <f t="shared" si="77"/>
        <v>8.2159999999999869</v>
      </c>
      <c r="U55" s="301"/>
      <c r="V55" s="301">
        <f>SUM(V53:V54)</f>
        <v>7.1908394267263809</v>
      </c>
      <c r="W55" s="301">
        <f t="shared" ref="W55" si="87">SUM(W53:W54)</f>
        <v>0.58264404796052138</v>
      </c>
      <c r="X55" s="301">
        <f t="shared" ref="X55" si="88">SUM(X53:X54)</f>
        <v>0.59651652531311283</v>
      </c>
      <c r="Y55" s="301">
        <f t="shared" si="78"/>
        <v>8.3700000000000152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0.90308457634190764</v>
      </c>
      <c r="C62" s="300">
        <v>0.48127202829644405</v>
      </c>
      <c r="D62" s="300">
        <v>0</v>
      </c>
      <c r="E62" s="300">
        <f>SUM(B62:D62)</f>
        <v>1.3843566046383518</v>
      </c>
      <c r="F62" s="300"/>
      <c r="G62" s="300">
        <v>1.1503265572735784</v>
      </c>
      <c r="H62" s="300">
        <v>0.57020168433486385</v>
      </c>
      <c r="I62" s="300">
        <v>0</v>
      </c>
      <c r="J62" s="300">
        <f>SUM(G62:I62)</f>
        <v>1.7205282416084422</v>
      </c>
      <c r="K62" s="300"/>
      <c r="L62" s="300">
        <v>0.90882238923741065</v>
      </c>
      <c r="M62" s="300">
        <v>0.57130274261897129</v>
      </c>
      <c r="N62" s="300">
        <v>6.0137130801550594E-2</v>
      </c>
      <c r="O62" s="300">
        <f>SUM(L62:N62)</f>
        <v>1.5402622626579325</v>
      </c>
      <c r="P62" s="300"/>
      <c r="Q62" s="300">
        <v>0.96905852025486983</v>
      </c>
      <c r="R62" s="300">
        <v>0.59303970096292058</v>
      </c>
      <c r="S62" s="300">
        <v>6.1037122969693269E-2</v>
      </c>
      <c r="T62" s="300">
        <f>SUM(Q62:S62)</f>
        <v>1.6231353441874838</v>
      </c>
      <c r="U62" s="300"/>
      <c r="V62" s="300">
        <v>1.0771207784143482</v>
      </c>
      <c r="W62" s="300">
        <v>0.62674350282941793</v>
      </c>
      <c r="X62" s="300">
        <v>6.2068801005778357E-2</v>
      </c>
      <c r="Y62" s="300">
        <f>SUM(V62:X62)</f>
        <v>1.7659330822495445</v>
      </c>
    </row>
    <row r="63" spans="1:25" x14ac:dyDescent="0.2">
      <c r="A63" s="260" t="s">
        <v>364</v>
      </c>
      <c r="B63" s="300">
        <v>3.0744048900562015</v>
      </c>
      <c r="C63" s="300">
        <v>9.0238505305444847E-2</v>
      </c>
      <c r="D63" s="300">
        <v>0</v>
      </c>
      <c r="E63" s="300">
        <f t="shared" ref="E63:E64" si="89">SUM(B63:D63)</f>
        <v>3.1646433953616464</v>
      </c>
      <c r="F63" s="300"/>
      <c r="G63" s="300">
        <v>3.42579003921028</v>
      </c>
      <c r="H63" s="300">
        <v>0.11068171918127456</v>
      </c>
      <c r="I63" s="300">
        <v>0</v>
      </c>
      <c r="J63" s="300">
        <f t="shared" ref="J63:J64" si="90">SUM(G63:I63)</f>
        <v>3.5364717583915546</v>
      </c>
      <c r="K63" s="300"/>
      <c r="L63" s="300">
        <v>3.4623953059134478</v>
      </c>
      <c r="M63" s="300">
        <v>7.7426555907244551E-2</v>
      </c>
      <c r="N63" s="300">
        <v>0.62091587552138283</v>
      </c>
      <c r="O63" s="300">
        <f t="shared" ref="O63:O64" si="91">SUM(L63:N63)</f>
        <v>4.1607377373420755</v>
      </c>
      <c r="P63" s="300"/>
      <c r="Q63" s="300">
        <v>3.5280964165865716</v>
      </c>
      <c r="R63" s="300">
        <v>8.0629285898271091E-2</v>
      </c>
      <c r="S63" s="300">
        <v>0.61413895332767154</v>
      </c>
      <c r="T63" s="300">
        <f t="shared" ref="T63:T64" si="92">SUM(Q63:S63)</f>
        <v>4.222864655812514</v>
      </c>
      <c r="U63" s="300"/>
      <c r="V63" s="300">
        <v>3.5931780288634116</v>
      </c>
      <c r="W63" s="300">
        <v>8.250608913991643E-2</v>
      </c>
      <c r="X63" s="300">
        <v>0.58738279974712437</v>
      </c>
      <c r="Y63" s="300">
        <f t="shared" ref="Y63:Y64" si="93">SUM(V63:X63)</f>
        <v>4.2630669177504519</v>
      </c>
    </row>
    <row r="64" spans="1:25" x14ac:dyDescent="0.2">
      <c r="A64" s="264" t="s">
        <v>363</v>
      </c>
      <c r="B64" s="301">
        <f>SUM(B62:B63)</f>
        <v>3.9774894663981093</v>
      </c>
      <c r="C64" s="301">
        <f t="shared" ref="C64" si="94">SUM(C62:C63)</f>
        <v>0.57151053360188886</v>
      </c>
      <c r="D64" s="301">
        <f t="shared" ref="D64" si="95">SUM(D62:D63)</f>
        <v>0</v>
      </c>
      <c r="E64" s="301">
        <f t="shared" si="89"/>
        <v>4.5489999999999977</v>
      </c>
      <c r="F64" s="301"/>
      <c r="G64" s="301">
        <f>SUM(G62:G63)</f>
        <v>4.5761165964838586</v>
      </c>
      <c r="H64" s="301">
        <f t="shared" ref="H64" si="96">SUM(H62:H63)</f>
        <v>0.68088340351613841</v>
      </c>
      <c r="I64" s="301">
        <f t="shared" ref="I64" si="97">SUM(I62:I63)</f>
        <v>0</v>
      </c>
      <c r="J64" s="301">
        <f t="shared" si="90"/>
        <v>5.256999999999997</v>
      </c>
      <c r="K64" s="301"/>
      <c r="L64" s="301">
        <f>SUM(L62:L63)</f>
        <v>4.3712176951508583</v>
      </c>
      <c r="M64" s="301">
        <f t="shared" ref="M64" si="98">SUM(M62:M63)</f>
        <v>0.64872929852621586</v>
      </c>
      <c r="N64" s="301">
        <f t="shared" ref="N64" si="99">SUM(N62:N63)</f>
        <v>0.68105300632293342</v>
      </c>
      <c r="O64" s="301">
        <f t="shared" si="91"/>
        <v>5.7010000000000076</v>
      </c>
      <c r="P64" s="301"/>
      <c r="Q64" s="301">
        <f>SUM(Q62:Q63)</f>
        <v>4.4971549368414419</v>
      </c>
      <c r="R64" s="301">
        <f t="shared" ref="R64" si="100">SUM(R62:R63)</f>
        <v>0.6736689868611917</v>
      </c>
      <c r="S64" s="301">
        <f t="shared" ref="S64" si="101">SUM(S62:S63)</f>
        <v>0.67517607629736487</v>
      </c>
      <c r="T64" s="301">
        <f t="shared" si="92"/>
        <v>5.8459999999999983</v>
      </c>
      <c r="U64" s="301"/>
      <c r="V64" s="301">
        <f>SUM(V62:V63)</f>
        <v>4.67029880727776</v>
      </c>
      <c r="W64" s="301">
        <f t="shared" ref="W64" si="102">SUM(W62:W63)</f>
        <v>0.70924959196933435</v>
      </c>
      <c r="X64" s="301">
        <f t="shared" ref="X64" si="103">SUM(X62:X63)</f>
        <v>0.64945160075290276</v>
      </c>
      <c r="Y64" s="301">
        <f t="shared" si="93"/>
        <v>6.0289999999999973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3.7430685315747039</v>
      </c>
      <c r="C71" s="300">
        <v>1.6957100954144555</v>
      </c>
      <c r="D71" s="300">
        <v>2.023817124740344</v>
      </c>
      <c r="E71" s="300">
        <f>SUM(B71:D71)</f>
        <v>7.4625957517295038</v>
      </c>
      <c r="F71" s="300"/>
      <c r="G71" s="300">
        <v>3.8232018712812743</v>
      </c>
      <c r="H71" s="300">
        <v>2.1215845613850064</v>
      </c>
      <c r="I71" s="300">
        <v>0.5594563742679719</v>
      </c>
      <c r="J71" s="300">
        <f>SUM(G71:I71)</f>
        <v>6.5042428069342524</v>
      </c>
      <c r="K71" s="300"/>
      <c r="L71" s="300">
        <v>3.8453340466314643</v>
      </c>
      <c r="M71" s="300">
        <v>2.2565208201091722</v>
      </c>
      <c r="N71" s="300">
        <v>0.71056720258027328</v>
      </c>
      <c r="O71" s="300">
        <f>SUM(L71:N71)</f>
        <v>6.8124220693209097</v>
      </c>
      <c r="P71" s="300"/>
      <c r="Q71" s="300">
        <v>3.7511756001169423</v>
      </c>
      <c r="R71" s="300">
        <v>2.216055946936129</v>
      </c>
      <c r="S71" s="300">
        <v>0.69675450404264139</v>
      </c>
      <c r="T71" s="300">
        <f>SUM(Q71:S71)</f>
        <v>6.663986051095713</v>
      </c>
      <c r="U71" s="300"/>
      <c r="V71" s="300">
        <v>3.8010726548060947</v>
      </c>
      <c r="W71" s="300">
        <v>2.269791997667463</v>
      </c>
      <c r="X71" s="300">
        <v>0.72570042953011182</v>
      </c>
      <c r="Y71" s="300">
        <f>SUM(V71:X71)</f>
        <v>6.7965650820036698</v>
      </c>
    </row>
    <row r="72" spans="1:25" x14ac:dyDescent="0.2">
      <c r="A72" s="260" t="s">
        <v>364</v>
      </c>
      <c r="B72" s="300">
        <v>29.880545312328518</v>
      </c>
      <c r="C72" s="300">
        <v>1.1057059754430856</v>
      </c>
      <c r="D72" s="300">
        <v>10.834152960498876</v>
      </c>
      <c r="E72" s="300">
        <f t="shared" ref="E72:E73" si="104">SUM(B72:D72)</f>
        <v>41.820404248270478</v>
      </c>
      <c r="F72" s="300"/>
      <c r="G72" s="300">
        <v>28.860749473513454</v>
      </c>
      <c r="H72" s="300">
        <v>1.2741506432712697</v>
      </c>
      <c r="I72" s="300">
        <v>17.862857076281031</v>
      </c>
      <c r="J72" s="300">
        <f t="shared" ref="J72:J73" si="105">SUM(G72:I72)</f>
        <v>47.997757193065752</v>
      </c>
      <c r="K72" s="300"/>
      <c r="L72" s="300">
        <v>28.711426522809894</v>
      </c>
      <c r="M72" s="300">
        <v>1.3782747961521702</v>
      </c>
      <c r="N72" s="300">
        <v>15.103876611717022</v>
      </c>
      <c r="O72" s="300">
        <f t="shared" ref="O72:O73" si="106">SUM(L72:N72)</f>
        <v>45.193577930679083</v>
      </c>
      <c r="P72" s="300"/>
      <c r="Q72" s="300">
        <v>27.535737998854966</v>
      </c>
      <c r="R72" s="300">
        <v>1.3648855797744692</v>
      </c>
      <c r="S72" s="300">
        <v>14.816390370274881</v>
      </c>
      <c r="T72" s="300">
        <f t="shared" ref="T72:T73" si="107">SUM(Q72:S72)</f>
        <v>43.717013948904317</v>
      </c>
      <c r="U72" s="300"/>
      <c r="V72" s="300">
        <v>26.655737895250333</v>
      </c>
      <c r="W72" s="300">
        <v>1.4129681260351836</v>
      </c>
      <c r="X72" s="300">
        <v>15.13872889671085</v>
      </c>
      <c r="Y72" s="300">
        <f t="shared" ref="Y72:Y73" si="108">SUM(V72:X72)</f>
        <v>43.207434917996366</v>
      </c>
    </row>
    <row r="73" spans="1:25" x14ac:dyDescent="0.2">
      <c r="A73" s="264" t="s">
        <v>363</v>
      </c>
      <c r="B73" s="301">
        <f>SUM(B71:B72)</f>
        <v>33.623613843903222</v>
      </c>
      <c r="C73" s="301">
        <f t="shared" ref="C73" si="109">SUM(C71:C72)</f>
        <v>2.8014160708575409</v>
      </c>
      <c r="D73" s="301">
        <f t="shared" ref="D73" si="110">SUM(D71:D72)</f>
        <v>12.85797008523922</v>
      </c>
      <c r="E73" s="301">
        <f t="shared" si="104"/>
        <v>49.282999999999987</v>
      </c>
      <c r="F73" s="301"/>
      <c r="G73" s="301">
        <f>SUM(G71:G72)</f>
        <v>32.683951344794728</v>
      </c>
      <c r="H73" s="301">
        <f t="shared" ref="H73" si="111">SUM(H71:H72)</f>
        <v>3.3957352046562761</v>
      </c>
      <c r="I73" s="301">
        <f t="shared" ref="I73" si="112">SUM(I71:I72)</f>
        <v>18.422313450549002</v>
      </c>
      <c r="J73" s="301">
        <f t="shared" si="105"/>
        <v>54.50200000000001</v>
      </c>
      <c r="K73" s="301"/>
      <c r="L73" s="301">
        <f>SUM(L71:L72)</f>
        <v>32.556760569441359</v>
      </c>
      <c r="M73" s="301">
        <f t="shared" ref="M73" si="113">SUM(M71:M72)</f>
        <v>3.6347956162613424</v>
      </c>
      <c r="N73" s="301">
        <f t="shared" ref="N73" si="114">SUM(N71:N72)</f>
        <v>15.814443814297295</v>
      </c>
      <c r="O73" s="301">
        <f t="shared" si="106"/>
        <v>52.006</v>
      </c>
      <c r="P73" s="301"/>
      <c r="Q73" s="301">
        <f>SUM(Q71:Q72)</f>
        <v>31.286913598971907</v>
      </c>
      <c r="R73" s="301">
        <f t="shared" ref="R73" si="115">SUM(R71:R72)</f>
        <v>3.580941526710598</v>
      </c>
      <c r="S73" s="301">
        <f t="shared" ref="S73" si="116">SUM(S71:S72)</f>
        <v>15.513144874317522</v>
      </c>
      <c r="T73" s="301">
        <f t="shared" si="107"/>
        <v>50.381000000000029</v>
      </c>
      <c r="U73" s="301"/>
      <c r="V73" s="301">
        <f>SUM(V71:V72)</f>
        <v>30.456810550056428</v>
      </c>
      <c r="W73" s="301">
        <f t="shared" ref="W73" si="117">SUM(W71:W72)</f>
        <v>3.6827601237026464</v>
      </c>
      <c r="X73" s="301">
        <f t="shared" ref="X73" si="118">SUM(X71:X72)</f>
        <v>15.864429326240963</v>
      </c>
      <c r="Y73" s="301">
        <f t="shared" si="108"/>
        <v>50.004000000000033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24.97135236163507</v>
      </c>
      <c r="C80" s="300">
        <v>38.286178758725185</v>
      </c>
      <c r="D80" s="300">
        <v>3.7404880730958197</v>
      </c>
      <c r="E80" s="300">
        <f>SUM(B80:D80)</f>
        <v>66.998019193456074</v>
      </c>
      <c r="F80" s="300"/>
      <c r="G80" s="300">
        <v>22.106732097110189</v>
      </c>
      <c r="H80" s="300">
        <v>34.709460140952487</v>
      </c>
      <c r="I80" s="300">
        <v>4.1423862310864097</v>
      </c>
      <c r="J80" s="300">
        <f>SUM(G80:I80)</f>
        <v>60.958578469149089</v>
      </c>
      <c r="K80" s="300"/>
      <c r="L80" s="300">
        <v>23.203587404805813</v>
      </c>
      <c r="M80" s="300">
        <v>36.736449640227754</v>
      </c>
      <c r="N80" s="300">
        <v>2.8648998063512199</v>
      </c>
      <c r="O80" s="300">
        <f>SUM(L80:N80)</f>
        <v>62.804936851384781</v>
      </c>
      <c r="P80" s="300"/>
      <c r="Q80" s="300">
        <v>23.724777688292509</v>
      </c>
      <c r="R80" s="300">
        <v>34.954740722070667</v>
      </c>
      <c r="S80" s="300">
        <v>2.9308269120821184</v>
      </c>
      <c r="T80" s="300">
        <f>SUM(Q80:S80)</f>
        <v>61.610345322445291</v>
      </c>
      <c r="U80" s="300"/>
      <c r="V80" s="300">
        <v>25.279411066793589</v>
      </c>
      <c r="W80" s="300">
        <v>32.350035449926359</v>
      </c>
      <c r="X80" s="300">
        <v>3.1349256326049559</v>
      </c>
      <c r="Y80" s="300">
        <f>SUM(V80:X80)</f>
        <v>60.764372149324906</v>
      </c>
    </row>
    <row r="81" spans="1:25" x14ac:dyDescent="0.2">
      <c r="A81" s="260" t="s">
        <v>364</v>
      </c>
      <c r="B81" s="300">
        <v>35.465727085005362</v>
      </c>
      <c r="C81" s="300">
        <v>18.633903240899588</v>
      </c>
      <c r="D81" s="300">
        <v>9.1653504806389012</v>
      </c>
      <c r="E81" s="300">
        <f t="shared" ref="E81:E82" si="119">SUM(B81:D81)</f>
        <v>63.264980806543853</v>
      </c>
      <c r="F81" s="300"/>
      <c r="G81" s="300">
        <v>45.089810349757506</v>
      </c>
      <c r="H81" s="300">
        <v>14.450707989685974</v>
      </c>
      <c r="I81" s="300">
        <v>7.3499031914073845</v>
      </c>
      <c r="J81" s="300">
        <f t="shared" ref="J81:J82" si="120">SUM(G81:I81)</f>
        <v>66.890421530850858</v>
      </c>
      <c r="K81" s="300"/>
      <c r="L81" s="300">
        <v>43.22411955163129</v>
      </c>
      <c r="M81" s="300">
        <v>16.218424414709443</v>
      </c>
      <c r="N81" s="300">
        <v>5.6675191822743765</v>
      </c>
      <c r="O81" s="300">
        <f t="shared" ref="O81:O82" si="121">SUM(L81:N81)</f>
        <v>65.110063148615112</v>
      </c>
      <c r="P81" s="300"/>
      <c r="Q81" s="300">
        <v>43.64225451433618</v>
      </c>
      <c r="R81" s="300">
        <v>16.046446040318688</v>
      </c>
      <c r="S81" s="300">
        <v>5.7019541228998465</v>
      </c>
      <c r="T81" s="300">
        <f t="shared" ref="T81:T82" si="122">SUM(Q81:S81)</f>
        <v>65.390654677554721</v>
      </c>
      <c r="U81" s="300"/>
      <c r="V81" s="300">
        <v>44.981126492340486</v>
      </c>
      <c r="W81" s="300">
        <v>16.088872815182153</v>
      </c>
      <c r="X81" s="300">
        <v>5.8376285431525465</v>
      </c>
      <c r="Y81" s="300">
        <f t="shared" ref="Y81:Y82" si="123">SUM(V81:X81)</f>
        <v>66.907627850675183</v>
      </c>
    </row>
    <row r="82" spans="1:25" x14ac:dyDescent="0.2">
      <c r="A82" s="264" t="s">
        <v>363</v>
      </c>
      <c r="B82" s="301">
        <f>SUM(B80:B81)</f>
        <v>60.437079446640432</v>
      </c>
      <c r="C82" s="301">
        <f t="shared" ref="C82" si="124">SUM(C80:C81)</f>
        <v>56.92008199962477</v>
      </c>
      <c r="D82" s="301">
        <f t="shared" ref="D82" si="125">SUM(D80:D81)</f>
        <v>12.905838553734721</v>
      </c>
      <c r="E82" s="301">
        <f t="shared" si="119"/>
        <v>130.26299999999992</v>
      </c>
      <c r="F82" s="301"/>
      <c r="G82" s="301">
        <f>SUM(G80:G81)</f>
        <v>67.196542446867696</v>
      </c>
      <c r="H82" s="301">
        <f t="shared" ref="H82" si="126">SUM(H80:H81)</f>
        <v>49.160168130638461</v>
      </c>
      <c r="I82" s="301">
        <f t="shared" ref="I82" si="127">SUM(I80:I81)</f>
        <v>11.492289422493794</v>
      </c>
      <c r="J82" s="301">
        <f t="shared" si="120"/>
        <v>127.84899999999996</v>
      </c>
      <c r="K82" s="301"/>
      <c r="L82" s="301">
        <f>SUM(L80:L81)</f>
        <v>66.427706956437106</v>
      </c>
      <c r="M82" s="301">
        <f t="shared" ref="M82" si="128">SUM(M80:M81)</f>
        <v>52.954874054937193</v>
      </c>
      <c r="N82" s="301">
        <f t="shared" ref="N82" si="129">SUM(N80:N81)</f>
        <v>8.5324189886255972</v>
      </c>
      <c r="O82" s="301">
        <f t="shared" si="121"/>
        <v>127.91499999999989</v>
      </c>
      <c r="P82" s="301"/>
      <c r="Q82" s="301">
        <f>SUM(Q80:Q81)</f>
        <v>67.367032202628693</v>
      </c>
      <c r="R82" s="301">
        <f t="shared" ref="R82" si="130">SUM(R80:R81)</f>
        <v>51.001186762389352</v>
      </c>
      <c r="S82" s="301">
        <f t="shared" ref="S82" si="131">SUM(S80:S81)</f>
        <v>8.6327810349819654</v>
      </c>
      <c r="T82" s="301">
        <f t="shared" si="122"/>
        <v>127.001</v>
      </c>
      <c r="U82" s="301"/>
      <c r="V82" s="301">
        <f>SUM(V80:V81)</f>
        <v>70.260537559134079</v>
      </c>
      <c r="W82" s="301">
        <f t="shared" ref="W82" si="132">SUM(W80:W81)</f>
        <v>48.438908265108509</v>
      </c>
      <c r="X82" s="301">
        <f t="shared" ref="X82" si="133">SUM(X80:X81)</f>
        <v>8.9725541757575016</v>
      </c>
      <c r="Y82" s="301">
        <f t="shared" si="123"/>
        <v>127.67200000000008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4.0944010416116763</v>
      </c>
      <c r="C89" s="300">
        <v>3.1907595486443316</v>
      </c>
      <c r="D89" s="300">
        <v>0.41662326389461574</v>
      </c>
      <c r="E89" s="300">
        <f>SUM(B89:D89)</f>
        <v>7.7017838541506238</v>
      </c>
      <c r="F89" s="300"/>
      <c r="G89" s="300">
        <v>4.6786333887658396</v>
      </c>
      <c r="H89" s="300">
        <v>3.3898214087894165</v>
      </c>
      <c r="I89" s="300">
        <v>0.56701941209996465</v>
      </c>
      <c r="J89" s="300">
        <f>SUM(G89:I89)</f>
        <v>8.6354742096552215</v>
      </c>
      <c r="K89" s="300"/>
      <c r="L89" s="300">
        <v>5.2438136283245456</v>
      </c>
      <c r="M89" s="300">
        <v>3.5531184423726652</v>
      </c>
      <c r="N89" s="300">
        <v>2.3503034226003305</v>
      </c>
      <c r="O89" s="300">
        <f>SUM(L89:N89)</f>
        <v>11.14723549329754</v>
      </c>
      <c r="P89" s="300"/>
      <c r="Q89" s="300">
        <v>5.6686523974507992</v>
      </c>
      <c r="R89" s="300">
        <v>3.8839561203160606</v>
      </c>
      <c r="S89" s="300">
        <v>2.441302525013846</v>
      </c>
      <c r="T89" s="300">
        <f>SUM(Q89:S89)</f>
        <v>11.993911042780706</v>
      </c>
      <c r="U89" s="300"/>
      <c r="V89" s="300">
        <v>5.9218480208146724</v>
      </c>
      <c r="W89" s="300">
        <v>4.2008267779304154</v>
      </c>
      <c r="X89" s="300">
        <v>2.4407078712003107</v>
      </c>
      <c r="Y89" s="300">
        <f>SUM(V89:X89)</f>
        <v>12.563382669945398</v>
      </c>
    </row>
    <row r="90" spans="1:25" x14ac:dyDescent="0.2">
      <c r="A90" s="260" t="s">
        <v>364</v>
      </c>
      <c r="B90" s="300">
        <v>21.409407552056088</v>
      </c>
      <c r="C90" s="300">
        <v>2.8165169271112207</v>
      </c>
      <c r="D90" s="300">
        <v>4.4822916666820181</v>
      </c>
      <c r="E90" s="300">
        <f t="shared" ref="E90:E91" si="134">SUM(B90:D90)</f>
        <v>28.708216145849327</v>
      </c>
      <c r="F90" s="300"/>
      <c r="G90" s="300">
        <v>24.282750970928685</v>
      </c>
      <c r="H90" s="300">
        <v>3.0860610094996286</v>
      </c>
      <c r="I90" s="300">
        <v>7.0277138099163849</v>
      </c>
      <c r="J90" s="300">
        <f t="shared" ref="J90:J91" si="135">SUM(G90:I90)</f>
        <v>34.396525790344697</v>
      </c>
      <c r="K90" s="300"/>
      <c r="L90" s="300">
        <v>23.580635195517633</v>
      </c>
      <c r="M90" s="300">
        <v>3.3476195799847974</v>
      </c>
      <c r="N90" s="300">
        <v>5.8215097311999946</v>
      </c>
      <c r="O90" s="300">
        <f t="shared" ref="O90:O91" si="136">SUM(L90:N90)</f>
        <v>32.749764506702427</v>
      </c>
      <c r="P90" s="300"/>
      <c r="Q90" s="300">
        <v>24.2373035331747</v>
      </c>
      <c r="R90" s="300">
        <v>3.4688768400627694</v>
      </c>
      <c r="S90" s="300">
        <v>6.1799085839818702</v>
      </c>
      <c r="T90" s="300">
        <f t="shared" ref="T90:T91" si="137">SUM(Q90:S90)</f>
        <v>33.886088957219343</v>
      </c>
      <c r="U90" s="300"/>
      <c r="V90" s="300">
        <v>23.504936318166678</v>
      </c>
      <c r="W90" s="300">
        <v>3.568747878028609</v>
      </c>
      <c r="X90" s="300">
        <v>6.5119331338593005</v>
      </c>
      <c r="Y90" s="300">
        <f t="shared" ref="Y90:Y91" si="138">SUM(V90:X90)</f>
        <v>33.585617330054589</v>
      </c>
    </row>
    <row r="91" spans="1:25" x14ac:dyDescent="0.2">
      <c r="A91" s="264" t="s">
        <v>363</v>
      </c>
      <c r="B91" s="301">
        <f>SUM(B89:B90)</f>
        <v>25.503808593667763</v>
      </c>
      <c r="C91" s="301">
        <f t="shared" ref="C91" si="139">SUM(C89:C90)</f>
        <v>6.0072764757555523</v>
      </c>
      <c r="D91" s="301">
        <f t="shared" ref="D91" si="140">SUM(D89:D90)</f>
        <v>4.898914930576634</v>
      </c>
      <c r="E91" s="301">
        <f t="shared" si="134"/>
        <v>36.409999999999954</v>
      </c>
      <c r="F91" s="301"/>
      <c r="G91" s="301">
        <f>SUM(G89:G90)</f>
        <v>28.961384359694524</v>
      </c>
      <c r="H91" s="301">
        <f t="shared" ref="H91" si="141">SUM(H89:H90)</f>
        <v>6.4758824182890447</v>
      </c>
      <c r="I91" s="301">
        <f t="shared" ref="I91" si="142">SUM(I89:I90)</f>
        <v>7.5947332220163499</v>
      </c>
      <c r="J91" s="301">
        <f t="shared" si="135"/>
        <v>43.031999999999918</v>
      </c>
      <c r="K91" s="301"/>
      <c r="L91" s="301">
        <f>SUM(L89:L90)</f>
        <v>28.824448823842179</v>
      </c>
      <c r="M91" s="301">
        <f t="shared" ref="M91" si="143">SUM(M89:M90)</f>
        <v>6.9007380223574621</v>
      </c>
      <c r="N91" s="301">
        <f t="shared" ref="N91" si="144">SUM(N89:N90)</f>
        <v>8.1718131538003256</v>
      </c>
      <c r="O91" s="301">
        <f t="shared" si="136"/>
        <v>43.896999999999963</v>
      </c>
      <c r="P91" s="301"/>
      <c r="Q91" s="301">
        <f>SUM(Q89:Q90)</f>
        <v>29.905955930625499</v>
      </c>
      <c r="R91" s="301">
        <f t="shared" ref="R91" si="145">SUM(R89:R90)</f>
        <v>7.3528329603788301</v>
      </c>
      <c r="S91" s="301">
        <f t="shared" ref="S91" si="146">SUM(S89:S90)</f>
        <v>8.6212111089957162</v>
      </c>
      <c r="T91" s="301">
        <f t="shared" si="137"/>
        <v>45.880000000000045</v>
      </c>
      <c r="U91" s="301"/>
      <c r="V91" s="301">
        <f>SUM(V89:V90)</f>
        <v>29.426784338981349</v>
      </c>
      <c r="W91" s="301">
        <f t="shared" ref="W91" si="147">SUM(W89:W90)</f>
        <v>7.7695746559590244</v>
      </c>
      <c r="X91" s="301">
        <f t="shared" ref="X91" si="148">SUM(X89:X90)</f>
        <v>8.9526410050596112</v>
      </c>
      <c r="Y91" s="301">
        <f t="shared" si="138"/>
        <v>46.148999999999987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9.6855906043267073</v>
      </c>
      <c r="C98" s="300">
        <v>26.891092943236441</v>
      </c>
      <c r="D98" s="300">
        <v>3.1382613430415258</v>
      </c>
      <c r="E98" s="300">
        <f>SUM(B98:D98)</f>
        <v>39.714944890604677</v>
      </c>
      <c r="F98" s="300"/>
      <c r="G98" s="300">
        <v>13.425348612249863</v>
      </c>
      <c r="H98" s="300">
        <v>22.144733381102466</v>
      </c>
      <c r="I98" s="300">
        <v>4.0086666252432446</v>
      </c>
      <c r="J98" s="300">
        <f>SUM(G98:I98)</f>
        <v>39.578748618595576</v>
      </c>
      <c r="K98" s="300"/>
      <c r="L98" s="300">
        <v>14.9972941478352</v>
      </c>
      <c r="M98" s="300">
        <v>23.691240408558304</v>
      </c>
      <c r="N98" s="300">
        <v>3.2953624853716406</v>
      </c>
      <c r="O98" s="300">
        <f>SUM(L98:N98)</f>
        <v>41.983897041765147</v>
      </c>
      <c r="P98" s="300"/>
      <c r="Q98" s="300">
        <v>15.454106565485997</v>
      </c>
      <c r="R98" s="300">
        <v>24.342867071654872</v>
      </c>
      <c r="S98" s="300">
        <v>3.393387128791026</v>
      </c>
      <c r="T98" s="300">
        <f>SUM(Q98:S98)</f>
        <v>43.190360765931892</v>
      </c>
      <c r="U98" s="300"/>
      <c r="V98" s="300">
        <v>18.309537261426716</v>
      </c>
      <c r="W98" s="300">
        <v>28.397125428373872</v>
      </c>
      <c r="X98" s="300">
        <v>4.0444876244927004</v>
      </c>
      <c r="Y98" s="300">
        <f>SUM(V98:X98)</f>
        <v>50.751150314293291</v>
      </c>
    </row>
    <row r="99" spans="1:25" x14ac:dyDescent="0.2">
      <c r="A99" s="260" t="s">
        <v>364</v>
      </c>
      <c r="B99" s="300">
        <v>13.256368734943779</v>
      </c>
      <c r="C99" s="300">
        <v>10.369570640811995</v>
      </c>
      <c r="D99" s="300">
        <v>3.1661157336395154</v>
      </c>
      <c r="E99" s="300">
        <f t="shared" ref="E99:E100" si="149">SUM(B99:D99)</f>
        <v>26.792055109395289</v>
      </c>
      <c r="F99" s="300"/>
      <c r="G99" s="300">
        <v>15.081429507257385</v>
      </c>
      <c r="H99" s="300">
        <v>16.17095641196239</v>
      </c>
      <c r="I99" s="300">
        <v>5.610865462184667</v>
      </c>
      <c r="J99" s="300">
        <f t="shared" ref="J99:J100" si="150">SUM(G99:I99)</f>
        <v>36.863251381404446</v>
      </c>
      <c r="K99" s="300"/>
      <c r="L99" s="300">
        <v>15.104665805425846</v>
      </c>
      <c r="M99" s="300">
        <v>14.470699328220581</v>
      </c>
      <c r="N99" s="300">
        <v>1.778737824588535</v>
      </c>
      <c r="O99" s="300">
        <f t="shared" ref="O99:O100" si="151">SUM(L99:N99)</f>
        <v>31.354102958234964</v>
      </c>
      <c r="P99" s="300"/>
      <c r="Q99" s="300">
        <v>15.648647052802023</v>
      </c>
      <c r="R99" s="300">
        <v>14.887883030807744</v>
      </c>
      <c r="S99" s="300">
        <v>1.8331091504583115</v>
      </c>
      <c r="T99" s="300">
        <f t="shared" ref="T99:T100" si="152">SUM(Q99:S99)</f>
        <v>32.369639234068082</v>
      </c>
      <c r="U99" s="300"/>
      <c r="V99" s="300">
        <v>18.717270317755933</v>
      </c>
      <c r="W99" s="300">
        <v>17.384327674187112</v>
      </c>
      <c r="X99" s="300">
        <v>2.1812516937635111</v>
      </c>
      <c r="Y99" s="300">
        <f t="shared" ref="Y99:Y100" si="153">SUM(V99:X99)</f>
        <v>38.282849685706559</v>
      </c>
    </row>
    <row r="100" spans="1:25" x14ac:dyDescent="0.2">
      <c r="A100" s="264" t="s">
        <v>363</v>
      </c>
      <c r="B100" s="301">
        <f>SUM(B98:B99)</f>
        <v>22.941959339270486</v>
      </c>
      <c r="C100" s="301">
        <f t="shared" ref="C100" si="154">SUM(C98:C99)</f>
        <v>37.260663584048437</v>
      </c>
      <c r="D100" s="301">
        <f t="shared" ref="D100" si="155">SUM(D98:D99)</f>
        <v>6.3043770766810407</v>
      </c>
      <c r="E100" s="301">
        <f t="shared" si="149"/>
        <v>66.506999999999962</v>
      </c>
      <c r="F100" s="301"/>
      <c r="G100" s="301">
        <f>SUM(G98:G99)</f>
        <v>28.506778119507246</v>
      </c>
      <c r="H100" s="301">
        <f t="shared" ref="H100" si="156">SUM(H98:H99)</f>
        <v>38.315689793064855</v>
      </c>
      <c r="I100" s="301">
        <f t="shared" ref="I100" si="157">SUM(I98:I99)</f>
        <v>9.6195320874279115</v>
      </c>
      <c r="J100" s="301">
        <f t="shared" si="150"/>
        <v>76.442000000000021</v>
      </c>
      <c r="K100" s="301"/>
      <c r="L100" s="301">
        <f>SUM(L98:L99)</f>
        <v>30.101959953261044</v>
      </c>
      <c r="M100" s="301">
        <f t="shared" ref="M100" si="158">SUM(M98:M99)</f>
        <v>38.161939736778884</v>
      </c>
      <c r="N100" s="301">
        <f t="shared" ref="N100" si="159">SUM(N98:N99)</f>
        <v>5.0741003099601754</v>
      </c>
      <c r="O100" s="301">
        <f t="shared" si="151"/>
        <v>73.338000000000093</v>
      </c>
      <c r="P100" s="301"/>
      <c r="Q100" s="301">
        <f>SUM(Q98:Q99)</f>
        <v>31.10275361828802</v>
      </c>
      <c r="R100" s="301">
        <f t="shared" ref="R100" si="160">SUM(R98:R99)</f>
        <v>39.230750102462615</v>
      </c>
      <c r="S100" s="301">
        <f t="shared" ref="S100" si="161">SUM(S98:S99)</f>
        <v>5.2264962792493375</v>
      </c>
      <c r="T100" s="301">
        <f t="shared" si="152"/>
        <v>75.55999999999996</v>
      </c>
      <c r="U100" s="301"/>
      <c r="V100" s="301">
        <f>SUM(V98:V99)</f>
        <v>37.026807579182645</v>
      </c>
      <c r="W100" s="301">
        <f t="shared" ref="W100" si="162">SUM(W98:W99)</f>
        <v>45.781453102560988</v>
      </c>
      <c r="X100" s="301">
        <f t="shared" ref="X100" si="163">SUM(X98:X99)</f>
        <v>6.2257393182562115</v>
      </c>
      <c r="Y100" s="301">
        <f t="shared" si="153"/>
        <v>89.03399999999985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1.2506929073354653</v>
      </c>
      <c r="C107" s="300">
        <v>0.49134364217711701</v>
      </c>
      <c r="D107" s="300">
        <v>1.1809487539996399</v>
      </c>
      <c r="E107" s="300">
        <f>SUM(B107:D107)</f>
        <v>2.9229853035122222</v>
      </c>
      <c r="F107" s="300"/>
      <c r="G107" s="300">
        <v>1.1182187226530422</v>
      </c>
      <c r="H107" s="300">
        <v>0.73362904636951976</v>
      </c>
      <c r="I107" s="300">
        <v>0</v>
      </c>
      <c r="J107" s="300">
        <f>SUM(G107:I107)</f>
        <v>1.8518477690225619</v>
      </c>
      <c r="K107" s="300"/>
      <c r="L107" s="300">
        <v>0.91880337267990264</v>
      </c>
      <c r="M107" s="300">
        <v>0.42020910624124497</v>
      </c>
      <c r="N107" s="300">
        <v>2.5568107925709049</v>
      </c>
      <c r="O107" s="300">
        <f>SUM(L107:N107)</f>
        <v>3.8958232714920524</v>
      </c>
      <c r="P107" s="300"/>
      <c r="Q107" s="300">
        <v>0.90162236964080633</v>
      </c>
      <c r="R107" s="300">
        <v>0.41812031108231495</v>
      </c>
      <c r="S107" s="300">
        <v>2.4869279505231585</v>
      </c>
      <c r="T107" s="300">
        <f>SUM(Q107:S107)</f>
        <v>3.8066706312462797</v>
      </c>
      <c r="U107" s="300"/>
      <c r="V107" s="300">
        <v>0.93364846915618305</v>
      </c>
      <c r="W107" s="300">
        <v>0.430107721744795</v>
      </c>
      <c r="X107" s="300">
        <v>2.4450776677260082</v>
      </c>
      <c r="Y107" s="300">
        <f>SUM(V107:X107)</f>
        <v>3.8088338586269863</v>
      </c>
    </row>
    <row r="108" spans="1:25" x14ac:dyDescent="0.2">
      <c r="A108" s="260" t="s">
        <v>364</v>
      </c>
      <c r="B108" s="300">
        <v>1.7193109265054725</v>
      </c>
      <c r="C108" s="300">
        <v>0.56265507987692165</v>
      </c>
      <c r="D108" s="300">
        <v>0.92704869010538893</v>
      </c>
      <c r="E108" s="300">
        <f t="shared" ref="E108:E109" si="164">SUM(B108:D108)</f>
        <v>3.2090146964877828</v>
      </c>
      <c r="F108" s="300"/>
      <c r="G108" s="300">
        <v>2.3075380577371774</v>
      </c>
      <c r="H108" s="300">
        <v>0.58173228347130923</v>
      </c>
      <c r="I108" s="300">
        <v>2.646881889768951</v>
      </c>
      <c r="J108" s="300">
        <f t="shared" ref="J108:J109" si="165">SUM(G108:I108)</f>
        <v>5.5361522309774376</v>
      </c>
      <c r="K108" s="300"/>
      <c r="L108" s="300">
        <v>2.2529672849901545</v>
      </c>
      <c r="M108" s="300">
        <v>0.54384755480782132</v>
      </c>
      <c r="N108" s="300">
        <v>0.49536188870997516</v>
      </c>
      <c r="O108" s="300">
        <f t="shared" ref="O108:O109" si="166">SUM(L108:N108)</f>
        <v>3.2921767285079513</v>
      </c>
      <c r="P108" s="300"/>
      <c r="Q108" s="300">
        <v>2.2019926807141683</v>
      </c>
      <c r="R108" s="300">
        <v>0.5593771729166519</v>
      </c>
      <c r="S108" s="300">
        <v>0.48995951512289504</v>
      </c>
      <c r="T108" s="300">
        <f t="shared" ref="T108:T109" si="167">SUM(Q108:S108)</f>
        <v>3.2513293687537157</v>
      </c>
      <c r="U108" s="300"/>
      <c r="V108" s="300">
        <v>2.2393038045820957</v>
      </c>
      <c r="W108" s="300">
        <v>0.61328680773590993</v>
      </c>
      <c r="X108" s="300">
        <v>0.50757552905500147</v>
      </c>
      <c r="Y108" s="300">
        <f t="shared" ref="Y108:Y109" si="168">SUM(V108:X108)</f>
        <v>3.3601661413730071</v>
      </c>
    </row>
    <row r="109" spans="1:25" x14ac:dyDescent="0.2">
      <c r="A109" s="264" t="s">
        <v>363</v>
      </c>
      <c r="B109" s="301">
        <f>SUM(B107:B108)</f>
        <v>2.9700038338409378</v>
      </c>
      <c r="C109" s="301">
        <f t="shared" ref="C109" si="169">SUM(C107:C108)</f>
        <v>1.0539987220540388</v>
      </c>
      <c r="D109" s="301">
        <f t="shared" ref="D109" si="170">SUM(D107:D108)</f>
        <v>2.1079974441050289</v>
      </c>
      <c r="E109" s="301">
        <f t="shared" si="164"/>
        <v>6.132000000000005</v>
      </c>
      <c r="F109" s="301"/>
      <c r="G109" s="301">
        <f>SUM(G107:G108)</f>
        <v>3.4257567803902198</v>
      </c>
      <c r="H109" s="301">
        <f t="shared" ref="H109" si="171">SUM(H107:H108)</f>
        <v>1.3153613298408291</v>
      </c>
      <c r="I109" s="301">
        <f t="shared" ref="I109" si="172">SUM(I107:I108)</f>
        <v>2.646881889768951</v>
      </c>
      <c r="J109" s="301">
        <f t="shared" si="165"/>
        <v>7.3879999999999999</v>
      </c>
      <c r="K109" s="301"/>
      <c r="L109" s="301">
        <f>SUM(L107:L108)</f>
        <v>3.1717706576700571</v>
      </c>
      <c r="M109" s="301">
        <f t="shared" ref="M109" si="173">SUM(M107:M108)</f>
        <v>0.96405666104906629</v>
      </c>
      <c r="N109" s="301">
        <f t="shared" ref="N109" si="174">SUM(N107:N108)</f>
        <v>3.0521726812808803</v>
      </c>
      <c r="O109" s="301">
        <f t="shared" si="166"/>
        <v>7.1880000000000033</v>
      </c>
      <c r="P109" s="301"/>
      <c r="Q109" s="301">
        <f>SUM(Q107:Q108)</f>
        <v>3.1036150503549749</v>
      </c>
      <c r="R109" s="301">
        <f t="shared" ref="R109" si="175">SUM(R107:R108)</f>
        <v>0.97749748399896685</v>
      </c>
      <c r="S109" s="301">
        <f t="shared" ref="S109" si="176">SUM(S107:S108)</f>
        <v>2.9768874656460538</v>
      </c>
      <c r="T109" s="301">
        <f t="shared" si="167"/>
        <v>7.0579999999999954</v>
      </c>
      <c r="U109" s="301"/>
      <c r="V109" s="301">
        <f>SUM(V107:V108)</f>
        <v>3.1729522737382787</v>
      </c>
      <c r="W109" s="301">
        <f t="shared" ref="W109" si="177">SUM(W107:W108)</f>
        <v>1.043394529480705</v>
      </c>
      <c r="X109" s="301">
        <f t="shared" ref="X109" si="178">SUM(X107:X108)</f>
        <v>2.9526531967810099</v>
      </c>
      <c r="Y109" s="301">
        <f t="shared" si="168"/>
        <v>7.1689999999999934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5.0105293742258707</v>
      </c>
      <c r="C116" s="300">
        <v>2.1353676653444396</v>
      </c>
      <c r="D116" s="300">
        <v>0.6938972522703678</v>
      </c>
      <c r="E116" s="300">
        <f>SUM(B116:D116)</f>
        <v>7.8397942918406782</v>
      </c>
      <c r="F116" s="300"/>
      <c r="G116" s="300">
        <v>4.2009652758860074</v>
      </c>
      <c r="H116" s="300">
        <v>2.0207490147122193</v>
      </c>
      <c r="I116" s="300">
        <v>0</v>
      </c>
      <c r="J116" s="300">
        <f>SUM(G116:I116)</f>
        <v>6.2217142905982268</v>
      </c>
      <c r="K116" s="300"/>
      <c r="L116" s="300">
        <v>3.9523041413237339</v>
      </c>
      <c r="M116" s="300">
        <v>0.73014783122107096</v>
      </c>
      <c r="N116" s="300">
        <v>0.8530683415136896</v>
      </c>
      <c r="O116" s="300">
        <f>SUM(L116:N116)</f>
        <v>5.5355203140584948</v>
      </c>
      <c r="P116" s="300"/>
      <c r="Q116" s="300">
        <v>4.4355564185700551</v>
      </c>
      <c r="R116" s="300">
        <v>0.79006289104185479</v>
      </c>
      <c r="S116" s="300">
        <v>0.95071175832395471</v>
      </c>
      <c r="T116" s="300">
        <f>SUM(Q116:S116)</f>
        <v>6.1763310679358643</v>
      </c>
      <c r="U116" s="300"/>
      <c r="V116" s="300">
        <v>5.1316972856312102</v>
      </c>
      <c r="W116" s="300">
        <v>0.84630317051308368</v>
      </c>
      <c r="X116" s="300">
        <v>1.0576717390494565</v>
      </c>
      <c r="Y116" s="300">
        <f>SUM(V116:X116)</f>
        <v>7.03567219519375</v>
      </c>
    </row>
    <row r="117" spans="1:25" x14ac:dyDescent="0.2">
      <c r="A117" s="260" t="s">
        <v>364</v>
      </c>
      <c r="B117" s="300">
        <v>12.274668994793869</v>
      </c>
      <c r="C117" s="300">
        <v>1.0735181705440051</v>
      </c>
      <c r="D117" s="300">
        <v>0.75301854282148351</v>
      </c>
      <c r="E117" s="300">
        <f t="shared" ref="E117:E118" si="179">SUM(B117:D117)</f>
        <v>14.101205708159357</v>
      </c>
      <c r="F117" s="300"/>
      <c r="G117" s="300">
        <v>16.025627718086671</v>
      </c>
      <c r="H117" s="300">
        <v>0.98836470508973662</v>
      </c>
      <c r="I117" s="300">
        <v>1.2092932862253887</v>
      </c>
      <c r="J117" s="300">
        <f t="shared" ref="J117:J118" si="180">SUM(G117:I117)</f>
        <v>18.223285709401797</v>
      </c>
      <c r="K117" s="300"/>
      <c r="L117" s="300">
        <v>13.890837134408381</v>
      </c>
      <c r="M117" s="300">
        <v>1.0161428851889014</v>
      </c>
      <c r="N117" s="300">
        <v>0.43349966634420367</v>
      </c>
      <c r="O117" s="300">
        <f t="shared" ref="O117:O118" si="181">SUM(L117:N117)</f>
        <v>15.340479685941487</v>
      </c>
      <c r="P117" s="300"/>
      <c r="Q117" s="300">
        <v>15.124884897554571</v>
      </c>
      <c r="R117" s="300">
        <v>1.1237182308331932</v>
      </c>
      <c r="S117" s="300">
        <v>0.48606580367637159</v>
      </c>
      <c r="T117" s="300">
        <f t="shared" ref="T117:T118" si="182">SUM(Q117:S117)</f>
        <v>16.734668932064135</v>
      </c>
      <c r="U117" s="300"/>
      <c r="V117" s="300">
        <v>16.594504871518247</v>
      </c>
      <c r="W117" s="300">
        <v>1.2557779660297992</v>
      </c>
      <c r="X117" s="300">
        <v>0.55204496725816365</v>
      </c>
      <c r="Y117" s="300">
        <f t="shared" ref="Y117:Y118" si="183">SUM(V117:X117)</f>
        <v>18.402327804806209</v>
      </c>
    </row>
    <row r="118" spans="1:25" x14ac:dyDescent="0.2">
      <c r="A118" s="264" t="s">
        <v>363</v>
      </c>
      <c r="B118" s="301">
        <f>SUM(B116:B117)</f>
        <v>17.285198369019739</v>
      </c>
      <c r="C118" s="301">
        <f t="shared" ref="C118" si="184">SUM(C116:C117)</f>
        <v>3.2088858358884447</v>
      </c>
      <c r="D118" s="301">
        <f t="shared" ref="D118" si="185">SUM(D116:D117)</f>
        <v>1.4469157950918512</v>
      </c>
      <c r="E118" s="301">
        <f t="shared" si="179"/>
        <v>21.941000000000034</v>
      </c>
      <c r="F118" s="301"/>
      <c r="G118" s="301">
        <f>SUM(G116:G117)</f>
        <v>20.22659299397268</v>
      </c>
      <c r="H118" s="301">
        <f t="shared" ref="H118" si="186">SUM(H116:H117)</f>
        <v>3.009113719801956</v>
      </c>
      <c r="I118" s="301">
        <f t="shared" ref="I118" si="187">SUM(I116:I117)</f>
        <v>1.2092932862253887</v>
      </c>
      <c r="J118" s="301">
        <f t="shared" si="180"/>
        <v>24.445000000000025</v>
      </c>
      <c r="K118" s="301"/>
      <c r="L118" s="301">
        <f>SUM(L116:L117)</f>
        <v>17.843141275732116</v>
      </c>
      <c r="M118" s="301">
        <f t="shared" ref="M118" si="188">SUM(M116:M117)</f>
        <v>1.7462907164099724</v>
      </c>
      <c r="N118" s="301">
        <f t="shared" ref="N118" si="189">SUM(N116:N117)</f>
        <v>1.2865680078578934</v>
      </c>
      <c r="O118" s="301">
        <f t="shared" si="181"/>
        <v>20.875999999999983</v>
      </c>
      <c r="P118" s="301"/>
      <c r="Q118" s="301">
        <f>SUM(Q116:Q117)</f>
        <v>19.560441316124624</v>
      </c>
      <c r="R118" s="301">
        <f t="shared" ref="R118" si="190">SUM(R116:R117)</f>
        <v>1.913781121875048</v>
      </c>
      <c r="S118" s="301">
        <f t="shared" ref="S118" si="191">SUM(S116:S117)</f>
        <v>1.4367775620003262</v>
      </c>
      <c r="T118" s="301">
        <f t="shared" si="182"/>
        <v>22.910999999999998</v>
      </c>
      <c r="U118" s="301"/>
      <c r="V118" s="301">
        <f>SUM(V116:V117)</f>
        <v>21.726202157149459</v>
      </c>
      <c r="W118" s="301">
        <f t="shared" ref="W118" si="192">SUM(W116:W117)</f>
        <v>2.1020811365428829</v>
      </c>
      <c r="X118" s="301">
        <f t="shared" ref="X118" si="193">SUM(X116:X117)</f>
        <v>1.6097167063076201</v>
      </c>
      <c r="Y118" s="301">
        <f t="shared" si="183"/>
        <v>25.43799999999996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6.5447776758467215</v>
      </c>
      <c r="C125" s="300">
        <v>2.7222683709994344</v>
      </c>
      <c r="D125" s="300">
        <v>0</v>
      </c>
      <c r="E125" s="300">
        <f>SUM(B125:D125)</f>
        <v>9.267046046846156</v>
      </c>
      <c r="F125" s="300"/>
      <c r="G125" s="300">
        <v>6.8888295413161575</v>
      </c>
      <c r="H125" s="300">
        <v>2.4720509000354678</v>
      </c>
      <c r="I125" s="300">
        <v>0</v>
      </c>
      <c r="J125" s="300">
        <f>SUM(G125:I125)</f>
        <v>9.3608804413516253</v>
      </c>
      <c r="K125" s="300"/>
      <c r="L125" s="300">
        <v>6.5038743772876302</v>
      </c>
      <c r="M125" s="300">
        <v>2.3922871995008874</v>
      </c>
      <c r="N125" s="300">
        <v>0</v>
      </c>
      <c r="O125" s="300">
        <f>SUM(L125:N125)</f>
        <v>8.8961615767885185</v>
      </c>
      <c r="P125" s="300"/>
      <c r="Q125" s="300">
        <v>6.7210686927200696</v>
      </c>
      <c r="R125" s="300">
        <v>2.4457818661284443</v>
      </c>
      <c r="S125" s="300">
        <v>0</v>
      </c>
      <c r="T125" s="300">
        <f>SUM(Q125:S125)</f>
        <v>9.1668505588485143</v>
      </c>
      <c r="U125" s="300"/>
      <c r="V125" s="300">
        <v>6.7108654022620131</v>
      </c>
      <c r="W125" s="300">
        <v>2.4193156069713866</v>
      </c>
      <c r="X125" s="300">
        <v>0</v>
      </c>
      <c r="Y125" s="300">
        <f>SUM(V125:X125)</f>
        <v>9.1301810092334001</v>
      </c>
    </row>
    <row r="126" spans="1:25" x14ac:dyDescent="0.2">
      <c r="A126" s="260" t="s">
        <v>364</v>
      </c>
      <c r="B126" s="300">
        <v>7.2240568611401876</v>
      </c>
      <c r="C126" s="300">
        <v>0.24433444151615333</v>
      </c>
      <c r="D126" s="300">
        <v>2.5235626504974902</v>
      </c>
      <c r="E126" s="300">
        <f t="shared" ref="E126:E127" si="194">SUM(B126:D126)</f>
        <v>9.9919539531538319</v>
      </c>
      <c r="F126" s="300"/>
      <c r="G126" s="300">
        <v>7.7087920106261381</v>
      </c>
      <c r="H126" s="300">
        <v>0.29049281198648541</v>
      </c>
      <c r="I126" s="300">
        <v>0.4078347360357456</v>
      </c>
      <c r="J126" s="300">
        <f t="shared" ref="J126:J127" si="195">SUM(G126:I126)</f>
        <v>8.40711955864837</v>
      </c>
      <c r="K126" s="300"/>
      <c r="L126" s="300">
        <v>6.9329841888542703</v>
      </c>
      <c r="M126" s="300">
        <v>0.35544596058214045</v>
      </c>
      <c r="N126" s="300">
        <v>0.32540827377508602</v>
      </c>
      <c r="O126" s="300">
        <f t="shared" ref="O126:O127" si="196">SUM(L126:N126)</f>
        <v>7.6138384232114964</v>
      </c>
      <c r="P126" s="300"/>
      <c r="Q126" s="300">
        <v>7.1941918455925906</v>
      </c>
      <c r="R126" s="300">
        <v>0.38365205742519803</v>
      </c>
      <c r="S126" s="300">
        <v>0.35430553813368187</v>
      </c>
      <c r="T126" s="300">
        <f t="shared" ref="T126:T127" si="197">SUM(Q126:S126)</f>
        <v>7.9321494411514699</v>
      </c>
      <c r="U126" s="300"/>
      <c r="V126" s="300">
        <v>7.2078870833249029</v>
      </c>
      <c r="W126" s="300">
        <v>0.41120498788050491</v>
      </c>
      <c r="X126" s="300">
        <v>0.36972691956119502</v>
      </c>
      <c r="Y126" s="300">
        <f t="shared" ref="Y126:Y127" si="198">SUM(V126:X126)</f>
        <v>7.9888189907666032</v>
      </c>
    </row>
    <row r="127" spans="1:25" x14ac:dyDescent="0.2">
      <c r="A127" s="264" t="s">
        <v>363</v>
      </c>
      <c r="B127" s="301">
        <f>SUM(B125:B126)</f>
        <v>13.768834536986908</v>
      </c>
      <c r="C127" s="301">
        <f t="shared" ref="C127" si="199">SUM(C125:C126)</f>
        <v>2.9666028125155877</v>
      </c>
      <c r="D127" s="301">
        <f t="shared" ref="D127" si="200">SUM(D125:D126)</f>
        <v>2.5235626504974902</v>
      </c>
      <c r="E127" s="301">
        <f t="shared" si="194"/>
        <v>19.258999999999986</v>
      </c>
      <c r="F127" s="301"/>
      <c r="G127" s="301">
        <f>SUM(G125:G126)</f>
        <v>14.597621551942296</v>
      </c>
      <c r="H127" s="301">
        <f t="shared" ref="H127" si="201">SUM(H125:H126)</f>
        <v>2.7625437120219534</v>
      </c>
      <c r="I127" s="301">
        <f t="shared" ref="I127" si="202">SUM(I125:I126)</f>
        <v>0.4078347360357456</v>
      </c>
      <c r="J127" s="301">
        <f t="shared" si="195"/>
        <v>17.767999999999994</v>
      </c>
      <c r="K127" s="301"/>
      <c r="L127" s="301">
        <f>SUM(L125:L126)</f>
        <v>13.4368585661419</v>
      </c>
      <c r="M127" s="301">
        <f t="shared" ref="M127" si="203">SUM(M125:M126)</f>
        <v>2.7477331600830279</v>
      </c>
      <c r="N127" s="301">
        <f t="shared" ref="N127" si="204">SUM(N125:N126)</f>
        <v>0.32540827377508602</v>
      </c>
      <c r="O127" s="301">
        <f t="shared" si="196"/>
        <v>16.510000000000016</v>
      </c>
      <c r="P127" s="301"/>
      <c r="Q127" s="301">
        <f>SUM(Q125:Q126)</f>
        <v>13.91526053831266</v>
      </c>
      <c r="R127" s="301">
        <f t="shared" ref="R127" si="205">SUM(R125:R126)</f>
        <v>2.8294339235536423</v>
      </c>
      <c r="S127" s="301">
        <f t="shared" ref="S127" si="206">SUM(S125:S126)</f>
        <v>0.35430553813368187</v>
      </c>
      <c r="T127" s="301">
        <f t="shared" si="197"/>
        <v>17.098999999999986</v>
      </c>
      <c r="U127" s="301"/>
      <c r="V127" s="301">
        <f>SUM(V125:V126)</f>
        <v>13.918752485586916</v>
      </c>
      <c r="W127" s="301">
        <f t="shared" ref="W127" si="207">SUM(W125:W126)</f>
        <v>2.8305205948518917</v>
      </c>
      <c r="X127" s="301">
        <f t="shared" ref="X127" si="208">SUM(X125:X126)</f>
        <v>0.36972691956119502</v>
      </c>
      <c r="Y127" s="301">
        <f t="shared" si="198"/>
        <v>17.119000000000003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3.7374770016790748</v>
      </c>
      <c r="C134" s="300">
        <v>2.3670425894791056</v>
      </c>
      <c r="D134" s="300">
        <v>0.42880068143674338</v>
      </c>
      <c r="E134" s="300">
        <f>SUM(B134:D134)</f>
        <v>6.5333202725949233</v>
      </c>
      <c r="F134" s="300"/>
      <c r="G134" s="300">
        <v>5.523024676799924</v>
      </c>
      <c r="H134" s="300">
        <v>2.3683360752225187</v>
      </c>
      <c r="I134" s="300">
        <v>0.78557931846593732</v>
      </c>
      <c r="J134" s="300">
        <f>SUM(G134:I134)</f>
        <v>8.6769400704883797</v>
      </c>
      <c r="K134" s="300"/>
      <c r="L134" s="300">
        <v>4.3590449014539203</v>
      </c>
      <c r="M134" s="300">
        <v>2.2620450630208393</v>
      </c>
      <c r="N134" s="300">
        <v>1.1584015290082061</v>
      </c>
      <c r="O134" s="300">
        <f>SUM(L134:N134)</f>
        <v>7.7794914934829649</v>
      </c>
      <c r="P134" s="300"/>
      <c r="Q134" s="300">
        <v>4.4793909945426842</v>
      </c>
      <c r="R134" s="300">
        <v>2.1463748515840453</v>
      </c>
      <c r="S134" s="300">
        <v>1.166122448954243</v>
      </c>
      <c r="T134" s="300">
        <f>SUM(Q134:S134)</f>
        <v>7.7918882950809722</v>
      </c>
      <c r="U134" s="300"/>
      <c r="V134" s="300">
        <v>5.4475853186628216</v>
      </c>
      <c r="W134" s="300">
        <v>2.2315129971290939</v>
      </c>
      <c r="X134" s="300">
        <v>1.3336444308283877</v>
      </c>
      <c r="Y134" s="300">
        <f>SUM(V134:X134)</f>
        <v>9.0127427466203027</v>
      </c>
    </row>
    <row r="135" spans="1:25" x14ac:dyDescent="0.2">
      <c r="A135" s="260" t="s">
        <v>364</v>
      </c>
      <c r="B135" s="300">
        <v>6.0746763202532437</v>
      </c>
      <c r="C135" s="300">
        <v>0.26073594548560014</v>
      </c>
      <c r="D135" s="300">
        <v>0.96126746166625099</v>
      </c>
      <c r="E135" s="300">
        <f t="shared" ref="E135:E136" si="209">SUM(B135:D135)</f>
        <v>7.2966797274050954</v>
      </c>
      <c r="F135" s="300"/>
      <c r="G135" s="300">
        <v>4.9454383078702095</v>
      </c>
      <c r="H135" s="300">
        <v>1.0036239718016591</v>
      </c>
      <c r="I135" s="300">
        <v>1.1659976498397657</v>
      </c>
      <c r="J135" s="300">
        <f t="shared" ref="J135:J136" si="210">SUM(G135:I135)</f>
        <v>7.1150599295116344</v>
      </c>
      <c r="K135" s="300"/>
      <c r="L135" s="300">
        <v>5.4102441585061189</v>
      </c>
      <c r="M135" s="300">
        <v>1.1344931086440495</v>
      </c>
      <c r="N135" s="300">
        <v>7.7123936685771939E-4</v>
      </c>
      <c r="O135" s="300">
        <f t="shared" ref="O135:O136" si="211">SUM(L135:N135)</f>
        <v>6.5455085065170255</v>
      </c>
      <c r="P135" s="300"/>
      <c r="Q135" s="300">
        <v>5.3640090162339726</v>
      </c>
      <c r="R135" s="300">
        <v>1.1283314436791669</v>
      </c>
      <c r="S135" s="300">
        <v>7.7124500591287993E-4</v>
      </c>
      <c r="T135" s="300">
        <f t="shared" ref="T135:T136" si="212">SUM(Q135:S135)</f>
        <v>6.4931117049190519</v>
      </c>
      <c r="U135" s="300"/>
      <c r="V135" s="300">
        <v>6.0892517337215004</v>
      </c>
      <c r="W135" s="300">
        <v>1.3042314950320546</v>
      </c>
      <c r="X135" s="300">
        <v>7.7402462611651508E-4</v>
      </c>
      <c r="Y135" s="300">
        <f t="shared" ref="Y135:Y136" si="213">SUM(V135:X135)</f>
        <v>7.3942572533796707</v>
      </c>
    </row>
    <row r="136" spans="1:25" x14ac:dyDescent="0.2">
      <c r="A136" s="264" t="s">
        <v>363</v>
      </c>
      <c r="B136" s="301">
        <f>SUM(B134:B135)</f>
        <v>9.8121533219323176</v>
      </c>
      <c r="C136" s="301">
        <f t="shared" ref="C136" si="214">SUM(C134:C135)</f>
        <v>2.6277785349647056</v>
      </c>
      <c r="D136" s="301">
        <f t="shared" ref="D136" si="215">SUM(D134:D135)</f>
        <v>1.3900681431029944</v>
      </c>
      <c r="E136" s="301">
        <f t="shared" si="209"/>
        <v>13.830000000000016</v>
      </c>
      <c r="F136" s="301"/>
      <c r="G136" s="301">
        <f>SUM(G134:G135)</f>
        <v>10.468462984670133</v>
      </c>
      <c r="H136" s="301">
        <f t="shared" ref="H136" si="216">SUM(H134:H135)</f>
        <v>3.371960047024178</v>
      </c>
      <c r="I136" s="301">
        <f t="shared" ref="I136" si="217">SUM(I134:I135)</f>
        <v>1.9515769683057029</v>
      </c>
      <c r="J136" s="301">
        <f t="shared" si="210"/>
        <v>15.792000000000014</v>
      </c>
      <c r="K136" s="301"/>
      <c r="L136" s="301">
        <f>SUM(L134:L135)</f>
        <v>9.7692890599600393</v>
      </c>
      <c r="M136" s="301">
        <f t="shared" ref="M136" si="218">SUM(M134:M135)</f>
        <v>3.396538171664889</v>
      </c>
      <c r="N136" s="301">
        <f t="shared" ref="N136" si="219">SUM(N134:N135)</f>
        <v>1.1591727683750639</v>
      </c>
      <c r="O136" s="301">
        <f t="shared" si="211"/>
        <v>14.324999999999992</v>
      </c>
      <c r="P136" s="301"/>
      <c r="Q136" s="301">
        <f>SUM(Q134:Q135)</f>
        <v>9.8434000107766568</v>
      </c>
      <c r="R136" s="301">
        <f t="shared" ref="R136" si="220">SUM(R134:R135)</f>
        <v>3.2747062952632122</v>
      </c>
      <c r="S136" s="301">
        <f t="shared" ref="S136" si="221">SUM(S134:S135)</f>
        <v>1.166893693960156</v>
      </c>
      <c r="T136" s="301">
        <f t="shared" si="212"/>
        <v>14.285000000000025</v>
      </c>
      <c r="U136" s="301"/>
      <c r="V136" s="301">
        <f>SUM(V134:V135)</f>
        <v>11.536837052384321</v>
      </c>
      <c r="W136" s="301">
        <f t="shared" ref="W136" si="222">SUM(W134:W135)</f>
        <v>3.5357444921611485</v>
      </c>
      <c r="X136" s="301">
        <f t="shared" ref="X136" si="223">SUM(X134:X135)</f>
        <v>1.3344184554545042</v>
      </c>
      <c r="Y136" s="301">
        <f t="shared" si="213"/>
        <v>16.406999999999975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11.352927680680393</v>
      </c>
      <c r="C143" s="300">
        <v>6.1037912062696931</v>
      </c>
      <c r="D143" s="300">
        <v>3.2368068001104708</v>
      </c>
      <c r="E143" s="300">
        <f>SUM(B143:D143)</f>
        <v>20.693525687060557</v>
      </c>
      <c r="F143" s="300"/>
      <c r="G143" s="300">
        <v>10.85441650540985</v>
      </c>
      <c r="H143" s="300">
        <v>6.7632646610984297</v>
      </c>
      <c r="I143" s="300">
        <v>4.0643365001831597</v>
      </c>
      <c r="J143" s="300">
        <f>SUM(G143:I143)</f>
        <v>21.68201766669144</v>
      </c>
      <c r="K143" s="300"/>
      <c r="L143" s="300">
        <v>12.868252626277426</v>
      </c>
      <c r="M143" s="300">
        <v>6.3656628275470011</v>
      </c>
      <c r="N143" s="300">
        <v>1.1847786356263872</v>
      </c>
      <c r="O143" s="300">
        <f>SUM(L143:N143)</f>
        <v>20.418694089450813</v>
      </c>
      <c r="P143" s="300"/>
      <c r="Q143" s="300">
        <v>13.462958125053436</v>
      </c>
      <c r="R143" s="300">
        <v>6.7108447895089052</v>
      </c>
      <c r="S143" s="300">
        <v>1.330005596945335</v>
      </c>
      <c r="T143" s="300">
        <f>SUM(Q143:S143)</f>
        <v>21.503808511507675</v>
      </c>
      <c r="U143" s="300"/>
      <c r="V143" s="300">
        <v>14.398247311553542</v>
      </c>
      <c r="W143" s="300">
        <v>7.1787933015418499</v>
      </c>
      <c r="X143" s="300">
        <v>1.5610807725586291</v>
      </c>
      <c r="Y143" s="300">
        <f>SUM(V143:X143)</f>
        <v>23.138121385654021</v>
      </c>
    </row>
    <row r="144" spans="1:25" x14ac:dyDescent="0.2">
      <c r="A144" s="260" t="s">
        <v>364</v>
      </c>
      <c r="B144" s="300">
        <v>27.071412447543683</v>
      </c>
      <c r="C144" s="300">
        <v>1.8745932148759068</v>
      </c>
      <c r="D144" s="300">
        <v>5.6974686505198848</v>
      </c>
      <c r="E144" s="300">
        <f t="shared" ref="E144:E145" si="224">SUM(B144:D144)</f>
        <v>34.643474312939475</v>
      </c>
      <c r="F144" s="300"/>
      <c r="G144" s="300">
        <v>19.928149205215927</v>
      </c>
      <c r="H144" s="300">
        <v>1.8140218009696665</v>
      </c>
      <c r="I144" s="300">
        <v>6.0088113271229151</v>
      </c>
      <c r="J144" s="300">
        <f t="shared" ref="J144:J145" si="225">SUM(G144:I144)</f>
        <v>27.750982333308507</v>
      </c>
      <c r="K144" s="300"/>
      <c r="L144" s="300">
        <v>21.657522845038681</v>
      </c>
      <c r="M144" s="300">
        <v>3.1983257815541162</v>
      </c>
      <c r="N144" s="300">
        <v>5.9714572839564468</v>
      </c>
      <c r="O144" s="300">
        <f t="shared" ref="O144:O145" si="226">SUM(L144:N144)</f>
        <v>30.827305910549242</v>
      </c>
      <c r="P144" s="300"/>
      <c r="Q144" s="300">
        <v>21.75793587419566</v>
      </c>
      <c r="R144" s="300">
        <v>3.3485443037474854</v>
      </c>
      <c r="S144" s="300">
        <v>6.2967113105491546</v>
      </c>
      <c r="T144" s="300">
        <f t="shared" ref="T144:T145" si="227">SUM(Q144:S144)</f>
        <v>31.403191488492297</v>
      </c>
      <c r="U144" s="300"/>
      <c r="V144" s="300">
        <v>22.36556792452545</v>
      </c>
      <c r="W144" s="300">
        <v>3.6398594943298961</v>
      </c>
      <c r="X144" s="300">
        <v>6.8324511954907114</v>
      </c>
      <c r="Y144" s="300">
        <f t="shared" ref="Y144:Y145" si="228">SUM(V144:X144)</f>
        <v>32.83787861434606</v>
      </c>
    </row>
    <row r="145" spans="1:25" x14ac:dyDescent="0.2">
      <c r="A145" s="264" t="s">
        <v>363</v>
      </c>
      <c r="B145" s="301">
        <f>SUM(B143:B144)</f>
        <v>38.424340128224074</v>
      </c>
      <c r="C145" s="301">
        <f t="shared" ref="C145" si="229">SUM(C143:C144)</f>
        <v>7.9783844211456003</v>
      </c>
      <c r="D145" s="301">
        <f t="shared" ref="D145" si="230">SUM(D143:D144)</f>
        <v>8.9342754506303557</v>
      </c>
      <c r="E145" s="301">
        <f t="shared" si="224"/>
        <v>55.337000000000032</v>
      </c>
      <c r="F145" s="301"/>
      <c r="G145" s="301">
        <f>SUM(G143:G144)</f>
        <v>30.782565710625775</v>
      </c>
      <c r="H145" s="301">
        <f t="shared" ref="H145" si="231">SUM(H143:H144)</f>
        <v>8.5772864620680966</v>
      </c>
      <c r="I145" s="301">
        <f t="shared" ref="I145" si="232">SUM(I143:I144)</f>
        <v>10.073147827306075</v>
      </c>
      <c r="J145" s="301">
        <f t="shared" si="225"/>
        <v>49.432999999999943</v>
      </c>
      <c r="K145" s="301"/>
      <c r="L145" s="301">
        <f>SUM(L143:L144)</f>
        <v>34.525775471316109</v>
      </c>
      <c r="M145" s="301">
        <f t="shared" ref="M145" si="233">SUM(M143:M144)</f>
        <v>9.5639886091011164</v>
      </c>
      <c r="N145" s="301">
        <f t="shared" ref="N145" si="234">SUM(N143:N144)</f>
        <v>7.1562359195828336</v>
      </c>
      <c r="O145" s="301">
        <f t="shared" si="226"/>
        <v>51.246000000000059</v>
      </c>
      <c r="P145" s="301"/>
      <c r="Q145" s="301">
        <f>SUM(Q143:Q144)</f>
        <v>35.2208939992491</v>
      </c>
      <c r="R145" s="301">
        <f t="shared" ref="R145" si="235">SUM(R143:R144)</f>
        <v>10.059389093256391</v>
      </c>
      <c r="S145" s="301">
        <f t="shared" ref="S145" si="236">SUM(S143:S144)</f>
        <v>7.6267169074944894</v>
      </c>
      <c r="T145" s="301">
        <f t="shared" si="227"/>
        <v>52.906999999999982</v>
      </c>
      <c r="U145" s="301"/>
      <c r="V145" s="301">
        <f>SUM(V143:V144)</f>
        <v>36.76381523607899</v>
      </c>
      <c r="W145" s="301">
        <f t="shared" ref="W145" si="237">SUM(W143:W144)</f>
        <v>10.818652795871746</v>
      </c>
      <c r="X145" s="301">
        <f t="shared" ref="X145" si="238">SUM(X143:X144)</f>
        <v>8.3935319680493414</v>
      </c>
      <c r="Y145" s="301">
        <f t="shared" si="228"/>
        <v>55.976000000000084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14.640070763403022</v>
      </c>
      <c r="C152" s="300">
        <v>13.175754596762568</v>
      </c>
      <c r="D152" s="300">
        <v>3.0429958127028729</v>
      </c>
      <c r="E152" s="300">
        <f>SUM(B152:D152)</f>
        <v>30.858821172868463</v>
      </c>
      <c r="F152" s="300"/>
      <c r="G152" s="300">
        <v>12.792775714137095</v>
      </c>
      <c r="H152" s="300">
        <v>11.877719171924326</v>
      </c>
      <c r="I152" s="300">
        <v>1.5005726237193928</v>
      </c>
      <c r="J152" s="300">
        <f>SUM(G152:I152)</f>
        <v>26.171067509780812</v>
      </c>
      <c r="K152" s="300"/>
      <c r="L152" s="300">
        <v>13.511776196856292</v>
      </c>
      <c r="M152" s="300">
        <v>12.171610558841937</v>
      </c>
      <c r="N152" s="300">
        <v>1.690751171270866</v>
      </c>
      <c r="O152" s="300">
        <f>SUM(L152:N152)</f>
        <v>27.374137926969095</v>
      </c>
      <c r="P152" s="300"/>
      <c r="Q152" s="300">
        <v>14.072248081093235</v>
      </c>
      <c r="R152" s="300">
        <v>12.219470899629169</v>
      </c>
      <c r="S152" s="300">
        <v>1.7003810030635458</v>
      </c>
      <c r="T152" s="300">
        <f>SUM(Q152:S152)</f>
        <v>27.992099983785948</v>
      </c>
      <c r="U152" s="300"/>
      <c r="V152" s="300">
        <v>15.017043244791482</v>
      </c>
      <c r="W152" s="300">
        <v>12.31887437079733</v>
      </c>
      <c r="X152" s="300">
        <v>1.791493690995446</v>
      </c>
      <c r="Y152" s="300">
        <f>SUM(V152:X152)</f>
        <v>29.127411306584257</v>
      </c>
    </row>
    <row r="153" spans="1:25" x14ac:dyDescent="0.2">
      <c r="A153" s="260" t="s">
        <v>364</v>
      </c>
      <c r="B153" s="300">
        <v>25.176192628858278</v>
      </c>
      <c r="C153" s="300">
        <v>8.0927615912699444</v>
      </c>
      <c r="D153" s="300">
        <v>1.9372246070034076</v>
      </c>
      <c r="E153" s="300">
        <f t="shared" ref="E153:E154" si="239">SUM(B153:D153)</f>
        <v>35.20617882713163</v>
      </c>
      <c r="F153" s="300"/>
      <c r="G153" s="300">
        <v>27.589818014687157</v>
      </c>
      <c r="H153" s="300">
        <v>7.3527307900305869</v>
      </c>
      <c r="I153" s="300">
        <v>5.8243836855012523</v>
      </c>
      <c r="J153" s="300">
        <f t="shared" ref="J153:J154" si="240">SUM(G153:I153)</f>
        <v>40.766932490218998</v>
      </c>
      <c r="K153" s="300"/>
      <c r="L153" s="300">
        <v>27.141163352841218</v>
      </c>
      <c r="M153" s="300">
        <v>7.5383380756622165</v>
      </c>
      <c r="N153" s="300">
        <v>3.5013606445275429</v>
      </c>
      <c r="O153" s="300">
        <f t="shared" ref="O153:O154" si="241">SUM(L153:N153)</f>
        <v>38.18086207303098</v>
      </c>
      <c r="P153" s="300"/>
      <c r="Q153" s="300">
        <v>27.767634675924828</v>
      </c>
      <c r="R153" s="300">
        <v>7.6963823590610652</v>
      </c>
      <c r="S153" s="300">
        <v>3.5268829812281592</v>
      </c>
      <c r="T153" s="300">
        <f t="shared" ref="T153:T154" si="242">SUM(Q153:S153)</f>
        <v>38.990900016214056</v>
      </c>
      <c r="U153" s="300"/>
      <c r="V153" s="300">
        <v>28.984212399715513</v>
      </c>
      <c r="W153" s="300">
        <v>7.961105535493358</v>
      </c>
      <c r="X153" s="300">
        <v>3.6922707582068242</v>
      </c>
      <c r="Y153" s="300">
        <f t="shared" ref="Y153:Y154" si="243">SUM(V153:X153)</f>
        <v>40.637588693415694</v>
      </c>
    </row>
    <row r="154" spans="1:25" x14ac:dyDescent="0.2">
      <c r="A154" s="264" t="s">
        <v>363</v>
      </c>
      <c r="B154" s="301">
        <f>SUM(B152:B153)</f>
        <v>39.816263392261298</v>
      </c>
      <c r="C154" s="301">
        <f t="shared" ref="C154" si="244">SUM(C152:C153)</f>
        <v>21.268516188032514</v>
      </c>
      <c r="D154" s="301">
        <f t="shared" ref="D154" si="245">SUM(D152:D153)</f>
        <v>4.9802204197062805</v>
      </c>
      <c r="E154" s="301">
        <f t="shared" si="239"/>
        <v>66.065000000000097</v>
      </c>
      <c r="F154" s="301"/>
      <c r="G154" s="301">
        <f>SUM(G152:G153)</f>
        <v>40.382593728824254</v>
      </c>
      <c r="H154" s="301">
        <f t="shared" ref="H154" si="246">SUM(H152:H153)</f>
        <v>19.230449961954914</v>
      </c>
      <c r="I154" s="301">
        <f t="shared" ref="I154" si="247">SUM(I152:I153)</f>
        <v>7.3249563092206449</v>
      </c>
      <c r="J154" s="301">
        <f t="shared" si="240"/>
        <v>66.937999999999803</v>
      </c>
      <c r="K154" s="301"/>
      <c r="L154" s="301">
        <f>SUM(L152:L153)</f>
        <v>40.652939549697507</v>
      </c>
      <c r="M154" s="301">
        <f t="shared" ref="M154" si="248">SUM(M152:M153)</f>
        <v>19.709948634504155</v>
      </c>
      <c r="N154" s="301">
        <f t="shared" ref="N154" si="249">SUM(N152:N153)</f>
        <v>5.192111815798409</v>
      </c>
      <c r="O154" s="301">
        <f t="shared" si="241"/>
        <v>65.555000000000078</v>
      </c>
      <c r="P154" s="301"/>
      <c r="Q154" s="301">
        <f>SUM(Q152:Q153)</f>
        <v>41.83988275701806</v>
      </c>
      <c r="R154" s="301">
        <f t="shared" ref="R154" si="250">SUM(R152:R153)</f>
        <v>19.915853258690234</v>
      </c>
      <c r="S154" s="301">
        <f t="shared" ref="S154" si="251">SUM(S152:S153)</f>
        <v>5.2272639842917048</v>
      </c>
      <c r="T154" s="301">
        <f t="shared" si="242"/>
        <v>66.983000000000004</v>
      </c>
      <c r="U154" s="301"/>
      <c r="V154" s="301">
        <f>SUM(V152:V153)</f>
        <v>44.001255644506998</v>
      </c>
      <c r="W154" s="301">
        <f t="shared" ref="W154" si="252">SUM(W152:W153)</f>
        <v>20.279979906290688</v>
      </c>
      <c r="X154" s="301">
        <f t="shared" ref="X154" si="253">SUM(X152:X153)</f>
        <v>5.4837644492022699</v>
      </c>
      <c r="Y154" s="301">
        <f t="shared" si="243"/>
        <v>69.764999999999958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16.571409291670331</v>
      </c>
      <c r="C161" s="300">
        <v>15.619766136009765</v>
      </c>
      <c r="D161" s="300">
        <v>0.55573364166136308</v>
      </c>
      <c r="E161" s="300">
        <f>SUM(B161:D161)</f>
        <v>32.746909069341456</v>
      </c>
      <c r="F161" s="300"/>
      <c r="G161" s="300">
        <v>17.596572675554849</v>
      </c>
      <c r="H161" s="300">
        <v>14.864076660391717</v>
      </c>
      <c r="I161" s="300">
        <v>0.15946869070470937</v>
      </c>
      <c r="J161" s="300">
        <f>SUM(G161:I161)</f>
        <v>32.620118026651276</v>
      </c>
      <c r="K161" s="300"/>
      <c r="L161" s="300">
        <v>17.457218804982453</v>
      </c>
      <c r="M161" s="300">
        <v>14.762298501966244</v>
      </c>
      <c r="N161" s="300">
        <v>2.0271665437939177</v>
      </c>
      <c r="O161" s="300">
        <f>SUM(L161:N161)</f>
        <v>34.246683850742613</v>
      </c>
      <c r="P161" s="300"/>
      <c r="Q161" s="300">
        <v>17.14505413973864</v>
      </c>
      <c r="R161" s="300">
        <v>14.527958616912171</v>
      </c>
      <c r="S161" s="300">
        <v>1.9926067957504154</v>
      </c>
      <c r="T161" s="300">
        <f>SUM(Q161:S161)</f>
        <v>33.665619552401232</v>
      </c>
      <c r="U161" s="300"/>
      <c r="V161" s="300">
        <v>17.468679880261213</v>
      </c>
      <c r="W161" s="300">
        <v>14.808750874052475</v>
      </c>
      <c r="X161" s="300">
        <v>2.0473296018707345</v>
      </c>
      <c r="Y161" s="300">
        <f>SUM(V161:X161)</f>
        <v>34.32476035618442</v>
      </c>
    </row>
    <row r="162" spans="1:25" x14ac:dyDescent="0.2">
      <c r="A162" s="260" t="s">
        <v>364</v>
      </c>
      <c r="B162" s="300">
        <v>18.095011888879608</v>
      </c>
      <c r="C162" s="300">
        <v>2.9149649263156991</v>
      </c>
      <c r="D162" s="300">
        <v>0.97111411546335369</v>
      </c>
      <c r="E162" s="300">
        <f t="shared" ref="E162:E163" si="254">SUM(B162:D162)</f>
        <v>21.981090930658663</v>
      </c>
      <c r="F162" s="300"/>
      <c r="G162" s="300">
        <v>18.783019734279399</v>
      </c>
      <c r="H162" s="300">
        <v>2.8616656546300443</v>
      </c>
      <c r="I162" s="300">
        <v>0.36119658443928609</v>
      </c>
      <c r="J162" s="300">
        <f t="shared" ref="J162:J163" si="255">SUM(G162:I162)</f>
        <v>22.005881973348732</v>
      </c>
      <c r="K162" s="300"/>
      <c r="L162" s="300">
        <v>19.069230565082229</v>
      </c>
      <c r="M162" s="300">
        <v>2.8550855841752316</v>
      </c>
      <c r="N162" s="300">
        <v>0</v>
      </c>
      <c r="O162" s="300">
        <f t="shared" ref="O162:O163" si="256">SUM(L162:N162)</f>
        <v>21.924316149257461</v>
      </c>
      <c r="P162" s="300"/>
      <c r="Q162" s="300">
        <v>18.350053514427593</v>
      </c>
      <c r="R162" s="300">
        <v>2.9553269331711358</v>
      </c>
      <c r="S162" s="300">
        <v>0</v>
      </c>
      <c r="T162" s="300">
        <f t="shared" ref="T162:T163" si="257">SUM(Q162:S162)</f>
        <v>21.305380447598729</v>
      </c>
      <c r="U162" s="300"/>
      <c r="V162" s="300">
        <v>17.934927207654667</v>
      </c>
      <c r="W162" s="300">
        <v>3.3213124361609174</v>
      </c>
      <c r="X162" s="300">
        <v>0</v>
      </c>
      <c r="Y162" s="300">
        <f t="shared" ref="Y162:Y163" si="258">SUM(V162:X162)</f>
        <v>21.256239643815583</v>
      </c>
    </row>
    <row r="163" spans="1:25" x14ac:dyDescent="0.2">
      <c r="A163" s="264" t="s">
        <v>363</v>
      </c>
      <c r="B163" s="301">
        <f>SUM(B161:B162)</f>
        <v>34.666421180549939</v>
      </c>
      <c r="C163" s="301">
        <f t="shared" ref="C163" si="259">SUM(C161:C162)</f>
        <v>18.534731062325463</v>
      </c>
      <c r="D163" s="301">
        <f t="shared" ref="D163" si="260">SUM(D161:D162)</f>
        <v>1.5268477571247168</v>
      </c>
      <c r="E163" s="301">
        <f t="shared" si="254"/>
        <v>54.728000000000122</v>
      </c>
      <c r="F163" s="301"/>
      <c r="G163" s="301">
        <f>SUM(G161:G162)</f>
        <v>36.379592409834245</v>
      </c>
      <c r="H163" s="301">
        <f t="shared" ref="H163" si="261">SUM(H161:H162)</f>
        <v>17.725742315021762</v>
      </c>
      <c r="I163" s="301">
        <f t="shared" ref="I163" si="262">SUM(I161:I162)</f>
        <v>0.52066527514399552</v>
      </c>
      <c r="J163" s="301">
        <f t="shared" si="255"/>
        <v>54.626000000000005</v>
      </c>
      <c r="K163" s="301"/>
      <c r="L163" s="301">
        <f>SUM(L161:L162)</f>
        <v>36.526449370064682</v>
      </c>
      <c r="M163" s="301">
        <f t="shared" ref="M163" si="263">SUM(M161:M162)</f>
        <v>17.617384086141477</v>
      </c>
      <c r="N163" s="301">
        <f t="shared" ref="N163" si="264">SUM(N161:N162)</f>
        <v>2.0271665437939177</v>
      </c>
      <c r="O163" s="301">
        <f t="shared" si="256"/>
        <v>56.171000000000078</v>
      </c>
      <c r="P163" s="301"/>
      <c r="Q163" s="301">
        <f>SUM(Q161:Q162)</f>
        <v>35.495107654166233</v>
      </c>
      <c r="R163" s="301">
        <f t="shared" ref="R163" si="265">SUM(R161:R162)</f>
        <v>17.483285550083306</v>
      </c>
      <c r="S163" s="301">
        <f t="shared" ref="S163" si="266">SUM(S161:S162)</f>
        <v>1.9926067957504154</v>
      </c>
      <c r="T163" s="301">
        <f t="shared" si="257"/>
        <v>54.970999999999961</v>
      </c>
      <c r="U163" s="301"/>
      <c r="V163" s="301">
        <f>SUM(V161:V162)</f>
        <v>35.40360708791588</v>
      </c>
      <c r="W163" s="301">
        <f t="shared" ref="W163" si="267">SUM(W161:W162)</f>
        <v>18.130063310213391</v>
      </c>
      <c r="X163" s="301">
        <f t="shared" ref="X163" si="268">SUM(X161:X162)</f>
        <v>2.0473296018707345</v>
      </c>
      <c r="Y163" s="301">
        <f t="shared" si="258"/>
        <v>55.58100000000001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24.376928563449617</v>
      </c>
      <c r="C170" s="300">
        <v>23.255572095843455</v>
      </c>
      <c r="D170" s="300">
        <v>4.1614455666780659</v>
      </c>
      <c r="E170" s="300">
        <f>SUM(B170:D170)</f>
        <v>51.793946225971141</v>
      </c>
      <c r="F170" s="300"/>
      <c r="G170" s="300">
        <v>26.686955619197143</v>
      </c>
      <c r="H170" s="300">
        <v>24.527467875986755</v>
      </c>
      <c r="I170" s="300">
        <v>5.6395970566398885</v>
      </c>
      <c r="J170" s="300">
        <f>SUM(G170:I170)</f>
        <v>56.85402055182378</v>
      </c>
      <c r="K170" s="300"/>
      <c r="L170" s="300">
        <v>29.334779909622466</v>
      </c>
      <c r="M170" s="300">
        <v>24.02553915251077</v>
      </c>
      <c r="N170" s="300">
        <v>2.7403520619587378</v>
      </c>
      <c r="O170" s="300">
        <f>SUM(L170:N170)</f>
        <v>56.100671124091974</v>
      </c>
      <c r="P170" s="300"/>
      <c r="Q170" s="300">
        <v>31.824326326710761</v>
      </c>
      <c r="R170" s="300">
        <v>24.948511632903379</v>
      </c>
      <c r="S170" s="300">
        <v>2.941320731151432</v>
      </c>
      <c r="T170" s="300">
        <f>SUM(Q170:S170)</f>
        <v>59.714158690765572</v>
      </c>
      <c r="U170" s="300"/>
      <c r="V170" s="300">
        <v>34.3549873658487</v>
      </c>
      <c r="W170" s="300">
        <v>24.620501886137795</v>
      </c>
      <c r="X170" s="300">
        <v>3.0382584627352833</v>
      </c>
      <c r="Y170" s="300">
        <f>SUM(V170:X170)</f>
        <v>62.013747714721781</v>
      </c>
    </row>
    <row r="171" spans="1:25" x14ac:dyDescent="0.2">
      <c r="A171" s="260" t="s">
        <v>364</v>
      </c>
      <c r="B171" s="300">
        <v>21.660819761229845</v>
      </c>
      <c r="C171" s="300">
        <v>4.3744737076957136</v>
      </c>
      <c r="D171" s="300">
        <v>2.3647603051034456</v>
      </c>
      <c r="E171" s="300">
        <f t="shared" ref="E171" si="269">SUM(B171:D171)</f>
        <v>28.400053774029004</v>
      </c>
      <c r="F171" s="300"/>
      <c r="G171" s="300">
        <v>17.568013936282664</v>
      </c>
      <c r="H171" s="300">
        <v>4.9613160271955952</v>
      </c>
      <c r="I171" s="300">
        <v>2.9226494846978905</v>
      </c>
      <c r="J171" s="300">
        <f t="shared" ref="J171:J172" si="270">SUM(G171:I171)</f>
        <v>25.451979448176154</v>
      </c>
      <c r="K171" s="300"/>
      <c r="L171" s="300">
        <v>16.643428738771</v>
      </c>
      <c r="M171" s="300">
        <v>3.9030880347086798</v>
      </c>
      <c r="N171" s="300">
        <v>3.1468121024284232</v>
      </c>
      <c r="O171" s="300">
        <f t="shared" ref="O171:O172" si="271">SUM(L171:N171)</f>
        <v>23.693328875908104</v>
      </c>
      <c r="P171" s="300"/>
      <c r="Q171" s="300">
        <v>17.432482193365498</v>
      </c>
      <c r="R171" s="300">
        <v>4.1980668618644987</v>
      </c>
      <c r="S171" s="300">
        <v>3.4042922540043876</v>
      </c>
      <c r="T171" s="300">
        <f t="shared" ref="T171:T172" si="272">SUM(Q171:S171)</f>
        <v>25.034841309234388</v>
      </c>
      <c r="U171" s="300"/>
      <c r="V171" s="300">
        <v>17.530468950424169</v>
      </c>
      <c r="W171" s="300">
        <v>4.4249742696346379</v>
      </c>
      <c r="X171" s="300">
        <v>3.6198090652194588</v>
      </c>
      <c r="Y171" s="300">
        <f t="shared" ref="Y171:Y172" si="273">SUM(V171:X171)</f>
        <v>25.575252285278268</v>
      </c>
    </row>
    <row r="172" spans="1:25" x14ac:dyDescent="0.2">
      <c r="A172" s="264" t="s">
        <v>363</v>
      </c>
      <c r="B172" s="301">
        <f>SUM(B170:B171)</f>
        <v>46.037748324679463</v>
      </c>
      <c r="C172" s="301">
        <f t="shared" ref="C172" si="274">SUM(C170:C171)</f>
        <v>27.630045803539169</v>
      </c>
      <c r="D172" s="301">
        <f t="shared" ref="D172" si="275">SUM(D170:D171)</f>
        <v>6.5262058717815119</v>
      </c>
      <c r="E172" s="301">
        <f>SUM(B172:D172)</f>
        <v>80.194000000000145</v>
      </c>
      <c r="F172" s="301"/>
      <c r="G172" s="301">
        <f>SUM(G170:G171)</f>
        <v>44.254969555479803</v>
      </c>
      <c r="H172" s="301">
        <f t="shared" ref="H172" si="276">SUM(H170:H171)</f>
        <v>29.488783903182352</v>
      </c>
      <c r="I172" s="301">
        <f t="shared" ref="I172" si="277">SUM(I170:I171)</f>
        <v>8.5622465413377782</v>
      </c>
      <c r="J172" s="301">
        <f t="shared" si="270"/>
        <v>82.305999999999926</v>
      </c>
      <c r="K172" s="301"/>
      <c r="L172" s="301">
        <f>SUM(L170:L171)</f>
        <v>45.978208648393462</v>
      </c>
      <c r="M172" s="301">
        <f t="shared" ref="M172" si="278">SUM(M170:M171)</f>
        <v>27.928627187219451</v>
      </c>
      <c r="N172" s="301">
        <f t="shared" ref="N172" si="279">SUM(N170:N171)</f>
        <v>5.8871641643871611</v>
      </c>
      <c r="O172" s="301">
        <f t="shared" si="271"/>
        <v>79.794000000000068</v>
      </c>
      <c r="P172" s="301"/>
      <c r="Q172" s="301">
        <f>SUM(Q170:Q171)</f>
        <v>49.256808520076262</v>
      </c>
      <c r="R172" s="301">
        <f t="shared" ref="R172" si="280">SUM(R170:R171)</f>
        <v>29.14657849476788</v>
      </c>
      <c r="S172" s="301">
        <f t="shared" ref="S172" si="281">SUM(S170:S171)</f>
        <v>6.3456129851558192</v>
      </c>
      <c r="T172" s="301">
        <f t="shared" si="272"/>
        <v>84.748999999999967</v>
      </c>
      <c r="U172" s="301"/>
      <c r="V172" s="301">
        <f>SUM(V170:V171)</f>
        <v>51.885456316272865</v>
      </c>
      <c r="W172" s="301">
        <f t="shared" ref="W172" si="282">SUM(W170:W171)</f>
        <v>29.045476155772434</v>
      </c>
      <c r="X172" s="301">
        <f t="shared" ref="X172" si="283">SUM(X170:X171)</f>
        <v>6.6580675279547421</v>
      </c>
      <c r="Y172" s="301">
        <f t="shared" si="273"/>
        <v>87.589000000000041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59.224313604401736</v>
      </c>
      <c r="C179" s="300">
        <v>47.129956688113019</v>
      </c>
      <c r="D179" s="300">
        <v>5.702416306557641</v>
      </c>
      <c r="E179" s="300">
        <f>SUM(B179:D179)</f>
        <v>112.05668659907239</v>
      </c>
      <c r="F179" s="300"/>
      <c r="G179" s="300">
        <v>52.530666871142301</v>
      </c>
      <c r="H179" s="300">
        <v>43.595844786362065</v>
      </c>
      <c r="I179" s="300">
        <v>7.5058302629993454</v>
      </c>
      <c r="J179" s="300">
        <f>SUM(G179:I179)</f>
        <v>103.63234192050371</v>
      </c>
      <c r="K179" s="300"/>
      <c r="L179" s="300">
        <v>56.124175015817308</v>
      </c>
      <c r="M179" s="300">
        <v>50.353265277186694</v>
      </c>
      <c r="N179" s="300">
        <v>4.7446490207435028</v>
      </c>
      <c r="O179" s="300">
        <f>SUM(L179:N179)</f>
        <v>111.22208931374752</v>
      </c>
      <c r="P179" s="300"/>
      <c r="Q179" s="300">
        <v>60.912993907527891</v>
      </c>
      <c r="R179" s="300">
        <v>51.677974453781083</v>
      </c>
      <c r="S179" s="300">
        <v>5.2884606914816832</v>
      </c>
      <c r="T179" s="300">
        <f>SUM(Q179:S179)</f>
        <v>117.87942905279066</v>
      </c>
      <c r="U179" s="300"/>
      <c r="V179" s="300">
        <v>68.191677272739057</v>
      </c>
      <c r="W179" s="300">
        <v>51.686831495236831</v>
      </c>
      <c r="X179" s="300">
        <v>6.0815630569838799</v>
      </c>
      <c r="Y179" s="300">
        <f>SUM(V179:X179)</f>
        <v>125.96007182495977</v>
      </c>
    </row>
    <row r="180" spans="1:25" x14ac:dyDescent="0.2">
      <c r="A180" s="260" t="s">
        <v>364</v>
      </c>
      <c r="B180" s="300">
        <v>17.990185148469376</v>
      </c>
      <c r="C180" s="300">
        <v>4.8015049927175397</v>
      </c>
      <c r="D180" s="300">
        <v>3.1866232597406925</v>
      </c>
      <c r="E180" s="300">
        <f t="shared" ref="E180:E181" si="284">SUM(B180:D180)</f>
        <v>25.978313400927608</v>
      </c>
      <c r="F180" s="300"/>
      <c r="G180" s="300">
        <v>17.861673118236858</v>
      </c>
      <c r="H180" s="300">
        <v>5.8304605424190861</v>
      </c>
      <c r="I180" s="300">
        <v>0.6065244188403125</v>
      </c>
      <c r="J180" s="300">
        <f t="shared" ref="J180:J181" si="285">SUM(G180:I180)</f>
        <v>24.298658079496256</v>
      </c>
      <c r="K180" s="300"/>
      <c r="L180" s="300">
        <v>18.845615819498402</v>
      </c>
      <c r="M180" s="300">
        <v>6.7089987595671809</v>
      </c>
      <c r="N180" s="300">
        <v>1.8862961071869431</v>
      </c>
      <c r="O180" s="300">
        <f t="shared" ref="O180:O181" si="286">SUM(L180:N180)</f>
        <v>27.440910686252526</v>
      </c>
      <c r="P180" s="300"/>
      <c r="Q180" s="300">
        <v>20.017003597478887</v>
      </c>
      <c r="R180" s="300">
        <v>7.2153311312469803</v>
      </c>
      <c r="S180" s="300">
        <v>1.918236218483417</v>
      </c>
      <c r="T180" s="300">
        <f t="shared" ref="T180:T181" si="287">SUM(Q180:S180)</f>
        <v>29.150570947209285</v>
      </c>
      <c r="U180" s="300"/>
      <c r="V180" s="300">
        <v>21.590983183617322</v>
      </c>
      <c r="W180" s="300">
        <v>7.8794968522511937</v>
      </c>
      <c r="X180" s="300">
        <v>1.8904481391717558</v>
      </c>
      <c r="Y180" s="300">
        <f t="shared" ref="Y180:Y181" si="288">SUM(V180:X180)</f>
        <v>31.360928175040272</v>
      </c>
    </row>
    <row r="181" spans="1:25" x14ac:dyDescent="0.2">
      <c r="A181" s="264" t="s">
        <v>363</v>
      </c>
      <c r="B181" s="301">
        <f>SUM(B179:B180)</f>
        <v>77.214498752871108</v>
      </c>
      <c r="C181" s="301">
        <f t="shared" ref="C181" si="289">SUM(C179:C180)</f>
        <v>51.931461680830559</v>
      </c>
      <c r="D181" s="301">
        <f t="shared" ref="D181" si="290">SUM(D179:D180)</f>
        <v>8.889039566298333</v>
      </c>
      <c r="E181" s="301">
        <f t="shared" si="284"/>
        <v>138.035</v>
      </c>
      <c r="F181" s="301"/>
      <c r="G181" s="301">
        <f>SUM(G179:G180)</f>
        <v>70.392339989379167</v>
      </c>
      <c r="H181" s="301">
        <f t="shared" ref="H181" si="291">SUM(H179:H180)</f>
        <v>49.426305328781154</v>
      </c>
      <c r="I181" s="301">
        <f t="shared" ref="I181" si="292">SUM(I179:I180)</f>
        <v>8.1123546818396584</v>
      </c>
      <c r="J181" s="301">
        <f t="shared" si="285"/>
        <v>127.93099999999998</v>
      </c>
      <c r="K181" s="301"/>
      <c r="L181" s="301">
        <f>SUM(L179:L180)</f>
        <v>74.969790835315706</v>
      </c>
      <c r="M181" s="301">
        <f t="shared" ref="M181" si="293">SUM(M179:M180)</f>
        <v>57.062264036753874</v>
      </c>
      <c r="N181" s="301">
        <f t="shared" ref="N181" si="294">SUM(N179:N180)</f>
        <v>6.6309451279304454</v>
      </c>
      <c r="O181" s="301">
        <f t="shared" si="286"/>
        <v>138.66300000000001</v>
      </c>
      <c r="P181" s="301"/>
      <c r="Q181" s="301">
        <f>SUM(Q179:Q180)</f>
        <v>80.929997505006781</v>
      </c>
      <c r="R181" s="301">
        <f t="shared" ref="R181" si="295">SUM(R179:R180)</f>
        <v>58.89330558502806</v>
      </c>
      <c r="S181" s="301">
        <f t="shared" ref="S181" si="296">SUM(S179:S180)</f>
        <v>7.2066969099650997</v>
      </c>
      <c r="T181" s="301">
        <f t="shared" si="287"/>
        <v>147.02999999999994</v>
      </c>
      <c r="U181" s="301"/>
      <c r="V181" s="301">
        <f>SUM(V179:V180)</f>
        <v>89.782660456356382</v>
      </c>
      <c r="W181" s="301">
        <f t="shared" ref="W181" si="297">SUM(W179:W180)</f>
        <v>59.566328347488025</v>
      </c>
      <c r="X181" s="301">
        <f t="shared" ref="X181" si="298">SUM(X179:X180)</f>
        <v>7.9720111961556359</v>
      </c>
      <c r="Y181" s="301">
        <f t="shared" si="288"/>
        <v>157.32100000000005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4.0195980470715815</v>
      </c>
      <c r="C188" s="300">
        <v>5.3985015125705536</v>
      </c>
      <c r="D188" s="300">
        <v>3.3335463503794505</v>
      </c>
      <c r="E188" s="300">
        <f>SUM(B188:D188)</f>
        <v>12.751645910021585</v>
      </c>
      <c r="F188" s="300"/>
      <c r="G188" s="300">
        <v>4.4283103418204348</v>
      </c>
      <c r="H188" s="300">
        <v>5.0153969401903566</v>
      </c>
      <c r="I188" s="300">
        <v>3.5728412986400424</v>
      </c>
      <c r="J188" s="300">
        <f>SUM(G188:I188)</f>
        <v>13.016548580650834</v>
      </c>
      <c r="K188" s="300"/>
      <c r="L188" s="300">
        <v>3.501896092751045</v>
      </c>
      <c r="M188" s="300">
        <v>6.9430217544155459</v>
      </c>
      <c r="N188" s="300">
        <v>0.99435617904180051</v>
      </c>
      <c r="O188" s="300">
        <f>SUM(L188:N188)</f>
        <v>11.439274026208391</v>
      </c>
      <c r="P188" s="300"/>
      <c r="Q188" s="300">
        <v>3.5331387332522195</v>
      </c>
      <c r="R188" s="300">
        <v>7.2321063098615221</v>
      </c>
      <c r="S188" s="300">
        <v>0.94954049964061016</v>
      </c>
      <c r="T188" s="300">
        <f>SUM(Q188:S188)</f>
        <v>11.714785542754353</v>
      </c>
      <c r="U188" s="300"/>
      <c r="V188" s="300">
        <v>3.619331671749757</v>
      </c>
      <c r="W188" s="300">
        <v>7.8883841735131668</v>
      </c>
      <c r="X188" s="300">
        <v>1.1144569663786283</v>
      </c>
      <c r="Y188" s="300">
        <f>SUM(V188:X188)</f>
        <v>12.622172811641551</v>
      </c>
    </row>
    <row r="189" spans="1:25" x14ac:dyDescent="0.2">
      <c r="A189" s="260" t="s">
        <v>364</v>
      </c>
      <c r="B189" s="300">
        <v>4.4140022164051063</v>
      </c>
      <c r="C189" s="300">
        <v>4.4140022164586972</v>
      </c>
      <c r="D189" s="300">
        <v>3.6463496571145999</v>
      </c>
      <c r="E189" s="300">
        <f t="shared" ref="E189:E190" si="299">SUM(B189:D189)</f>
        <v>12.474354089978403</v>
      </c>
      <c r="F189" s="300"/>
      <c r="G189" s="300">
        <v>5.4492310628557616</v>
      </c>
      <c r="H189" s="300">
        <v>3.3646924136858103</v>
      </c>
      <c r="I189" s="300">
        <v>4.7325279428075868</v>
      </c>
      <c r="J189" s="300">
        <f t="shared" ref="J189:J190" si="300">SUM(G189:I189)</f>
        <v>13.546451419349157</v>
      </c>
      <c r="K189" s="300"/>
      <c r="L189" s="300">
        <v>4.3868654957990145</v>
      </c>
      <c r="M189" s="300">
        <v>4.6823617170764393</v>
      </c>
      <c r="N189" s="300">
        <v>4.3184987609161603</v>
      </c>
      <c r="O189" s="300">
        <f t="shared" ref="O189:O190" si="301">SUM(L189:N189)</f>
        <v>13.387725973791614</v>
      </c>
      <c r="P189" s="300"/>
      <c r="Q189" s="300">
        <v>4.5932317950561048</v>
      </c>
      <c r="R189" s="300">
        <v>5.0430141369818031</v>
      </c>
      <c r="S189" s="300">
        <v>4.1979685252077168</v>
      </c>
      <c r="T189" s="300">
        <f t="shared" ref="T189:T190" si="302">SUM(Q189:S189)</f>
        <v>13.834214457245626</v>
      </c>
      <c r="U189" s="300"/>
      <c r="V189" s="300">
        <v>5.0158144826426829</v>
      </c>
      <c r="W189" s="300">
        <v>5.7042001462042498</v>
      </c>
      <c r="X189" s="300">
        <v>4.6428125595115279</v>
      </c>
      <c r="Y189" s="300">
        <f t="shared" ref="Y189:Y190" si="303">SUM(V189:X189)</f>
        <v>15.362827188358461</v>
      </c>
    </row>
    <row r="190" spans="1:25" x14ac:dyDescent="0.2">
      <c r="A190" s="264" t="s">
        <v>363</v>
      </c>
      <c r="B190" s="301">
        <f>SUM(B188:B189)</f>
        <v>8.4336002634766878</v>
      </c>
      <c r="C190" s="301">
        <f t="shared" ref="C190" si="304">SUM(C188:C189)</f>
        <v>9.8125037290292507</v>
      </c>
      <c r="D190" s="301">
        <f t="shared" ref="D190" si="305">SUM(D188:D189)</f>
        <v>6.9798960074940499</v>
      </c>
      <c r="E190" s="301">
        <f t="shared" si="299"/>
        <v>25.225999999999985</v>
      </c>
      <c r="F190" s="301"/>
      <c r="G190" s="301">
        <f>SUM(G188:G189)</f>
        <v>9.8775414046761973</v>
      </c>
      <c r="H190" s="301">
        <f t="shared" ref="H190" si="306">SUM(H188:H189)</f>
        <v>8.3800893538761674</v>
      </c>
      <c r="I190" s="301">
        <f t="shared" ref="I190" si="307">SUM(I188:I189)</f>
        <v>8.3053692414476288</v>
      </c>
      <c r="J190" s="301">
        <f t="shared" si="300"/>
        <v>26.562999999999995</v>
      </c>
      <c r="K190" s="301"/>
      <c r="L190" s="301">
        <f>SUM(L188:L189)</f>
        <v>7.888761588550059</v>
      </c>
      <c r="M190" s="301">
        <f t="shared" ref="M190" si="308">SUM(M188:M189)</f>
        <v>11.625383471491986</v>
      </c>
      <c r="N190" s="301">
        <f t="shared" ref="N190" si="309">SUM(N188:N189)</f>
        <v>5.312854939957961</v>
      </c>
      <c r="O190" s="301">
        <f t="shared" si="301"/>
        <v>24.827000000000009</v>
      </c>
      <c r="P190" s="301"/>
      <c r="Q190" s="301">
        <f>SUM(Q188:Q189)</f>
        <v>8.1263705283083247</v>
      </c>
      <c r="R190" s="301">
        <f t="shared" ref="R190" si="310">SUM(R188:R189)</f>
        <v>12.275120446843324</v>
      </c>
      <c r="S190" s="301">
        <f t="shared" ref="S190" si="311">SUM(S188:S189)</f>
        <v>5.1475090248483273</v>
      </c>
      <c r="T190" s="301">
        <f t="shared" si="302"/>
        <v>25.548999999999978</v>
      </c>
      <c r="U190" s="301"/>
      <c r="V190" s="301">
        <f>SUM(V188:V189)</f>
        <v>8.6351461543924408</v>
      </c>
      <c r="W190" s="301">
        <f t="shared" ref="W190" si="312">SUM(W188:W189)</f>
        <v>13.592584319717417</v>
      </c>
      <c r="X190" s="301">
        <f t="shared" ref="X190" si="313">SUM(X188:X189)</f>
        <v>5.7572695258901563</v>
      </c>
      <c r="Y190" s="301">
        <f t="shared" si="303"/>
        <v>27.985000000000014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6.6106509088162193</v>
      </c>
      <c r="C197" s="300">
        <v>5.0371008062450775</v>
      </c>
      <c r="D197" s="300">
        <v>6.1217348891160395</v>
      </c>
      <c r="E197" s="300">
        <f>SUM(B197:D197)</f>
        <v>17.769486604177338</v>
      </c>
      <c r="F197" s="300"/>
      <c r="G197" s="300">
        <v>4.3866444636693904</v>
      </c>
      <c r="H197" s="300">
        <v>6.0036976268382718</v>
      </c>
      <c r="I197" s="300">
        <v>8.0104979863756132</v>
      </c>
      <c r="J197" s="300">
        <f>SUM(G197:I197)</f>
        <v>18.400840076883277</v>
      </c>
      <c r="K197" s="300"/>
      <c r="L197" s="300">
        <v>4.0371616574837406</v>
      </c>
      <c r="M197" s="300">
        <v>3.9514671883631505</v>
      </c>
      <c r="N197" s="300">
        <v>9.8889830457719263</v>
      </c>
      <c r="O197" s="300">
        <f>SUM(L197:N197)</f>
        <v>17.87761189161882</v>
      </c>
      <c r="P197" s="300"/>
      <c r="Q197" s="300">
        <v>3.3705911432643734</v>
      </c>
      <c r="R197" s="300">
        <v>3.3562108065535075</v>
      </c>
      <c r="S197" s="300">
        <v>8.546713450988296</v>
      </c>
      <c r="T197" s="300">
        <f>SUM(Q197:S197)</f>
        <v>15.273515400806177</v>
      </c>
      <c r="U197" s="300"/>
      <c r="V197" s="300">
        <v>3.0702126260312115</v>
      </c>
      <c r="W197" s="300">
        <v>3.099872643564495</v>
      </c>
      <c r="X197" s="300">
        <v>8.0274436651022025</v>
      </c>
      <c r="Y197" s="300">
        <f>SUM(V197:X197)</f>
        <v>14.197528934697909</v>
      </c>
    </row>
    <row r="198" spans="1:25" x14ac:dyDescent="0.2">
      <c r="A198" s="260" t="s">
        <v>364</v>
      </c>
      <c r="B198" s="300">
        <v>5.5734844007654907</v>
      </c>
      <c r="C198" s="300">
        <v>2.1059780660179848</v>
      </c>
      <c r="D198" s="300">
        <v>6.1470509290392057</v>
      </c>
      <c r="E198" s="300">
        <f t="shared" ref="E198:E199" si="314">SUM(B198:D198)</f>
        <v>13.82651339582268</v>
      </c>
      <c r="F198" s="300"/>
      <c r="G198" s="300">
        <v>4.5425433421660513</v>
      </c>
      <c r="H198" s="300">
        <v>1.1867404424089631</v>
      </c>
      <c r="I198" s="300">
        <v>1.5438761385417381</v>
      </c>
      <c r="J198" s="300">
        <f t="shared" ref="J198:J199" si="315">SUM(G198:I198)</f>
        <v>7.2731599231167525</v>
      </c>
      <c r="K198" s="300"/>
      <c r="L198" s="300">
        <v>6.4215309146984776</v>
      </c>
      <c r="M198" s="300">
        <v>2.4708571936827242</v>
      </c>
      <c r="N198" s="300">
        <v>0</v>
      </c>
      <c r="O198" s="300">
        <f t="shared" ref="O198:O199" si="316">SUM(L198:N198)</f>
        <v>8.8923881083812013</v>
      </c>
      <c r="P198" s="300"/>
      <c r="Q198" s="300">
        <v>5.7145860269375985</v>
      </c>
      <c r="R198" s="300">
        <v>2.1218985722562427</v>
      </c>
      <c r="S198" s="300">
        <v>0</v>
      </c>
      <c r="T198" s="300">
        <f t="shared" ref="T198:T199" si="317">SUM(Q198:S198)</f>
        <v>7.8364845991938417</v>
      </c>
      <c r="U198" s="300"/>
      <c r="V198" s="300">
        <v>5.7131606751428459</v>
      </c>
      <c r="W198" s="300">
        <v>2.031310390159236</v>
      </c>
      <c r="X198" s="300">
        <v>0</v>
      </c>
      <c r="Y198" s="300">
        <f t="shared" ref="Y198:Y199" si="318">SUM(V198:X198)</f>
        <v>7.7444710653020818</v>
      </c>
    </row>
    <row r="199" spans="1:25" x14ac:dyDescent="0.2">
      <c r="A199" s="264" t="s">
        <v>363</v>
      </c>
      <c r="B199" s="301">
        <f>SUM(B197:B198)</f>
        <v>12.184135309581709</v>
      </c>
      <c r="C199" s="301">
        <f t="shared" ref="C199" si="319">SUM(C197:C198)</f>
        <v>7.1430788722630627</v>
      </c>
      <c r="D199" s="301">
        <f t="shared" ref="D199" si="320">SUM(D197:D198)</f>
        <v>12.268785818155244</v>
      </c>
      <c r="E199" s="301">
        <f t="shared" si="314"/>
        <v>31.596000000000018</v>
      </c>
      <c r="F199" s="301"/>
      <c r="G199" s="301">
        <f>SUM(G197:G198)</f>
        <v>8.9291878058354417</v>
      </c>
      <c r="H199" s="301">
        <f t="shared" ref="H199" si="321">SUM(H197:H198)</f>
        <v>7.1904380692472349</v>
      </c>
      <c r="I199" s="301">
        <f t="shared" ref="I199" si="322">SUM(I197:I198)</f>
        <v>9.5543741249173522</v>
      </c>
      <c r="J199" s="301">
        <f t="shared" si="315"/>
        <v>25.674000000000028</v>
      </c>
      <c r="K199" s="301"/>
      <c r="L199" s="301">
        <f>SUM(L197:L198)</f>
        <v>10.458692572182219</v>
      </c>
      <c r="M199" s="301">
        <f t="shared" ref="M199" si="323">SUM(M197:M198)</f>
        <v>6.4223243820458746</v>
      </c>
      <c r="N199" s="301">
        <f t="shared" ref="N199" si="324">SUM(N197:N198)</f>
        <v>9.8889830457719263</v>
      </c>
      <c r="O199" s="301">
        <f t="shared" si="316"/>
        <v>26.770000000000021</v>
      </c>
      <c r="P199" s="301"/>
      <c r="Q199" s="301">
        <f>SUM(Q197:Q198)</f>
        <v>9.0851771702019715</v>
      </c>
      <c r="R199" s="301">
        <f t="shared" ref="R199" si="325">SUM(R197:R198)</f>
        <v>5.4781093788097497</v>
      </c>
      <c r="S199" s="301">
        <f t="shared" ref="S199" si="326">SUM(S197:S198)</f>
        <v>8.546713450988296</v>
      </c>
      <c r="T199" s="301">
        <f t="shared" si="317"/>
        <v>23.110000000000017</v>
      </c>
      <c r="U199" s="301"/>
      <c r="V199" s="301">
        <f>SUM(V197:V198)</f>
        <v>8.7833733011740573</v>
      </c>
      <c r="W199" s="301">
        <f t="shared" ref="W199" si="327">SUM(W197:W198)</f>
        <v>5.1311830337237314</v>
      </c>
      <c r="X199" s="301">
        <f t="shared" ref="X199" si="328">SUM(X197:X198)</f>
        <v>8.0274436651022025</v>
      </c>
      <c r="Y199" s="301">
        <f t="shared" si="318"/>
        <v>21.941999999999993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East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-0.14790938126225672</v>
      </c>
      <c r="N7">
        <f>'Ind T4'!C122</f>
        <v>0.35261644863413544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9.0826277047995063E-2</v>
      </c>
      <c r="N9">
        <f>'Ind T4'!C120</f>
        <v>0.845163342564903</v>
      </c>
    </row>
    <row r="10" spans="1:16" x14ac:dyDescent="0.2">
      <c r="L10" s="13" t="str">
        <f>'Ind T4'!A80</f>
        <v>Education</v>
      </c>
      <c r="M10">
        <f>'Ind T4'!B119</f>
        <v>-9.9957717900656107E-2</v>
      </c>
      <c r="N10">
        <f>'Ind T4'!C119</f>
        <v>0.62331527899552874</v>
      </c>
    </row>
    <row r="11" spans="1:16" x14ac:dyDescent="0.2">
      <c r="L11" s="13" t="str">
        <f>'Ind T4'!A79</f>
        <v>Public admin. and defence</v>
      </c>
      <c r="M11">
        <f>'Ind T4'!B118</f>
        <v>0.52185993049238544</v>
      </c>
      <c r="N11">
        <f>'Ind T4'!C118</f>
        <v>-7.0369850449902849E-2</v>
      </c>
    </row>
    <row r="12" spans="1:16" x14ac:dyDescent="0.2">
      <c r="L12" s="1" t="str">
        <f>CONCATENATE("[",'Ind T4'!A78,"]")</f>
        <v>[Non-marketed services]</v>
      </c>
      <c r="M12">
        <f>'Ind T4'!B117</f>
        <v>0.12213814817332302</v>
      </c>
      <c r="N12">
        <f>'Ind T4'!C117</f>
        <v>0.60180594480883087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-3.2606303519871371</v>
      </c>
      <c r="N14" s="13">
        <f>'Ind T4'!C115</f>
        <v>-1.3171108325131353</v>
      </c>
    </row>
    <row r="15" spans="1:16" x14ac:dyDescent="0.2">
      <c r="L15" s="13" t="str">
        <f>'Ind T4'!A75</f>
        <v>Arts and entertainment</v>
      </c>
      <c r="M15" s="13">
        <f>'Ind T4'!B114</f>
        <v>-0.31836091412348333</v>
      </c>
      <c r="N15" s="13">
        <f>'Ind T4'!C114</f>
        <v>0.80144035474187802</v>
      </c>
    </row>
    <row r="16" spans="1:16" x14ac:dyDescent="0.2">
      <c r="L16" s="13" t="str">
        <f>'Ind T4'!A74</f>
        <v>Support services</v>
      </c>
      <c r="M16" s="13">
        <f>'Ind T4'!B113</f>
        <v>-0.15487236707908414</v>
      </c>
      <c r="N16" s="13">
        <f>'Ind T4'!C113</f>
        <v>0.41581523175540092</v>
      </c>
    </row>
    <row r="17" spans="12:14" x14ac:dyDescent="0.2">
      <c r="L17" s="13" t="str">
        <f>'Ind T4'!A73</f>
        <v>Professional services</v>
      </c>
      <c r="M17" s="13">
        <f>'Ind T4'!B112</f>
        <v>-1.524346334676685</v>
      </c>
      <c r="N17" s="13">
        <f>'Ind T4'!C112</f>
        <v>0.59030521653697932</v>
      </c>
    </row>
    <row r="18" spans="12:14" x14ac:dyDescent="0.2">
      <c r="L18" s="13" t="str">
        <f>'Ind T4'!A72</f>
        <v>Real estate</v>
      </c>
      <c r="M18" s="13">
        <f>'Ind T4'!B111</f>
        <v>0.7058014587024708</v>
      </c>
      <c r="N18" s="13">
        <f>'Ind T4'!C111</f>
        <v>0.90878332272830153</v>
      </c>
    </row>
    <row r="19" spans="12:14" x14ac:dyDescent="0.2">
      <c r="L19" t="str">
        <f>'Ind T4'!A71</f>
        <v>Finance and insurance</v>
      </c>
      <c r="M19">
        <f>'Ind T4'!B110</f>
        <v>-3.0332883453433213</v>
      </c>
      <c r="N19">
        <f>'Ind T4'!C110</f>
        <v>0.24177647480039255</v>
      </c>
    </row>
    <row r="20" spans="12:14" x14ac:dyDescent="0.2">
      <c r="L20" t="str">
        <f>'Ind T4'!A70</f>
        <v>Information technology</v>
      </c>
      <c r="M20">
        <f>'Ind T4'!B109</f>
        <v>-0.9902020714870341</v>
      </c>
      <c r="N20">
        <f>'Ind T4'!C109</f>
        <v>1.3263452493057493</v>
      </c>
    </row>
    <row r="21" spans="12:14" x14ac:dyDescent="0.2">
      <c r="L21" t="str">
        <f>'Ind T4'!A69</f>
        <v>Media</v>
      </c>
      <c r="M21">
        <f>'Ind T4'!B108</f>
        <v>3.2288726409202884</v>
      </c>
      <c r="N21">
        <f>'Ind T4'!C108</f>
        <v>-1.7643736980132996E-2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-1.0310435169390342</v>
      </c>
      <c r="N22">
        <f>'Ind T4'!C107</f>
        <v>0.41323508102319995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1.9746775691346974</v>
      </c>
      <c r="N24">
        <f>'Ind T4'!C105</f>
        <v>1.3013239877032623</v>
      </c>
    </row>
    <row r="25" spans="12:14" x14ac:dyDescent="0.2">
      <c r="L25" s="13" t="str">
        <f>'Ind T4'!A65</f>
        <v>Transport and storage</v>
      </c>
      <c r="M25">
        <f>'Ind T4'!B104</f>
        <v>3.8108703953454892</v>
      </c>
      <c r="N25">
        <f>'Ind T4'!C104</f>
        <v>0.33408557017227114</v>
      </c>
    </row>
    <row r="26" spans="12:14" x14ac:dyDescent="0.2">
      <c r="L26" s="13" t="str">
        <f>'Ind T4'!A64</f>
        <v>Wholesale and retail trade</v>
      </c>
      <c r="M26">
        <f>'Ind T4'!B103</f>
        <v>-0.36312914329860169</v>
      </c>
      <c r="N26">
        <f>'Ind T4'!C103</f>
        <v>-1.2675901443492954E-2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1.0062203033279316</v>
      </c>
      <c r="N27">
        <f>'Ind T4'!C102</f>
        <v>0.46596412715875779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1.0814034021431107</v>
      </c>
      <c r="N29">
        <f>'Ind T4'!C100</f>
        <v>-0.26136514041893433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-4.1429555800753803</v>
      </c>
      <c r="N31">
        <f>'Ind T4'!C98</f>
        <v>-0.85948991769639882</v>
      </c>
    </row>
    <row r="32" spans="12:14" x14ac:dyDescent="0.2">
      <c r="L32" s="13" t="str">
        <f>'Ind T4'!A58</f>
        <v>Engineering</v>
      </c>
      <c r="M32">
        <f>'Ind T4'!B97</f>
        <v>-3.4461891022669611</v>
      </c>
      <c r="N32">
        <f>'Ind T4'!C97</f>
        <v>-0.33453234410240063</v>
      </c>
    </row>
    <row r="33" spans="12:14" x14ac:dyDescent="0.2">
      <c r="L33" s="13" t="str">
        <f>'Ind T4'!A57</f>
        <v>Food drink and tobacco</v>
      </c>
      <c r="M33">
        <f>'Ind T4'!B96</f>
        <v>1.1913186003869036</v>
      </c>
      <c r="N33">
        <f>'Ind T4'!C96</f>
        <v>-0.12345930212309675</v>
      </c>
    </row>
    <row r="34" spans="12:14" x14ac:dyDescent="0.2">
      <c r="L34" s="1" t="str">
        <f>CONCATENATE("[",'Ind T4'!A56,"]")</f>
        <v>[Manufacturing]</v>
      </c>
      <c r="M34">
        <f>'Ind T4'!B95</f>
        <v>-3.5361807826268077</v>
      </c>
      <c r="N34">
        <f>'Ind T4'!C95</f>
        <v>-0.68249557950520456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4.6181463527690703</v>
      </c>
      <c r="N36">
        <f>'Ind T4'!C93</f>
        <v>0.37362666041242942</v>
      </c>
    </row>
    <row r="37" spans="12:14" x14ac:dyDescent="0.2">
      <c r="L37" s="13" t="str">
        <f>'Ind T4'!A53</f>
        <v>Electricity and gas</v>
      </c>
      <c r="M37">
        <f>'Ind T4'!B92</f>
        <v>20.375622084090605</v>
      </c>
      <c r="N37">
        <f>'Ind T4'!C92</f>
        <v>7.1725727731397626E-3</v>
      </c>
    </row>
    <row r="38" spans="12:14" x14ac:dyDescent="0.2">
      <c r="L38" s="13" t="str">
        <f>'Ind T4'!A52</f>
        <v>Mining and quarrying</v>
      </c>
      <c r="M38">
        <f>'Ind T4'!B91</f>
        <v>5.1514301914431515</v>
      </c>
      <c r="N38">
        <f>'Ind T4'!C91</f>
        <v>-1.6884305504209718</v>
      </c>
    </row>
    <row r="39" spans="12:14" x14ac:dyDescent="0.2">
      <c r="L39" s="45" t="str">
        <f>'Ind T4'!A51</f>
        <v>Agriculture</v>
      </c>
      <c r="M39">
        <f>'Ind T4'!B90</f>
        <v>-5.845668737482157</v>
      </c>
      <c r="N39">
        <f>'Ind T4'!C90</f>
        <v>0.42062571673495697</v>
      </c>
    </row>
    <row r="40" spans="12:14" x14ac:dyDescent="0.2">
      <c r="L40" s="1" t="str">
        <f>CONCATENATE("[",'Ind T4'!A50,"]")</f>
        <v>[Primary sector and utilities]</v>
      </c>
      <c r="M40">
        <f>'Ind T4'!B89</f>
        <v>5.7743287882968897</v>
      </c>
      <c r="N40">
        <f>'Ind T4'!C89</f>
        <v>0.1456839802184362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East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18.513999999999982</v>
      </c>
      <c r="N5" s="11">
        <f t="shared" ref="N5:AL5" si="1">SUM(N6:N9)</f>
        <v>24.550000000000018</v>
      </c>
      <c r="O5" s="11">
        <f t="shared" si="1"/>
        <v>16.617000000000001</v>
      </c>
      <c r="P5" s="11">
        <f t="shared" si="1"/>
        <v>19.08100000000001</v>
      </c>
      <c r="Q5" s="11">
        <f t="shared" si="1"/>
        <v>20.370999999999977</v>
      </c>
      <c r="R5" s="11">
        <f t="shared" si="1"/>
        <v>14.778999999999989</v>
      </c>
      <c r="S5" s="11">
        <f t="shared" si="1"/>
        <v>13.952999999999992</v>
      </c>
      <c r="T5" s="11">
        <f t="shared" si="1"/>
        <v>18.512000000000008</v>
      </c>
      <c r="U5" s="11">
        <f t="shared" si="1"/>
        <v>21.905000000000008</v>
      </c>
      <c r="V5" s="11">
        <f t="shared" si="1"/>
        <v>18.809999999999988</v>
      </c>
      <c r="W5" s="11">
        <f t="shared" si="1"/>
        <v>19.567999999999969</v>
      </c>
      <c r="X5" s="11">
        <f t="shared" si="1"/>
        <v>19.43000000000001</v>
      </c>
      <c r="Y5" s="11">
        <f t="shared" si="1"/>
        <v>19.287000000000003</v>
      </c>
      <c r="Z5" s="11">
        <f t="shared" si="1"/>
        <v>19.324999999999996</v>
      </c>
      <c r="AA5" s="11">
        <f t="shared" si="1"/>
        <v>19.530999999999999</v>
      </c>
      <c r="AB5" s="11">
        <f t="shared" si="1"/>
        <v>19.626999999999988</v>
      </c>
      <c r="AC5" s="11">
        <f t="shared" si="1"/>
        <v>19.7</v>
      </c>
      <c r="AD5" s="11">
        <f t="shared" si="1"/>
        <v>19.751000000000012</v>
      </c>
      <c r="AE5" s="11">
        <f t="shared" si="1"/>
        <v>19.783999999999985</v>
      </c>
      <c r="AF5" s="11">
        <f t="shared" si="1"/>
        <v>19.811000000000035</v>
      </c>
      <c r="AG5" s="11">
        <f t="shared" si="1"/>
        <v>19.844999999999985</v>
      </c>
      <c r="AH5" s="11">
        <f t="shared" si="1"/>
        <v>19.876000000000001</v>
      </c>
      <c r="AI5" s="11">
        <f t="shared" si="1"/>
        <v>19.906999999999989</v>
      </c>
      <c r="AJ5" s="11">
        <f t="shared" si="1"/>
        <v>19.937000000000005</v>
      </c>
      <c r="AK5" s="11">
        <f t="shared" si="1"/>
        <v>19.966999999999981</v>
      </c>
      <c r="AL5" s="11">
        <f t="shared" si="1"/>
        <v>20.000000000000018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8.528999999999991</v>
      </c>
      <c r="N6" s="11">
        <v>13.854000000000008</v>
      </c>
      <c r="O6" s="11">
        <v>4.6669999999999972</v>
      </c>
      <c r="P6" s="11">
        <v>7.360000000000011</v>
      </c>
      <c r="Q6" s="11">
        <v>10.289999999999985</v>
      </c>
      <c r="R6" s="11">
        <v>6.2179999999999858</v>
      </c>
      <c r="S6" s="11">
        <v>4.2699999999999871</v>
      </c>
      <c r="T6" s="11">
        <v>6.6290000000000031</v>
      </c>
      <c r="U6" s="11">
        <v>9.1240000000000094</v>
      </c>
      <c r="V6" s="11">
        <v>4.7729999999999997</v>
      </c>
      <c r="W6" s="11">
        <v>4.6009999999999893</v>
      </c>
      <c r="X6" s="11">
        <v>4.6369999999999925</v>
      </c>
      <c r="Y6" s="11">
        <v>4.6699999999999973</v>
      </c>
      <c r="Z6" s="11">
        <v>4.7219999999999978</v>
      </c>
      <c r="AA6" s="11">
        <v>4.7559999999999993</v>
      </c>
      <c r="AB6" s="11">
        <v>4.7649999999999997</v>
      </c>
      <c r="AC6" s="11">
        <v>4.7790000000000097</v>
      </c>
      <c r="AD6" s="11">
        <v>4.7910000000000039</v>
      </c>
      <c r="AE6" s="11">
        <v>4.8019999999999907</v>
      </c>
      <c r="AF6" s="11">
        <v>4.8120000000000118</v>
      </c>
      <c r="AG6" s="11">
        <v>4.8280000000000065</v>
      </c>
      <c r="AH6" s="11">
        <v>4.844000000000011</v>
      </c>
      <c r="AI6" s="11">
        <v>4.8590000000000027</v>
      </c>
      <c r="AJ6" s="11">
        <v>4.8730000000000082</v>
      </c>
      <c r="AK6" s="172">
        <v>4.8869999999999916</v>
      </c>
      <c r="AL6" s="11">
        <v>4.9000000000000101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1.428999999999998</v>
      </c>
      <c r="N7" s="11">
        <v>1.5059999999999953</v>
      </c>
      <c r="O7" s="11">
        <v>1.1890000000000005</v>
      </c>
      <c r="P7" s="11">
        <v>1.157</v>
      </c>
      <c r="Q7" s="11">
        <v>0.75100000000000122</v>
      </c>
      <c r="R7" s="11">
        <v>0.70399999999999852</v>
      </c>
      <c r="S7" s="11">
        <v>1.2009999999999994</v>
      </c>
      <c r="T7" s="11">
        <v>0.58200000000000018</v>
      </c>
      <c r="U7" s="11">
        <v>0.65500000000000091</v>
      </c>
      <c r="V7" s="11">
        <v>0.73100000000000087</v>
      </c>
      <c r="W7" s="11">
        <v>0.90499999999999836</v>
      </c>
      <c r="X7" s="11">
        <v>0.88100000000000001</v>
      </c>
      <c r="Y7" s="11">
        <v>0.87299999999999955</v>
      </c>
      <c r="Z7" s="11">
        <v>0.84800000000000064</v>
      </c>
      <c r="AA7" s="11">
        <v>0.82000000000000073</v>
      </c>
      <c r="AB7" s="11">
        <v>0.8</v>
      </c>
      <c r="AC7" s="11">
        <v>0.78699999999999992</v>
      </c>
      <c r="AD7" s="11">
        <v>0.77399999999999847</v>
      </c>
      <c r="AE7" s="11">
        <v>0.76200000000000068</v>
      </c>
      <c r="AF7" s="11">
        <v>0.75200000000000033</v>
      </c>
      <c r="AG7" s="11">
        <v>0.74299999999999777</v>
      </c>
      <c r="AH7" s="11">
        <v>0.73300000000000032</v>
      </c>
      <c r="AI7" s="11">
        <v>0.72300000000000009</v>
      </c>
      <c r="AJ7" s="11">
        <v>0.71499999999999841</v>
      </c>
      <c r="AK7" s="172">
        <v>0.70699999999999952</v>
      </c>
      <c r="AL7" s="11">
        <v>0.70099999999999851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5.2370000000000001</v>
      </c>
      <c r="N8" s="11">
        <v>4.1070000000000029</v>
      </c>
      <c r="O8" s="11">
        <v>5.9699999999999944</v>
      </c>
      <c r="P8" s="11">
        <v>6.388999999999994</v>
      </c>
      <c r="Q8" s="11">
        <v>4.7679999999999882</v>
      </c>
      <c r="R8" s="11">
        <v>3.3080000000000069</v>
      </c>
      <c r="S8" s="11">
        <v>3.6030000000000015</v>
      </c>
      <c r="T8" s="11">
        <v>5.1999999999999975</v>
      </c>
      <c r="U8" s="11">
        <v>4.397999999999997</v>
      </c>
      <c r="V8" s="11">
        <v>8.0489999999999995</v>
      </c>
      <c r="W8" s="11">
        <v>8.3609999999999811</v>
      </c>
      <c r="X8" s="11">
        <v>8.3510000000000151</v>
      </c>
      <c r="Y8" s="11">
        <v>8.2320000000000029</v>
      </c>
      <c r="Z8" s="11">
        <v>8.2059999999999977</v>
      </c>
      <c r="AA8" s="11">
        <v>8.2139999999999951</v>
      </c>
      <c r="AB8" s="11">
        <v>8.2159999999999975</v>
      </c>
      <c r="AC8" s="11">
        <v>8.215999999999994</v>
      </c>
      <c r="AD8" s="11">
        <v>8.2230000000000025</v>
      </c>
      <c r="AE8" s="11">
        <v>8.2299999999999915</v>
      </c>
      <c r="AF8" s="11">
        <v>8.2410000000000032</v>
      </c>
      <c r="AG8" s="11">
        <v>8.2579999999999902</v>
      </c>
      <c r="AH8" s="11">
        <v>8.2769999999999957</v>
      </c>
      <c r="AI8" s="11">
        <v>8.2989999999999853</v>
      </c>
      <c r="AJ8" s="11">
        <v>8.3210000000000015</v>
      </c>
      <c r="AK8" s="172">
        <v>8.3450000000000006</v>
      </c>
      <c r="AL8" s="11">
        <v>8.3700000000000117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3.3189999999999924</v>
      </c>
      <c r="N9" s="11">
        <v>5.0830000000000144</v>
      </c>
      <c r="O9" s="11">
        <v>4.7910000000000066</v>
      </c>
      <c r="P9" s="11">
        <v>4.1750000000000052</v>
      </c>
      <c r="Q9" s="11">
        <v>4.5620000000000038</v>
      </c>
      <c r="R9" s="11">
        <v>4.5489999999999986</v>
      </c>
      <c r="S9" s="11">
        <v>4.879000000000004</v>
      </c>
      <c r="T9" s="11">
        <v>6.101000000000008</v>
      </c>
      <c r="U9" s="11">
        <v>7.7280000000000006</v>
      </c>
      <c r="V9" s="11">
        <v>5.2569999999999881</v>
      </c>
      <c r="W9" s="11">
        <v>5.7010000000000014</v>
      </c>
      <c r="X9" s="11">
        <v>5.5610000000000044</v>
      </c>
      <c r="Y9" s="11">
        <v>5.5120000000000049</v>
      </c>
      <c r="Z9" s="11">
        <v>5.5489999999999977</v>
      </c>
      <c r="AA9" s="11">
        <v>5.7410000000000032</v>
      </c>
      <c r="AB9" s="11">
        <v>5.8459999999999912</v>
      </c>
      <c r="AC9" s="11">
        <v>5.9179999999999948</v>
      </c>
      <c r="AD9" s="11">
        <v>5.9630000000000063</v>
      </c>
      <c r="AE9" s="11">
        <v>5.99</v>
      </c>
      <c r="AF9" s="11">
        <v>6.0060000000000215</v>
      </c>
      <c r="AG9" s="11">
        <v>6.015999999999992</v>
      </c>
      <c r="AH9" s="11">
        <v>6.0219999999999958</v>
      </c>
      <c r="AI9" s="11">
        <v>6.0260000000000007</v>
      </c>
      <c r="AJ9" s="11">
        <v>6.0279999999999978</v>
      </c>
      <c r="AK9" s="172">
        <v>6.0279999999999889</v>
      </c>
      <c r="AL9" s="11">
        <v>6.0289999999999964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87.791999999999916</v>
      </c>
      <c r="N11" s="11">
        <f t="shared" si="2"/>
        <v>86.161000000000172</v>
      </c>
      <c r="O11" s="11">
        <f t="shared" si="2"/>
        <v>87.580999999999918</v>
      </c>
      <c r="P11" s="11">
        <f t="shared" si="2"/>
        <v>88.242999999999981</v>
      </c>
      <c r="Q11" s="11">
        <f t="shared" si="2"/>
        <v>87.642999999999688</v>
      </c>
      <c r="R11" s="11">
        <f t="shared" ref="R11" si="3">SUM(R12:R14)</f>
        <v>95.53299999999976</v>
      </c>
      <c r="S11" s="11">
        <f t="shared" ref="S11" si="4">SUM(S12:S14)</f>
        <v>90.6159999999999</v>
      </c>
      <c r="T11" s="11">
        <f t="shared" ref="T11" si="5">SUM(T12:T14)</f>
        <v>98.704000000000221</v>
      </c>
      <c r="U11" s="11">
        <f t="shared" ref="U11" si="6">SUM(U12:U14)</f>
        <v>99.045999999999808</v>
      </c>
      <c r="V11" s="11">
        <f t="shared" ref="V11" si="7">SUM(V12:V14)</f>
        <v>85.50200000000001</v>
      </c>
      <c r="W11" s="11">
        <f t="shared" ref="W11" si="8">SUM(W12:W14)</f>
        <v>79.79500000000003</v>
      </c>
      <c r="X11" s="11">
        <f t="shared" ref="X11" si="9">SUM(X12:X14)</f>
        <v>80.78499999999994</v>
      </c>
      <c r="Y11" s="11">
        <f t="shared" ref="Y11" si="10">SUM(Y12:Y14)</f>
        <v>80.037000000000219</v>
      </c>
      <c r="Z11" s="11">
        <f t="shared" ref="Z11" si="11">SUM(Z12:Z14)</f>
        <v>79.593000000000046</v>
      </c>
      <c r="AA11" s="11">
        <f t="shared" ref="AA11" si="12">SUM(AA12:AA14)</f>
        <v>79.173000000000101</v>
      </c>
      <c r="AB11" s="11">
        <f t="shared" ref="AB11" si="13">SUM(AB12:AB14)</f>
        <v>78.482000000000028</v>
      </c>
      <c r="AC11" s="11">
        <f t="shared" ref="AC11" si="14">SUM(AC12:AC14)</f>
        <v>77.734999999999957</v>
      </c>
      <c r="AD11" s="11">
        <f>SUM(AD12:AD14)</f>
        <v>76.983000000000118</v>
      </c>
      <c r="AE11" s="11">
        <f t="shared" ref="AE11" si="15">SUM(AE12:AE14)</f>
        <v>76.255999999999972</v>
      </c>
      <c r="AF11" s="11">
        <f t="shared" ref="AF11" si="16">SUM(AF12:AF14)</f>
        <v>75.556000000000225</v>
      </c>
      <c r="AG11" s="11">
        <f t="shared" ref="AG11:AL11" si="17">SUM(AG12:AG14)</f>
        <v>74.94500000000005</v>
      </c>
      <c r="AH11" s="11">
        <f t="shared" si="17"/>
        <v>74.314999999999927</v>
      </c>
      <c r="AI11" s="11">
        <f t="shared" si="17"/>
        <v>73.706999999999923</v>
      </c>
      <c r="AJ11" s="11">
        <f t="shared" si="17"/>
        <v>73.119000000000057</v>
      </c>
      <c r="AK11" s="11">
        <f t="shared" si="17"/>
        <v>72.549999999999983</v>
      </c>
      <c r="AL11" s="11">
        <f t="shared" si="17"/>
        <v>72.005000000000052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9.4010000000000016</v>
      </c>
      <c r="N12" s="11">
        <v>7.4439999999999991</v>
      </c>
      <c r="O12" s="11">
        <v>9.025000000000011</v>
      </c>
      <c r="P12" s="11">
        <v>8.3920000000000101</v>
      </c>
      <c r="Q12" s="11">
        <v>7.75399999999998</v>
      </c>
      <c r="R12" s="11">
        <v>7.8030000000000008</v>
      </c>
      <c r="S12" s="11">
        <v>8.1730000000000071</v>
      </c>
      <c r="T12" s="11">
        <v>7.3049999999999837</v>
      </c>
      <c r="U12" s="11">
        <v>11.612000000000014</v>
      </c>
      <c r="V12" s="11">
        <v>8.5600000000000112</v>
      </c>
      <c r="W12" s="11">
        <v>8.2790000000000052</v>
      </c>
      <c r="X12" s="11">
        <v>8.2930000000000081</v>
      </c>
      <c r="Y12" s="11">
        <v>8.3149999999999924</v>
      </c>
      <c r="Z12" s="11">
        <v>8.374000000000013</v>
      </c>
      <c r="AA12" s="11">
        <v>8.3770000000000344</v>
      </c>
      <c r="AB12" s="11">
        <v>8.3480000000000292</v>
      </c>
      <c r="AC12" s="11">
        <v>8.3340000000000174</v>
      </c>
      <c r="AD12" s="11">
        <v>8.3160000000000238</v>
      </c>
      <c r="AE12" s="11">
        <v>8.2929999999999904</v>
      </c>
      <c r="AF12" s="11">
        <v>8.2699999999999871</v>
      </c>
      <c r="AG12" s="11">
        <v>8.2479999999999976</v>
      </c>
      <c r="AH12" s="11">
        <v>8.2260000000000186</v>
      </c>
      <c r="AI12" s="11">
        <v>8.2029999999999887</v>
      </c>
      <c r="AJ12" s="11">
        <v>8.1779999999999919</v>
      </c>
      <c r="AK12" s="172">
        <v>8.1530000000000022</v>
      </c>
      <c r="AL12" s="11">
        <v>8.1269999999999989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17.855000000000032</v>
      </c>
      <c r="N13" s="11">
        <v>19.520000000000032</v>
      </c>
      <c r="O13" s="11">
        <v>20.12900000000004</v>
      </c>
      <c r="P13" s="11">
        <v>17.913999999999952</v>
      </c>
      <c r="Q13" s="11">
        <v>17.371999999999968</v>
      </c>
      <c r="R13" s="11">
        <v>17.235000000000024</v>
      </c>
      <c r="S13" s="11">
        <v>15.830000000000016</v>
      </c>
      <c r="T13" s="11">
        <v>17.085000000000019</v>
      </c>
      <c r="U13" s="11">
        <v>18.769999999999992</v>
      </c>
      <c r="V13" s="11">
        <v>15.494999999999992</v>
      </c>
      <c r="W13" s="11">
        <v>14.46300000000001</v>
      </c>
      <c r="X13" s="11">
        <v>14.950000000000001</v>
      </c>
      <c r="Y13" s="11">
        <v>14.877000000000024</v>
      </c>
      <c r="Z13" s="11">
        <v>14.928999999999967</v>
      </c>
      <c r="AA13" s="11">
        <v>14.941000000000058</v>
      </c>
      <c r="AB13" s="11">
        <v>14.945000000000018</v>
      </c>
      <c r="AC13" s="11">
        <v>14.814999999999992</v>
      </c>
      <c r="AD13" s="11">
        <v>14.683</v>
      </c>
      <c r="AE13" s="11">
        <v>14.553999999999981</v>
      </c>
      <c r="AF13" s="11">
        <v>14.426000000000021</v>
      </c>
      <c r="AG13" s="11">
        <v>14.320999999999993</v>
      </c>
      <c r="AH13" s="11">
        <v>14.208000000000025</v>
      </c>
      <c r="AI13" s="11">
        <v>14.094000000000003</v>
      </c>
      <c r="AJ13" s="11">
        <v>13.980999999999996</v>
      </c>
      <c r="AK13" s="172">
        <v>13.867000000000001</v>
      </c>
      <c r="AL13" s="11">
        <v>13.753999999999989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60.535999999999888</v>
      </c>
      <c r="N14" s="11">
        <v>59.197000000000145</v>
      </c>
      <c r="O14" s="11">
        <v>58.426999999999865</v>
      </c>
      <c r="P14" s="11">
        <v>61.937000000000019</v>
      </c>
      <c r="Q14" s="11">
        <v>62.516999999999733</v>
      </c>
      <c r="R14" s="11">
        <v>70.494999999999735</v>
      </c>
      <c r="S14" s="11">
        <v>66.612999999999886</v>
      </c>
      <c r="T14" s="11">
        <v>74.31400000000022</v>
      </c>
      <c r="U14" s="11">
        <v>68.663999999999803</v>
      </c>
      <c r="V14" s="11">
        <v>61.447000000000003</v>
      </c>
      <c r="W14" s="11">
        <v>57.053000000000011</v>
      </c>
      <c r="X14" s="11">
        <v>57.541999999999931</v>
      </c>
      <c r="Y14" s="11">
        <v>56.845000000000205</v>
      </c>
      <c r="Z14" s="11">
        <v>56.29000000000007</v>
      </c>
      <c r="AA14" s="11">
        <v>55.855000000000011</v>
      </c>
      <c r="AB14" s="11">
        <v>55.188999999999972</v>
      </c>
      <c r="AC14" s="11">
        <v>54.585999999999942</v>
      </c>
      <c r="AD14" s="11">
        <v>53.984000000000094</v>
      </c>
      <c r="AE14" s="11">
        <v>53.408999999999992</v>
      </c>
      <c r="AF14" s="11">
        <v>52.860000000000213</v>
      </c>
      <c r="AG14" s="11">
        <v>52.376000000000069</v>
      </c>
      <c r="AH14" s="11">
        <v>51.880999999999879</v>
      </c>
      <c r="AI14" s="11">
        <v>51.409999999999933</v>
      </c>
      <c r="AJ14" s="11">
        <v>50.960000000000072</v>
      </c>
      <c r="AK14" s="172">
        <v>50.529999999999973</v>
      </c>
      <c r="AL14" s="11">
        <v>50.124000000000066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60.849999999999966</v>
      </c>
      <c r="N16" s="11">
        <v>57.793000000000085</v>
      </c>
      <c r="O16" s="11">
        <v>53.441999999999908</v>
      </c>
      <c r="P16" s="11">
        <v>52.230999999999774</v>
      </c>
      <c r="Q16" s="11">
        <v>51.057999999999787</v>
      </c>
      <c r="R16" s="11">
        <v>49.28299999999998</v>
      </c>
      <c r="S16" s="11">
        <v>47.981000000000023</v>
      </c>
      <c r="T16" s="11">
        <v>50.342000000000155</v>
      </c>
      <c r="U16" s="11">
        <v>54.723999999999975</v>
      </c>
      <c r="V16" s="11">
        <v>54.502000000000038</v>
      </c>
      <c r="W16" s="11">
        <v>52.006000000000036</v>
      </c>
      <c r="X16" s="11">
        <v>50.894999999999996</v>
      </c>
      <c r="Y16" s="11">
        <v>50.72600000000012</v>
      </c>
      <c r="Z16" s="11">
        <v>50.441999999999851</v>
      </c>
      <c r="AA16" s="11">
        <v>50.338000000000108</v>
      </c>
      <c r="AB16" s="11">
        <v>50.381</v>
      </c>
      <c r="AC16" s="11">
        <v>50.377999999999993</v>
      </c>
      <c r="AD16" s="11">
        <v>50.273000000000017</v>
      </c>
      <c r="AE16" s="11">
        <v>50.215000000000039</v>
      </c>
      <c r="AF16" s="11">
        <v>50.130999999999922</v>
      </c>
      <c r="AG16" s="11">
        <v>50.094999999999935</v>
      </c>
      <c r="AH16" s="11">
        <v>50.06600000000001</v>
      </c>
      <c r="AI16" s="11">
        <v>50.04500000000008</v>
      </c>
      <c r="AJ16" s="11">
        <v>50.029000000000018</v>
      </c>
      <c r="AK16" s="172">
        <v>50.015999999999963</v>
      </c>
      <c r="AL16" s="11">
        <v>50.004000000000026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202.98699999999982</v>
      </c>
      <c r="N18" s="11">
        <f t="shared" ref="N18:AL18" si="18">SUM(N19:N21)</f>
        <v>217.53100000000026</v>
      </c>
      <c r="O18" s="11">
        <f t="shared" si="18"/>
        <v>203.21599999999992</v>
      </c>
      <c r="P18" s="11">
        <f t="shared" si="18"/>
        <v>217.92999999999986</v>
      </c>
      <c r="Q18" s="11">
        <f t="shared" si="18"/>
        <v>224.48199999999983</v>
      </c>
      <c r="R18" s="11">
        <f t="shared" si="18"/>
        <v>233.17999999999998</v>
      </c>
      <c r="S18" s="11">
        <f t="shared" si="18"/>
        <v>226.70800000000003</v>
      </c>
      <c r="T18" s="11">
        <f t="shared" si="18"/>
        <v>233.31500000000028</v>
      </c>
      <c r="U18" s="11">
        <f t="shared" si="18"/>
        <v>229.89400000000055</v>
      </c>
      <c r="V18" s="11">
        <f t="shared" si="18"/>
        <v>247.32299999999992</v>
      </c>
      <c r="W18" s="11">
        <f t="shared" si="18"/>
        <v>245.15</v>
      </c>
      <c r="X18" s="11">
        <f t="shared" si="18"/>
        <v>241.97499999999997</v>
      </c>
      <c r="Y18" s="11">
        <f t="shared" si="18"/>
        <v>242.50200000000001</v>
      </c>
      <c r="Z18" s="11">
        <f t="shared" si="18"/>
        <v>244.16300000000001</v>
      </c>
      <c r="AA18" s="11">
        <f t="shared" si="18"/>
        <v>246.40599999999998</v>
      </c>
      <c r="AB18" s="11">
        <f t="shared" si="18"/>
        <v>248.44100000000012</v>
      </c>
      <c r="AC18" s="11">
        <f t="shared" si="18"/>
        <v>250.10500000000033</v>
      </c>
      <c r="AD18" s="11">
        <f t="shared" si="18"/>
        <v>251.63799999999952</v>
      </c>
      <c r="AE18" s="11">
        <f t="shared" si="18"/>
        <v>253.10500000000036</v>
      </c>
      <c r="AF18" s="11">
        <f t="shared" si="18"/>
        <v>254.536</v>
      </c>
      <c r="AG18" s="11">
        <f t="shared" si="18"/>
        <v>255.98199999999986</v>
      </c>
      <c r="AH18" s="11">
        <f t="shared" si="18"/>
        <v>257.3979999999998</v>
      </c>
      <c r="AI18" s="11">
        <f t="shared" si="18"/>
        <v>258.78099999999984</v>
      </c>
      <c r="AJ18" s="11">
        <f t="shared" si="18"/>
        <v>260.19199999999995</v>
      </c>
      <c r="AK18" s="11">
        <f t="shared" si="18"/>
        <v>261.54600000000016</v>
      </c>
      <c r="AL18" s="11">
        <f t="shared" si="18"/>
        <v>262.85500000000025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120.84600000000006</v>
      </c>
      <c r="N19" s="11">
        <v>120.40900000000023</v>
      </c>
      <c r="O19" s="11">
        <v>115.96300000000001</v>
      </c>
      <c r="P19" s="11">
        <v>118.11200000000002</v>
      </c>
      <c r="Q19" s="11">
        <v>131.90299999999982</v>
      </c>
      <c r="R19" s="11">
        <v>130.26300000000001</v>
      </c>
      <c r="S19" s="11">
        <v>124.25300000000009</v>
      </c>
      <c r="T19" s="11">
        <v>120.70700000000032</v>
      </c>
      <c r="U19" s="11">
        <v>117.74300000000027</v>
      </c>
      <c r="V19" s="11">
        <v>127.84899999999988</v>
      </c>
      <c r="W19" s="11">
        <v>127.91499999999998</v>
      </c>
      <c r="X19" s="11">
        <v>127.26199999999996</v>
      </c>
      <c r="Y19" s="11">
        <v>126.85800000000013</v>
      </c>
      <c r="Z19" s="11">
        <v>126.84399999999995</v>
      </c>
      <c r="AA19" s="11">
        <v>126.88499999999991</v>
      </c>
      <c r="AB19" s="11">
        <v>127.00100000000025</v>
      </c>
      <c r="AC19" s="11">
        <v>127.05100000000022</v>
      </c>
      <c r="AD19" s="11">
        <v>127.08699999999946</v>
      </c>
      <c r="AE19" s="11">
        <v>127.11800000000031</v>
      </c>
      <c r="AF19" s="11">
        <v>127.15100000000002</v>
      </c>
      <c r="AG19" s="11">
        <v>127.20499999999988</v>
      </c>
      <c r="AH19" s="11">
        <v>127.26799999999979</v>
      </c>
      <c r="AI19" s="11">
        <v>127.32999999999974</v>
      </c>
      <c r="AJ19" s="11">
        <v>127.45499999999988</v>
      </c>
      <c r="AK19" s="172">
        <v>127.56700000000009</v>
      </c>
      <c r="AL19" s="11">
        <v>127.67200000000031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30.020999999999873</v>
      </c>
      <c r="N20" s="11">
        <v>39.39800000000006</v>
      </c>
      <c r="O20" s="11">
        <v>33.355999999999774</v>
      </c>
      <c r="P20" s="11">
        <v>36.500999999999898</v>
      </c>
      <c r="Q20" s="11">
        <v>36.104000000000028</v>
      </c>
      <c r="R20" s="11">
        <v>36.410000000000061</v>
      </c>
      <c r="S20" s="11">
        <v>38.031999999999911</v>
      </c>
      <c r="T20" s="11">
        <v>38.165999999999983</v>
      </c>
      <c r="U20" s="11">
        <v>46.732000000000234</v>
      </c>
      <c r="V20" s="11">
        <v>43.031999999999961</v>
      </c>
      <c r="W20" s="11">
        <v>43.89700000000002</v>
      </c>
      <c r="X20" s="11">
        <v>45.229000000000035</v>
      </c>
      <c r="Y20" s="11">
        <v>45.392999999999915</v>
      </c>
      <c r="Z20" s="11">
        <v>45.519999999999989</v>
      </c>
      <c r="AA20" s="11">
        <v>45.762999999999991</v>
      </c>
      <c r="AB20" s="11">
        <v>45.879999999999967</v>
      </c>
      <c r="AC20" s="11">
        <v>45.923000000000066</v>
      </c>
      <c r="AD20" s="11">
        <v>45.958000000000069</v>
      </c>
      <c r="AE20" s="11">
        <v>45.990000000000066</v>
      </c>
      <c r="AF20" s="11">
        <v>46.021000000000051</v>
      </c>
      <c r="AG20" s="11">
        <v>46.06099999999995</v>
      </c>
      <c r="AH20" s="11">
        <v>46.08799999999998</v>
      </c>
      <c r="AI20" s="11">
        <v>46.11099999999999</v>
      </c>
      <c r="AJ20" s="11">
        <v>46.127999999999936</v>
      </c>
      <c r="AK20" s="172">
        <v>46.139999999999972</v>
      </c>
      <c r="AL20" s="11">
        <v>46.149000000000015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52.119999999999884</v>
      </c>
      <c r="N21" s="11">
        <v>57.723999999999968</v>
      </c>
      <c r="O21" s="11">
        <v>53.897000000000141</v>
      </c>
      <c r="P21" s="11">
        <v>63.316999999999958</v>
      </c>
      <c r="Q21" s="11">
        <v>56.474999999999994</v>
      </c>
      <c r="R21" s="11">
        <v>66.50699999999992</v>
      </c>
      <c r="S21" s="11">
        <v>64.42300000000003</v>
      </c>
      <c r="T21" s="11">
        <v>74.441999999999979</v>
      </c>
      <c r="U21" s="11">
        <v>65.41900000000004</v>
      </c>
      <c r="V21" s="11">
        <v>76.442000000000093</v>
      </c>
      <c r="W21" s="11">
        <v>73.337999999999994</v>
      </c>
      <c r="X21" s="11">
        <v>69.48399999999998</v>
      </c>
      <c r="Y21" s="11">
        <v>70.250999999999976</v>
      </c>
      <c r="Z21" s="11">
        <v>71.799000000000063</v>
      </c>
      <c r="AA21" s="11">
        <v>73.758000000000067</v>
      </c>
      <c r="AB21" s="11">
        <v>75.559999999999917</v>
      </c>
      <c r="AC21" s="11">
        <v>77.131000000000057</v>
      </c>
      <c r="AD21" s="11">
        <v>78.593000000000004</v>
      </c>
      <c r="AE21" s="11">
        <v>79.997</v>
      </c>
      <c r="AF21" s="11">
        <v>81.363999999999905</v>
      </c>
      <c r="AG21" s="11">
        <v>82.715999999999994</v>
      </c>
      <c r="AH21" s="11">
        <v>84.04200000000003</v>
      </c>
      <c r="AI21" s="11">
        <v>85.340000000000089</v>
      </c>
      <c r="AJ21" s="11">
        <v>86.609000000000123</v>
      </c>
      <c r="AK21" s="172">
        <v>87.839000000000141</v>
      </c>
      <c r="AL21" s="11">
        <v>89.033999999999907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214.55000000000035</v>
      </c>
      <c r="N23" s="11">
        <f t="shared" ref="N23:AL23" si="19">SUM(N24:N31)</f>
        <v>208.99300000000017</v>
      </c>
      <c r="O23" s="11">
        <f t="shared" si="19"/>
        <v>214.39300000000037</v>
      </c>
      <c r="P23" s="11">
        <f t="shared" si="19"/>
        <v>218.09699999999981</v>
      </c>
      <c r="Q23" s="11">
        <f t="shared" si="19"/>
        <v>220.60999999999973</v>
      </c>
      <c r="R23" s="11">
        <f t="shared" si="19"/>
        <v>239.38599999999985</v>
      </c>
      <c r="S23" s="11">
        <f t="shared" si="19"/>
        <v>227.57300000000004</v>
      </c>
      <c r="T23" s="11">
        <f t="shared" si="19"/>
        <v>222.25300000000007</v>
      </c>
      <c r="U23" s="11">
        <f t="shared" si="19"/>
        <v>242.34000000000032</v>
      </c>
      <c r="V23" s="11">
        <f t="shared" si="19"/>
        <v>234.00099999999975</v>
      </c>
      <c r="W23" s="11">
        <f t="shared" si="19"/>
        <v>227.29700000000003</v>
      </c>
      <c r="X23" s="11">
        <f t="shared" si="19"/>
        <v>227.7090000000004</v>
      </c>
      <c r="Y23" s="11">
        <f t="shared" si="19"/>
        <v>226.83300000000008</v>
      </c>
      <c r="Z23" s="11">
        <f t="shared" si="19"/>
        <v>227.58600000000007</v>
      </c>
      <c r="AA23" s="11">
        <f t="shared" si="19"/>
        <v>228.87899999999982</v>
      </c>
      <c r="AB23" s="11">
        <f t="shared" si="19"/>
        <v>229.90199999999993</v>
      </c>
      <c r="AC23" s="11">
        <f t="shared" si="19"/>
        <v>231.0389999999999</v>
      </c>
      <c r="AD23" s="11">
        <f t="shared" si="19"/>
        <v>232.16500000000008</v>
      </c>
      <c r="AE23" s="11">
        <f t="shared" si="19"/>
        <v>233.28800000000015</v>
      </c>
      <c r="AF23" s="11">
        <f t="shared" si="19"/>
        <v>234.43499999999986</v>
      </c>
      <c r="AG23" s="11">
        <f t="shared" si="19"/>
        <v>235.66399999999982</v>
      </c>
      <c r="AH23" s="11">
        <f t="shared" si="19"/>
        <v>236.88600000000005</v>
      </c>
      <c r="AI23" s="11">
        <f t="shared" si="19"/>
        <v>238.1190000000002</v>
      </c>
      <c r="AJ23" s="11">
        <f t="shared" si="19"/>
        <v>239.35499999999985</v>
      </c>
      <c r="AK23" s="11">
        <f t="shared" si="19"/>
        <v>240.5800000000001</v>
      </c>
      <c r="AL23" s="11">
        <f t="shared" si="19"/>
        <v>241.80099999999993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3.530999999999997</v>
      </c>
      <c r="N24" s="11">
        <v>4.0089999999999995</v>
      </c>
      <c r="O24" s="11">
        <v>2.9909999999999952</v>
      </c>
      <c r="P24" s="11">
        <v>6.0559999999999956</v>
      </c>
      <c r="Q24" s="11">
        <v>3.83300000000001</v>
      </c>
      <c r="R24" s="11">
        <v>6.1319999999999979</v>
      </c>
      <c r="S24" s="11">
        <v>3.7779999999999991</v>
      </c>
      <c r="T24" s="11">
        <v>5.3700000000000037</v>
      </c>
      <c r="U24" s="11">
        <v>2.7900000000000009</v>
      </c>
      <c r="V24" s="11">
        <v>7.3879999999999981</v>
      </c>
      <c r="W24" s="11">
        <v>7.1880000000000015</v>
      </c>
      <c r="X24" s="11">
        <v>7.1050000000000004</v>
      </c>
      <c r="Y24" s="11">
        <v>7.0810000000000057</v>
      </c>
      <c r="Z24" s="11">
        <v>7.0510000000000064</v>
      </c>
      <c r="AA24" s="11">
        <v>7.0360000000000253</v>
      </c>
      <c r="AB24" s="11">
        <v>7.0579999999999998</v>
      </c>
      <c r="AC24" s="11">
        <v>7.07</v>
      </c>
      <c r="AD24" s="11">
        <v>7.0820000000000025</v>
      </c>
      <c r="AE24" s="11">
        <v>7.0949999999999935</v>
      </c>
      <c r="AF24" s="11">
        <v>7.1069999999999975</v>
      </c>
      <c r="AG24" s="11">
        <v>7.117</v>
      </c>
      <c r="AH24" s="11">
        <v>7.1269999999999962</v>
      </c>
      <c r="AI24" s="11">
        <v>7.1380000000000194</v>
      </c>
      <c r="AJ24" s="11">
        <v>7.1480000000000006</v>
      </c>
      <c r="AK24" s="172">
        <v>7.1590000000000078</v>
      </c>
      <c r="AL24" s="11">
        <v>7.1689999999999987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19.005000000000017</v>
      </c>
      <c r="N25" s="11">
        <v>21.750999999999983</v>
      </c>
      <c r="O25" s="11">
        <v>21.097999999999981</v>
      </c>
      <c r="P25" s="11">
        <v>19.507000000000009</v>
      </c>
      <c r="Q25" s="11">
        <v>18.979999999999951</v>
      </c>
      <c r="R25" s="11">
        <v>21.940999999999974</v>
      </c>
      <c r="S25" s="11">
        <v>20.328000000000014</v>
      </c>
      <c r="T25" s="11">
        <v>23.920999999999939</v>
      </c>
      <c r="U25" s="11">
        <v>27.874000000000052</v>
      </c>
      <c r="V25" s="11">
        <v>24.444999999999993</v>
      </c>
      <c r="W25" s="11">
        <v>20.876000000000005</v>
      </c>
      <c r="X25" s="11">
        <v>21.515000000000043</v>
      </c>
      <c r="Y25" s="11">
        <v>21.759000000000015</v>
      </c>
      <c r="Z25" s="11">
        <v>22.231000000000019</v>
      </c>
      <c r="AA25" s="11">
        <v>22.602999999999994</v>
      </c>
      <c r="AB25" s="11">
        <v>22.91099999999998</v>
      </c>
      <c r="AC25" s="11">
        <v>23.203999999999944</v>
      </c>
      <c r="AD25" s="11">
        <v>23.465000000000021</v>
      </c>
      <c r="AE25" s="11">
        <v>23.714000000000063</v>
      </c>
      <c r="AF25" s="11">
        <v>23.963000000000015</v>
      </c>
      <c r="AG25" s="11">
        <v>24.224000000000018</v>
      </c>
      <c r="AH25" s="11">
        <v>24.480999999999966</v>
      </c>
      <c r="AI25" s="11">
        <v>24.73299999999994</v>
      </c>
      <c r="AJ25" s="11">
        <v>24.978000000000044</v>
      </c>
      <c r="AK25" s="172">
        <v>25.212000000000049</v>
      </c>
      <c r="AL25" s="11">
        <v>25.437999999999985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19.549000000000014</v>
      </c>
      <c r="N26" s="11">
        <v>19.856999999999982</v>
      </c>
      <c r="O26" s="11">
        <v>17.732000000000006</v>
      </c>
      <c r="P26" s="11">
        <v>17.744999999999987</v>
      </c>
      <c r="Q26" s="11">
        <v>19.658999999999935</v>
      </c>
      <c r="R26" s="11">
        <v>19.258999999999961</v>
      </c>
      <c r="S26" s="11">
        <v>19.271000000000011</v>
      </c>
      <c r="T26" s="11">
        <v>18.245000000000026</v>
      </c>
      <c r="U26" s="11">
        <v>19.683999999999994</v>
      </c>
      <c r="V26" s="11">
        <v>17.767999999999972</v>
      </c>
      <c r="W26" s="11">
        <v>16.510000000000009</v>
      </c>
      <c r="X26" s="11">
        <v>17.128</v>
      </c>
      <c r="Y26" s="11">
        <v>17.138999999999935</v>
      </c>
      <c r="Z26" s="11">
        <v>17.144000000000013</v>
      </c>
      <c r="AA26" s="11">
        <v>17.108999999999959</v>
      </c>
      <c r="AB26" s="11">
        <v>17.098999999999972</v>
      </c>
      <c r="AC26" s="11">
        <v>17.109999999999978</v>
      </c>
      <c r="AD26" s="11">
        <v>17.118999999999989</v>
      </c>
      <c r="AE26" s="11">
        <v>17.125999999999983</v>
      </c>
      <c r="AF26" s="11">
        <v>17.130999999999972</v>
      </c>
      <c r="AG26" s="11">
        <v>17.141000000000005</v>
      </c>
      <c r="AH26" s="11">
        <v>17.136000000000024</v>
      </c>
      <c r="AI26" s="11">
        <v>17.132000000000005</v>
      </c>
      <c r="AJ26" s="11">
        <v>17.128000000000011</v>
      </c>
      <c r="AK26" s="172">
        <v>17.122999999999983</v>
      </c>
      <c r="AL26" s="11">
        <v>17.118999999999993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16.874000000000002</v>
      </c>
      <c r="N27" s="11">
        <v>12.651999999999981</v>
      </c>
      <c r="O27" s="11">
        <v>12.803000000000006</v>
      </c>
      <c r="P27" s="11">
        <v>15.179000000000004</v>
      </c>
      <c r="Q27" s="11">
        <v>16.203000000000035</v>
      </c>
      <c r="R27" s="11">
        <v>13.830000000000004</v>
      </c>
      <c r="S27" s="11">
        <v>13.092000000000009</v>
      </c>
      <c r="T27" s="11">
        <v>10.481999999999996</v>
      </c>
      <c r="U27" s="11">
        <v>13.758000000000015</v>
      </c>
      <c r="V27" s="11">
        <v>15.792000000000007</v>
      </c>
      <c r="W27" s="11">
        <v>14.324999999999999</v>
      </c>
      <c r="X27" s="11">
        <v>14.176000000000013</v>
      </c>
      <c r="Y27" s="11">
        <v>14.032000000000007</v>
      </c>
      <c r="Z27" s="11">
        <v>14.040000000000008</v>
      </c>
      <c r="AA27" s="11">
        <v>14.153999999999975</v>
      </c>
      <c r="AB27" s="11">
        <v>14.285000000000002</v>
      </c>
      <c r="AC27" s="11">
        <v>14.456999999999965</v>
      </c>
      <c r="AD27" s="11">
        <v>14.650999999999984</v>
      </c>
      <c r="AE27" s="11">
        <v>14.857000000000028</v>
      </c>
      <c r="AF27" s="11">
        <v>15.070999999999984</v>
      </c>
      <c r="AG27" s="11">
        <v>15.288000000000014</v>
      </c>
      <c r="AH27" s="11">
        <v>15.508999999999983</v>
      </c>
      <c r="AI27" s="11">
        <v>15.731999999999974</v>
      </c>
      <c r="AJ27" s="11">
        <v>15.956999999999988</v>
      </c>
      <c r="AK27" s="172">
        <v>16.182000000000048</v>
      </c>
      <c r="AL27" s="11">
        <v>16.406999999999943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49.526000000000082</v>
      </c>
      <c r="N28" s="11">
        <v>51.004000000000033</v>
      </c>
      <c r="O28" s="11">
        <v>47.352000000000182</v>
      </c>
      <c r="P28" s="11">
        <v>44.588000000000015</v>
      </c>
      <c r="Q28" s="11">
        <v>48.357999999999912</v>
      </c>
      <c r="R28" s="11">
        <v>55.336999999999883</v>
      </c>
      <c r="S28" s="11">
        <v>57.427</v>
      </c>
      <c r="T28" s="11">
        <v>41.844000000000015</v>
      </c>
      <c r="U28" s="11">
        <v>49.180000000000057</v>
      </c>
      <c r="V28" s="11">
        <v>49.432999999999957</v>
      </c>
      <c r="W28" s="11">
        <v>51.245999999999931</v>
      </c>
      <c r="X28" s="11">
        <v>51.9540000000001</v>
      </c>
      <c r="Y28" s="11">
        <v>52.089000000000155</v>
      </c>
      <c r="Z28" s="11">
        <v>52.339999999999982</v>
      </c>
      <c r="AA28" s="11">
        <v>52.647999999999946</v>
      </c>
      <c r="AB28" s="11">
        <v>52.906999999999933</v>
      </c>
      <c r="AC28" s="11">
        <v>53.140999999999948</v>
      </c>
      <c r="AD28" s="11">
        <v>53.396000000000065</v>
      </c>
      <c r="AE28" s="11">
        <v>53.671000000000078</v>
      </c>
      <c r="AF28" s="11">
        <v>53.969999999999956</v>
      </c>
      <c r="AG28" s="11">
        <v>54.295999999999772</v>
      </c>
      <c r="AH28" s="11">
        <v>54.625999999999976</v>
      </c>
      <c r="AI28" s="11">
        <v>54.959999999999937</v>
      </c>
      <c r="AJ28" s="11">
        <v>55.297000000000011</v>
      </c>
      <c r="AK28" s="172">
        <v>55.634999999999934</v>
      </c>
      <c r="AL28" s="11">
        <v>55.97600000000012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62.409000000000205</v>
      </c>
      <c r="N29" s="11">
        <v>51.249000000000088</v>
      </c>
      <c r="O29" s="11">
        <v>63.365000000000144</v>
      </c>
      <c r="P29" s="11">
        <v>62.428999999999803</v>
      </c>
      <c r="Q29" s="11">
        <v>62.17599999999991</v>
      </c>
      <c r="R29" s="11">
        <v>66.065000000000055</v>
      </c>
      <c r="S29" s="11">
        <v>68.816999999999993</v>
      </c>
      <c r="T29" s="11">
        <v>74.35100000000007</v>
      </c>
      <c r="U29" s="11">
        <v>75.414000000000129</v>
      </c>
      <c r="V29" s="11">
        <v>66.93799999999986</v>
      </c>
      <c r="W29" s="11">
        <v>65.555000000000078</v>
      </c>
      <c r="X29" s="11">
        <v>65.965000000000231</v>
      </c>
      <c r="Y29" s="11">
        <v>66.338999999999999</v>
      </c>
      <c r="Z29" s="11">
        <v>66.428000000000026</v>
      </c>
      <c r="AA29" s="11">
        <v>66.733999999999952</v>
      </c>
      <c r="AB29" s="11">
        <v>66.983000000000075</v>
      </c>
      <c r="AC29" s="11">
        <v>67.274000000000086</v>
      </c>
      <c r="AD29" s="11">
        <v>67.558000000000021</v>
      </c>
      <c r="AE29" s="11">
        <v>67.835999999999942</v>
      </c>
      <c r="AF29" s="11">
        <v>68.112999999999886</v>
      </c>
      <c r="AG29" s="11">
        <v>68.399000000000044</v>
      </c>
      <c r="AH29" s="11">
        <v>68.673000000000073</v>
      </c>
      <c r="AI29" s="11">
        <v>68.94600000000024</v>
      </c>
      <c r="AJ29" s="11">
        <v>69.218999999999809</v>
      </c>
      <c r="AK29" s="172">
        <v>69.49200000000009</v>
      </c>
      <c r="AL29" s="11">
        <v>69.764999999999844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21.155999999999995</v>
      </c>
      <c r="N30" s="11">
        <v>21.673000000000062</v>
      </c>
      <c r="O30" s="11">
        <v>28.226000000000031</v>
      </c>
      <c r="P30" s="11">
        <v>28.961000000000023</v>
      </c>
      <c r="Q30" s="11">
        <v>23.733999999999995</v>
      </c>
      <c r="R30" s="11">
        <v>25.225999999999974</v>
      </c>
      <c r="S30" s="11">
        <v>22.88799999999998</v>
      </c>
      <c r="T30" s="11">
        <v>23.466999999999963</v>
      </c>
      <c r="U30" s="11">
        <v>22.618000000000009</v>
      </c>
      <c r="V30" s="11">
        <v>26.562999999999963</v>
      </c>
      <c r="W30" s="11">
        <v>24.826999999999977</v>
      </c>
      <c r="X30" s="11">
        <v>25.162000000000013</v>
      </c>
      <c r="Y30" s="11">
        <v>24.846000000000011</v>
      </c>
      <c r="Z30" s="11">
        <v>24.987000000000062</v>
      </c>
      <c r="AA30" s="11">
        <v>25.354999999999961</v>
      </c>
      <c r="AB30" s="11">
        <v>25.54899999999996</v>
      </c>
      <c r="AC30" s="11">
        <v>25.810999999999979</v>
      </c>
      <c r="AD30" s="11">
        <v>26.056000000000036</v>
      </c>
      <c r="AE30" s="11">
        <v>26.281000000000049</v>
      </c>
      <c r="AF30" s="11">
        <v>26.495000000000051</v>
      </c>
      <c r="AG30" s="11">
        <v>26.727999999999984</v>
      </c>
      <c r="AH30" s="11">
        <v>26.97300000000001</v>
      </c>
      <c r="AI30" s="11">
        <v>27.226000000000042</v>
      </c>
      <c r="AJ30" s="11">
        <v>27.480999999999963</v>
      </c>
      <c r="AK30" s="172">
        <v>27.734000000000009</v>
      </c>
      <c r="AL30" s="11">
        <v>27.985000000000046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22.500000000000028</v>
      </c>
      <c r="N31" s="11">
        <v>26.798000000000048</v>
      </c>
      <c r="O31" s="11">
        <v>20.826000000000008</v>
      </c>
      <c r="P31" s="11">
        <v>23.631999999999966</v>
      </c>
      <c r="Q31" s="11">
        <v>27.666999999999984</v>
      </c>
      <c r="R31" s="11">
        <v>31.595999999999997</v>
      </c>
      <c r="S31" s="11">
        <v>21.972000000000047</v>
      </c>
      <c r="T31" s="11">
        <v>24.573000000000043</v>
      </c>
      <c r="U31" s="11">
        <v>31.022000000000062</v>
      </c>
      <c r="V31" s="11">
        <v>25.674000000000007</v>
      </c>
      <c r="W31" s="11">
        <v>26.770000000000017</v>
      </c>
      <c r="X31" s="11">
        <v>24.704000000000004</v>
      </c>
      <c r="Y31" s="11">
        <v>23.547999999999952</v>
      </c>
      <c r="Z31" s="11">
        <v>23.364999999999984</v>
      </c>
      <c r="AA31" s="11">
        <v>23.240000000000016</v>
      </c>
      <c r="AB31" s="11">
        <v>23.110000000000014</v>
      </c>
      <c r="AC31" s="11">
        <v>22.972000000000012</v>
      </c>
      <c r="AD31" s="11">
        <v>22.837999999999962</v>
      </c>
      <c r="AE31" s="11">
        <v>22.708000000000002</v>
      </c>
      <c r="AF31" s="11">
        <v>22.584999999999987</v>
      </c>
      <c r="AG31" s="11">
        <v>22.470999999999982</v>
      </c>
      <c r="AH31" s="11">
        <v>22.361000000000029</v>
      </c>
      <c r="AI31" s="11">
        <v>22.25200000000001</v>
      </c>
      <c r="AJ31" s="11">
        <v>22.147000000000034</v>
      </c>
      <c r="AK31" s="172">
        <v>22.042999999999992</v>
      </c>
      <c r="AL31" s="11">
        <v>21.942000000000007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289.20200000000023</v>
      </c>
      <c r="N33" s="11">
        <f t="shared" ref="N33:AK33" si="20">SUM(N34:N36)</f>
        <v>266.59499999999963</v>
      </c>
      <c r="O33" s="11">
        <f t="shared" si="20"/>
        <v>269.40400000000017</v>
      </c>
      <c r="P33" s="11">
        <f t="shared" si="20"/>
        <v>261.42500000000024</v>
      </c>
      <c r="Q33" s="11">
        <f t="shared" si="20"/>
        <v>272.70799999999974</v>
      </c>
      <c r="R33" s="11">
        <f t="shared" si="20"/>
        <v>272.95700000000033</v>
      </c>
      <c r="S33" s="11">
        <f t="shared" si="20"/>
        <v>262.62499999999989</v>
      </c>
      <c r="T33" s="11">
        <f t="shared" si="20"/>
        <v>268.59799999999984</v>
      </c>
      <c r="U33" s="11">
        <f t="shared" si="20"/>
        <v>263.46700000000033</v>
      </c>
      <c r="V33" s="11">
        <f t="shared" si="20"/>
        <v>264.86299999999983</v>
      </c>
      <c r="W33" s="11">
        <f t="shared" si="20"/>
        <v>274.6280000000005</v>
      </c>
      <c r="X33" s="11">
        <f t="shared" si="20"/>
        <v>278.10999999999967</v>
      </c>
      <c r="Y33" s="11">
        <f t="shared" si="20"/>
        <v>281.09799999999973</v>
      </c>
      <c r="Z33" s="11">
        <f t="shared" si="20"/>
        <v>282.9350000000004</v>
      </c>
      <c r="AA33" s="11">
        <f t="shared" si="20"/>
        <v>284.96999999999957</v>
      </c>
      <c r="AB33" s="11">
        <f t="shared" si="20"/>
        <v>286.74999999999983</v>
      </c>
      <c r="AC33" s="11">
        <f t="shared" si="20"/>
        <v>288.09699999999998</v>
      </c>
      <c r="AD33" s="11">
        <f t="shared" si="20"/>
        <v>289.40899999999999</v>
      </c>
      <c r="AE33" s="11">
        <f t="shared" si="20"/>
        <v>290.72899999999998</v>
      </c>
      <c r="AF33" s="11">
        <f t="shared" si="20"/>
        <v>292.07699999999994</v>
      </c>
      <c r="AG33" s="11">
        <f t="shared" si="20"/>
        <v>293.4989999999998</v>
      </c>
      <c r="AH33" s="11">
        <f t="shared" si="20"/>
        <v>294.89499999999998</v>
      </c>
      <c r="AI33" s="11">
        <f t="shared" si="20"/>
        <v>296.28899999999982</v>
      </c>
      <c r="AJ33" s="11">
        <f t="shared" si="20"/>
        <v>297.69299999999987</v>
      </c>
      <c r="AK33" s="11">
        <f t="shared" si="20"/>
        <v>299.09500000000031</v>
      </c>
      <c r="AL33" s="11">
        <f>SUM(AL34:AL36)</f>
        <v>300.49099999999987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87.070000000000078</v>
      </c>
      <c r="N34" s="11">
        <v>72.460999999999984</v>
      </c>
      <c r="O34" s="11">
        <v>62.630999999999958</v>
      </c>
      <c r="P34" s="11">
        <v>62.113000000000028</v>
      </c>
      <c r="Q34" s="11">
        <v>58.237000000000002</v>
      </c>
      <c r="R34" s="11">
        <v>54.728000000000073</v>
      </c>
      <c r="S34" s="11">
        <v>54.171999999999962</v>
      </c>
      <c r="T34" s="11">
        <v>55.205000000000034</v>
      </c>
      <c r="U34" s="11">
        <v>51.035000000000046</v>
      </c>
      <c r="V34" s="11">
        <v>54.625999999999983</v>
      </c>
      <c r="W34" s="11">
        <v>56.171000000000035</v>
      </c>
      <c r="X34" s="11">
        <v>55.618999999999978</v>
      </c>
      <c r="Y34" s="11">
        <v>55.287999999999869</v>
      </c>
      <c r="Z34" s="11">
        <v>55.11900000000005</v>
      </c>
      <c r="AA34" s="11">
        <v>54.862999999999928</v>
      </c>
      <c r="AB34" s="11">
        <v>54.970999999999933</v>
      </c>
      <c r="AC34" s="11">
        <v>55.04499999999998</v>
      </c>
      <c r="AD34" s="11">
        <v>55.116000000000064</v>
      </c>
      <c r="AE34" s="11">
        <v>55.188000000000045</v>
      </c>
      <c r="AF34" s="11">
        <v>55.25899999999988</v>
      </c>
      <c r="AG34" s="11">
        <v>55.326999999999884</v>
      </c>
      <c r="AH34" s="11">
        <v>55.385999999999825</v>
      </c>
      <c r="AI34" s="11">
        <v>55.439999999999948</v>
      </c>
      <c r="AJ34" s="11">
        <v>55.493999999999936</v>
      </c>
      <c r="AK34" s="172">
        <v>55.540999999999933</v>
      </c>
      <c r="AL34" s="11">
        <v>55.581000000000003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78.89700000000002</v>
      </c>
      <c r="N35" s="11">
        <v>77.721000000000046</v>
      </c>
      <c r="O35" s="11">
        <v>84.352000000000032</v>
      </c>
      <c r="P35" s="11">
        <v>73.526000000000224</v>
      </c>
      <c r="Q35" s="11">
        <v>76.184999999999889</v>
      </c>
      <c r="R35" s="11">
        <v>80.19400000000023</v>
      </c>
      <c r="S35" s="11">
        <v>78.827999999999875</v>
      </c>
      <c r="T35" s="11">
        <v>77.984999999999985</v>
      </c>
      <c r="U35" s="11">
        <v>77.749000000000137</v>
      </c>
      <c r="V35" s="11">
        <v>82.305999999999969</v>
      </c>
      <c r="W35" s="11">
        <v>79.794000000000239</v>
      </c>
      <c r="X35" s="11">
        <v>81.547999999999789</v>
      </c>
      <c r="Y35" s="11">
        <v>83.285999999999945</v>
      </c>
      <c r="Z35" s="11">
        <v>83.888000000000076</v>
      </c>
      <c r="AA35" s="11">
        <v>84.410999999999788</v>
      </c>
      <c r="AB35" s="11">
        <v>84.748999999999853</v>
      </c>
      <c r="AC35" s="11">
        <v>84.913999999999959</v>
      </c>
      <c r="AD35" s="11">
        <v>85.107000000000014</v>
      </c>
      <c r="AE35" s="11">
        <v>85.323999999999856</v>
      </c>
      <c r="AF35" s="11">
        <v>85.574000000000026</v>
      </c>
      <c r="AG35" s="11">
        <v>85.905999999999878</v>
      </c>
      <c r="AH35" s="11">
        <v>86.232999999999976</v>
      </c>
      <c r="AI35" s="11">
        <v>86.568000000000097</v>
      </c>
      <c r="AJ35" s="11">
        <v>86.906999999999996</v>
      </c>
      <c r="AK35" s="172">
        <v>87.248000000000204</v>
      </c>
      <c r="AL35" s="11">
        <v>87.589000000000027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123.23500000000014</v>
      </c>
      <c r="N36" s="11">
        <v>116.41299999999963</v>
      </c>
      <c r="O36" s="11">
        <v>122.42100000000016</v>
      </c>
      <c r="P36" s="11">
        <v>125.786</v>
      </c>
      <c r="Q36" s="11">
        <v>138.28599999999986</v>
      </c>
      <c r="R36" s="11">
        <v>138.03500000000003</v>
      </c>
      <c r="S36" s="11">
        <v>129.62500000000003</v>
      </c>
      <c r="T36" s="11">
        <v>135.40799999999982</v>
      </c>
      <c r="U36" s="11">
        <v>134.68300000000011</v>
      </c>
      <c r="V36" s="11">
        <v>127.93099999999988</v>
      </c>
      <c r="W36" s="11">
        <v>138.66300000000021</v>
      </c>
      <c r="X36" s="11">
        <v>140.94299999999987</v>
      </c>
      <c r="Y36" s="11">
        <v>142.52399999999994</v>
      </c>
      <c r="Z36" s="11">
        <v>143.92800000000031</v>
      </c>
      <c r="AA36" s="11">
        <v>145.69599999999986</v>
      </c>
      <c r="AB36" s="11">
        <v>147.03000000000003</v>
      </c>
      <c r="AC36" s="11">
        <v>148.13800000000001</v>
      </c>
      <c r="AD36" s="11">
        <v>149.18599999999995</v>
      </c>
      <c r="AE36" s="11">
        <v>150.2170000000001</v>
      </c>
      <c r="AF36" s="11">
        <v>151.24400000000003</v>
      </c>
      <c r="AG36" s="11">
        <v>152.26600000000005</v>
      </c>
      <c r="AH36" s="11">
        <v>153.27600000000015</v>
      </c>
      <c r="AI36" s="11">
        <v>154.28099999999978</v>
      </c>
      <c r="AJ36" s="11">
        <v>155.29199999999992</v>
      </c>
      <c r="AK36" s="172">
        <v>156.30600000000018</v>
      </c>
      <c r="AL36" s="11">
        <v>157.32099999999988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873.89500000000021</v>
      </c>
      <c r="N38" s="11">
        <f t="shared" ref="N38:AL38" si="21">SUM(N5,N11,N16,N18,N23,N33)</f>
        <v>861.62300000000027</v>
      </c>
      <c r="O38" s="11">
        <f t="shared" si="21"/>
        <v>844.65300000000025</v>
      </c>
      <c r="P38" s="11">
        <f t="shared" si="21"/>
        <v>857.00699999999961</v>
      </c>
      <c r="Q38" s="11">
        <f t="shared" si="21"/>
        <v>876.87199999999882</v>
      </c>
      <c r="R38" s="11">
        <f t="shared" si="21"/>
        <v>905.11799999999994</v>
      </c>
      <c r="S38" s="11">
        <f t="shared" si="21"/>
        <v>869.45599999999979</v>
      </c>
      <c r="T38" s="11">
        <f t="shared" si="21"/>
        <v>891.72400000000061</v>
      </c>
      <c r="U38" s="11">
        <f t="shared" si="21"/>
        <v>911.37600000000089</v>
      </c>
      <c r="V38" s="11">
        <f t="shared" si="21"/>
        <v>905.00099999999952</v>
      </c>
      <c r="W38" s="11">
        <f t="shared" si="21"/>
        <v>898.44400000000053</v>
      </c>
      <c r="X38" s="11">
        <f t="shared" si="21"/>
        <v>898.904</v>
      </c>
      <c r="Y38" s="11">
        <f t="shared" si="21"/>
        <v>900.48300000000017</v>
      </c>
      <c r="Z38" s="11">
        <f t="shared" si="21"/>
        <v>904.04400000000032</v>
      </c>
      <c r="AA38" s="11">
        <f t="shared" si="21"/>
        <v>909.29699999999957</v>
      </c>
      <c r="AB38" s="11">
        <f t="shared" si="21"/>
        <v>913.58299999999986</v>
      </c>
      <c r="AC38" s="11">
        <f t="shared" si="21"/>
        <v>917.0540000000002</v>
      </c>
      <c r="AD38" s="11">
        <f t="shared" si="21"/>
        <v>920.21899999999971</v>
      </c>
      <c r="AE38" s="11">
        <f t="shared" si="21"/>
        <v>923.37700000000041</v>
      </c>
      <c r="AF38" s="11">
        <f t="shared" si="21"/>
        <v>926.54600000000005</v>
      </c>
      <c r="AG38" s="11">
        <f t="shared" si="21"/>
        <v>930.02999999999952</v>
      </c>
      <c r="AH38" s="11">
        <f t="shared" si="21"/>
        <v>933.43599999999981</v>
      </c>
      <c r="AI38" s="11">
        <f t="shared" si="21"/>
        <v>936.84799999999973</v>
      </c>
      <c r="AJ38" s="11">
        <f t="shared" si="21"/>
        <v>940.3249999999997</v>
      </c>
      <c r="AK38" s="11">
        <f t="shared" si="21"/>
        <v>943.75400000000036</v>
      </c>
      <c r="AL38" s="11">
        <f t="shared" si="21"/>
        <v>947.15600000000018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East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30.157062394074625</v>
      </c>
      <c r="N231" s="40">
        <f>'Ind T1'!D25</f>
        <v>30.56706928868136</v>
      </c>
      <c r="O231" s="40">
        <f>'Ind T1'!F25</f>
        <v>31.725608030778435</v>
      </c>
    </row>
    <row r="232" spans="1:15" x14ac:dyDescent="0.2">
      <c r="L232" t="str">
        <f>L23</f>
        <v>Business and other services</v>
      </c>
      <c r="M232" s="40">
        <f>'Ind T1'!B24</f>
        <v>26.448043238561148</v>
      </c>
      <c r="N232" s="40">
        <f>'Ind T1'!D24</f>
        <v>25.298961315340733</v>
      </c>
      <c r="O232" s="40">
        <f>'Ind T1'!F24</f>
        <v>25.529163094569412</v>
      </c>
    </row>
    <row r="233" spans="1:15" x14ac:dyDescent="0.2">
      <c r="L233" t="str">
        <f>L18</f>
        <v>Trade, accomod. and transport</v>
      </c>
      <c r="M233" s="40">
        <f>'Ind T1'!B23</f>
        <v>25.762386782717833</v>
      </c>
      <c r="N233" s="40">
        <f>'Ind T1'!D23</f>
        <v>27.286063460827815</v>
      </c>
      <c r="O233" s="40">
        <f>'Ind T1'!F23</f>
        <v>27.752028176984595</v>
      </c>
    </row>
    <row r="234" spans="1:15" x14ac:dyDescent="0.2">
      <c r="L234" t="str">
        <f>L16</f>
        <v>Construction</v>
      </c>
      <c r="M234" s="40">
        <f>'Ind T1'!B22</f>
        <v>5.4449254130400657</v>
      </c>
      <c r="N234" s="40">
        <f>'Ind T1'!D22</f>
        <v>5.7884520348513657</v>
      </c>
      <c r="O234" s="40">
        <f>'Ind T1'!F22</f>
        <v>5.2793837551575473</v>
      </c>
    </row>
    <row r="235" spans="1:15" x14ac:dyDescent="0.2">
      <c r="L235" t="str">
        <f>L11</f>
        <v>Manufacturing</v>
      </c>
      <c r="M235" s="40">
        <f>'Ind T1'!B21</f>
        <v>10.554756396403537</v>
      </c>
      <c r="N235" s="40">
        <f>'Ind T1'!D21</f>
        <v>8.8814661793055532</v>
      </c>
      <c r="O235" s="40">
        <f>'Ind T1'!F21</f>
        <v>7.6022323672130074</v>
      </c>
    </row>
    <row r="236" spans="1:15" x14ac:dyDescent="0.2">
      <c r="L236" t="str">
        <f>L5</f>
        <v>Primary sector and utilities</v>
      </c>
      <c r="M236" s="40">
        <f>'Ind T1'!B20</f>
        <v>1.6328257752027902</v>
      </c>
      <c r="N236" s="40">
        <f>'Ind T1'!D20</f>
        <v>2.1779877209931788</v>
      </c>
      <c r="O236" s="40">
        <f>'Ind T1'!F20</f>
        <v>2.1115845752969959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1.6710000000001628</v>
      </c>
      <c r="O261" s="11">
        <f>'Ind T1'!F50</f>
        <v>25.862999999999374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-12.088999999999828</v>
      </c>
      <c r="O262" s="11">
        <f>'Ind T1'!F49</f>
        <v>14.503999999999905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11.970000000000027</v>
      </c>
      <c r="O263" s="11">
        <f>'Ind T1'!F48</f>
        <v>17.70500000000024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2.7230000000000558</v>
      </c>
      <c r="O264" s="11">
        <f>'Ind T1'!F47</f>
        <v>-2.0020000000000095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-15.73799999999973</v>
      </c>
      <c r="O265" s="11">
        <f>'Ind T1'!F46</f>
        <v>-7.7899999999999778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4.7889999999999802</v>
      </c>
      <c r="O266" s="11">
        <f>'Ind T1'!F45</f>
        <v>0.43200000000004835</v>
      </c>
    </row>
    <row r="268" spans="1:16" x14ac:dyDescent="0.2">
      <c r="L268" t="str">
        <f>L38</f>
        <v>All industries</v>
      </c>
      <c r="N268" s="11">
        <f>'Ind T1'!D14-'Ind T1'!B14</f>
        <v>-6.6739999999994097</v>
      </c>
      <c r="O268" s="11">
        <f>SUM(O261:O266)</f>
        <v>48.711999999999577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23.369024573099331</v>
      </c>
      <c r="C9" s="249">
        <f>SUM(C26,C43,C60,C77,C94,C111,C128,C145,C162,C179,C196,C213,C230,C247,C264,C281,C298,C315,C332,C349,C366,C383)</f>
        <v>43.382689412075337</v>
      </c>
      <c r="D9" s="249">
        <f>SUM(B9:C9)</f>
        <v>66.751713985174661</v>
      </c>
      <c r="E9" s="238"/>
      <c r="F9" s="249">
        <f>SUM(F26,F43,F60,F77,F94,F111,F128,F145,F162,F179,F196,F213,F230,F247,F264,F281,F298,F315,F332,F349,F366,F383)</f>
        <v>29.120033444617384</v>
      </c>
      <c r="G9" s="249">
        <f>SUM(G26,G43,G60,G77,G94,G111,G128,G145,G162,G179,G196,G213,G230,G247,G264,G281,G298,G315,G332,G349,G366,G383)</f>
        <v>46.725787602362693</v>
      </c>
      <c r="H9" s="249">
        <f>SUM(F9:G9)</f>
        <v>75.845821046980078</v>
      </c>
      <c r="I9" s="238"/>
      <c r="J9" s="249">
        <f>SUM(J26,J43,J60,J77,J94,J111,J128,J145,J162,J179,J196,J213,J230,J247,J264,J281,J298,J315,J332,J349,J366,J383)</f>
        <v>36.148177414342662</v>
      </c>
      <c r="K9" s="249">
        <f>SUM(K26,K43,K60,K77,K94,K111,K128,K145,K162,K179,K196,K213,K230,K247,K264,K281,K298,K315,K332,K349,K366,K383)</f>
        <v>52.625659792223516</v>
      </c>
      <c r="L9" s="249">
        <f>SUM(J9:K9)</f>
        <v>88.773837206566185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87.931127062490233</v>
      </c>
      <c r="C10" s="249">
        <f t="shared" si="0"/>
        <v>83.633400420622877</v>
      </c>
      <c r="D10" s="249">
        <f t="shared" ref="D10:D17" si="1">SUM(B10:C10)</f>
        <v>171.56452748311312</v>
      </c>
      <c r="E10" s="238"/>
      <c r="F10" s="249">
        <f t="shared" ref="F10:G17" si="2">SUM(F27,F44,F61,F78,F95,F112,F129,F146,F163,F180,F197,F214,F231,F248,F265,F282,F299,F316,F333,F350,F367,F384)</f>
        <v>103.76141314118409</v>
      </c>
      <c r="G10" s="249">
        <f t="shared" si="2"/>
        <v>88.071292105404325</v>
      </c>
      <c r="H10" s="249">
        <f t="shared" ref="H10:H17" si="3">SUM(F10:G10)</f>
        <v>191.83270524658843</v>
      </c>
      <c r="I10" s="238"/>
      <c r="J10" s="249">
        <f t="shared" ref="J10:K17" si="4">SUM(J27,J44,J61,J78,J95,J112,J129,J146,J163,J180,J197,J214,J231,J248,J265,J282,J299,J316,J333,J350,J367,J384)</f>
        <v>129.25991735527478</v>
      </c>
      <c r="K10" s="249">
        <f t="shared" si="4"/>
        <v>101.44838843562711</v>
      </c>
      <c r="L10" s="249">
        <f t="shared" ref="L10:L17" si="5">SUM(J10:K10)</f>
        <v>230.70830579090187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46.738475451219216</v>
      </c>
      <c r="C11" s="249">
        <f t="shared" si="0"/>
        <v>50.44426608719413</v>
      </c>
      <c r="D11" s="249">
        <f t="shared" si="1"/>
        <v>97.182741538413353</v>
      </c>
      <c r="E11" s="238"/>
      <c r="F11" s="249">
        <f t="shared" si="2"/>
        <v>51.608544069729234</v>
      </c>
      <c r="G11" s="249">
        <f t="shared" si="2"/>
        <v>54.692761869598776</v>
      </c>
      <c r="H11" s="249">
        <f t="shared" si="3"/>
        <v>106.30130593932802</v>
      </c>
      <c r="I11" s="238"/>
      <c r="J11" s="249">
        <f t="shared" si="4"/>
        <v>59.725407190681125</v>
      </c>
      <c r="K11" s="249">
        <f t="shared" si="4"/>
        <v>51.71928443793621</v>
      </c>
      <c r="L11" s="249">
        <f t="shared" si="5"/>
        <v>111.44469162861733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77.806072029277928</v>
      </c>
      <c r="C12" s="249">
        <f t="shared" si="0"/>
        <v>27.239236364764032</v>
      </c>
      <c r="D12" s="249">
        <f t="shared" si="1"/>
        <v>105.04530839404197</v>
      </c>
      <c r="E12" s="238"/>
      <c r="F12" s="249">
        <f t="shared" si="2"/>
        <v>71.132603099512721</v>
      </c>
      <c r="G12" s="249">
        <f t="shared" si="2"/>
        <v>28.865334495009868</v>
      </c>
      <c r="H12" s="249">
        <f t="shared" si="3"/>
        <v>99.997937594522597</v>
      </c>
      <c r="I12" s="238"/>
      <c r="J12" s="249">
        <f t="shared" si="4"/>
        <v>57.706037484046654</v>
      </c>
      <c r="K12" s="249">
        <f t="shared" si="4"/>
        <v>30.936545798918047</v>
      </c>
      <c r="L12" s="249">
        <f t="shared" si="5"/>
        <v>88.642583282964694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10.298457788004344</v>
      </c>
      <c r="C13" s="249">
        <f t="shared" si="0"/>
        <v>88.872862132902171</v>
      </c>
      <c r="D13" s="249">
        <f t="shared" si="1"/>
        <v>99.171319920906512</v>
      </c>
      <c r="E13" s="238"/>
      <c r="F13" s="249">
        <f t="shared" si="2"/>
        <v>10.802501372193504</v>
      </c>
      <c r="G13" s="249">
        <f t="shared" si="2"/>
        <v>73.319158755890712</v>
      </c>
      <c r="H13" s="249">
        <f t="shared" si="3"/>
        <v>84.121660128084216</v>
      </c>
      <c r="I13" s="238"/>
      <c r="J13" s="249">
        <f t="shared" si="4"/>
        <v>12.24936159462681</v>
      </c>
      <c r="K13" s="249">
        <f t="shared" si="4"/>
        <v>64.604330776534681</v>
      </c>
      <c r="L13" s="249">
        <f t="shared" si="5"/>
        <v>76.853692371161486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71.669192672570404</v>
      </c>
      <c r="C14" s="249">
        <f t="shared" si="0"/>
        <v>15.03532676394903</v>
      </c>
      <c r="D14" s="249">
        <f t="shared" si="1"/>
        <v>86.704519436519433</v>
      </c>
      <c r="E14" s="238"/>
      <c r="F14" s="249">
        <f t="shared" si="2"/>
        <v>69.220117760681745</v>
      </c>
      <c r="G14" s="249">
        <f t="shared" si="2"/>
        <v>15.419604241998154</v>
      </c>
      <c r="H14" s="249">
        <f t="shared" si="3"/>
        <v>84.639722002679903</v>
      </c>
      <c r="I14" s="238"/>
      <c r="J14" s="249">
        <f t="shared" si="4"/>
        <v>74.147612339800517</v>
      </c>
      <c r="K14" s="249">
        <f t="shared" si="4"/>
        <v>18.670721354341921</v>
      </c>
      <c r="L14" s="249">
        <f t="shared" si="5"/>
        <v>92.818333694142439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69.112848411880108</v>
      </c>
      <c r="C15" s="249">
        <f t="shared" si="0"/>
        <v>32.631567972635509</v>
      </c>
      <c r="D15" s="249">
        <f t="shared" si="1"/>
        <v>101.74441638451562</v>
      </c>
      <c r="E15" s="238"/>
      <c r="F15" s="249">
        <f t="shared" si="2"/>
        <v>63.036335574187994</v>
      </c>
      <c r="G15" s="249">
        <f t="shared" si="2"/>
        <v>31.873153782555185</v>
      </c>
      <c r="H15" s="249">
        <f t="shared" si="3"/>
        <v>94.90948935674318</v>
      </c>
      <c r="I15" s="238"/>
      <c r="J15" s="249">
        <f t="shared" si="4"/>
        <v>61.950098274321789</v>
      </c>
      <c r="K15" s="249">
        <f t="shared" si="4"/>
        <v>35.244019040732958</v>
      </c>
      <c r="L15" s="249">
        <f t="shared" si="5"/>
        <v>97.19411731505474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6.9733725765705907</v>
      </c>
      <c r="C16" s="249">
        <f t="shared" si="0"/>
        <v>56.435775789826081</v>
      </c>
      <c r="D16" s="249">
        <f t="shared" si="1"/>
        <v>63.409148366396671</v>
      </c>
      <c r="E16" s="238"/>
      <c r="F16" s="249">
        <f t="shared" si="2"/>
        <v>5.684909237281679</v>
      </c>
      <c r="G16" s="249">
        <f t="shared" si="2"/>
        <v>53.019228659254452</v>
      </c>
      <c r="H16" s="249">
        <f t="shared" si="3"/>
        <v>58.704137896536132</v>
      </c>
      <c r="I16" s="238"/>
      <c r="J16" s="249">
        <f t="shared" si="4"/>
        <v>6.6855250171488665</v>
      </c>
      <c r="K16" s="249">
        <f t="shared" si="4"/>
        <v>53.949004675749336</v>
      </c>
      <c r="L16" s="249">
        <f t="shared" si="5"/>
        <v>60.634529692898205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54.886612345630148</v>
      </c>
      <c r="C17" s="249">
        <f t="shared" si="0"/>
        <v>58.657692145288685</v>
      </c>
      <c r="D17" s="249">
        <f t="shared" si="1"/>
        <v>113.54430449091883</v>
      </c>
      <c r="E17" s="238"/>
      <c r="F17" s="249">
        <f t="shared" si="2"/>
        <v>46.181711183361386</v>
      </c>
      <c r="G17" s="249">
        <f t="shared" si="2"/>
        <v>55.909509605176481</v>
      </c>
      <c r="H17" s="249">
        <f t="shared" si="3"/>
        <v>102.09122078853787</v>
      </c>
      <c r="I17" s="238"/>
      <c r="J17" s="249">
        <f t="shared" si="4"/>
        <v>45.841612259477458</v>
      </c>
      <c r="K17" s="249">
        <f t="shared" si="4"/>
        <v>54.244296758215533</v>
      </c>
      <c r="L17" s="249">
        <f t="shared" si="5"/>
        <v>100.08590901769298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448.78518291074232</v>
      </c>
      <c r="C19" s="247">
        <f t="shared" ref="C19:L19" si="6">SUM(C9:C17)</f>
        <v>456.33281708925784</v>
      </c>
      <c r="D19" s="247">
        <f t="shared" si="6"/>
        <v>905.11800000000028</v>
      </c>
      <c r="E19" s="247"/>
      <c r="F19" s="247">
        <f t="shared" si="6"/>
        <v>450.54816888274968</v>
      </c>
      <c r="G19" s="247">
        <f t="shared" si="6"/>
        <v>447.89583111725062</v>
      </c>
      <c r="H19" s="247">
        <f t="shared" si="6"/>
        <v>898.44400000000053</v>
      </c>
      <c r="I19" s="247"/>
      <c r="J19" s="247">
        <f t="shared" si="6"/>
        <v>483.71374892972068</v>
      </c>
      <c r="K19" s="247">
        <f t="shared" si="6"/>
        <v>463.44225107027933</v>
      </c>
      <c r="L19" s="247">
        <f t="shared" si="6"/>
        <v>947.15599999999995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3.3508572110324255E-3</v>
      </c>
      <c r="C26" s="302">
        <v>0.44695979376894174</v>
      </c>
      <c r="D26" s="302">
        <f>SUM(B26:C26)</f>
        <v>0.45031065097997414</v>
      </c>
      <c r="E26" s="303"/>
      <c r="F26" s="302">
        <v>6.5796986311056876E-2</v>
      </c>
      <c r="G26" s="302">
        <v>0.21247365758931958</v>
      </c>
      <c r="H26" s="302">
        <f>SUM(F26:G26)</f>
        <v>0.27827064390037648</v>
      </c>
      <c r="I26" s="303"/>
      <c r="J26" s="302">
        <v>7.2093463856930926E-2</v>
      </c>
      <c r="K26" s="302">
        <v>0.33732634411710477</v>
      </c>
      <c r="L26" s="302">
        <f>SUM(J26:K26)</f>
        <v>0.40941980797403571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5.8456965484667356E-3</v>
      </c>
      <c r="C27" s="302">
        <v>0.18034902292955404</v>
      </c>
      <c r="D27" s="302">
        <f t="shared" ref="D27:D34" si="7">SUM(B27:C27)</f>
        <v>0.18619471947802077</v>
      </c>
      <c r="E27" s="303"/>
      <c r="F27" s="302">
        <v>2.0186403520132689E-2</v>
      </c>
      <c r="G27" s="302">
        <v>8.8489383672042662E-2</v>
      </c>
      <c r="H27" s="302">
        <f t="shared" ref="H27:H34" si="8">SUM(F27:G27)</f>
        <v>0.10867578719217535</v>
      </c>
      <c r="I27" s="303"/>
      <c r="J27" s="302">
        <v>3.3928751171552508E-2</v>
      </c>
      <c r="K27" s="302">
        <v>0.11942785531200342</v>
      </c>
      <c r="L27" s="302">
        <f t="shared" ref="L27:L34" si="9">SUM(J27:K27)</f>
        <v>0.15335660648355592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6.1365426852565954E-3</v>
      </c>
      <c r="C28" s="302">
        <v>0.12672904135559418</v>
      </c>
      <c r="D28" s="302">
        <f t="shared" si="7"/>
        <v>0.13286558404085078</v>
      </c>
      <c r="E28" s="303"/>
      <c r="F28" s="302">
        <v>1.8083477753090733E-2</v>
      </c>
      <c r="G28" s="302">
        <v>5.1326677351179933E-2</v>
      </c>
      <c r="H28" s="302">
        <f t="shared" si="8"/>
        <v>6.9410155104270663E-2</v>
      </c>
      <c r="I28" s="303"/>
      <c r="J28" s="302">
        <v>2.5966432421289418E-2</v>
      </c>
      <c r="K28" s="302">
        <v>4.6041470842975087E-2</v>
      </c>
      <c r="L28" s="302">
        <f t="shared" si="9"/>
        <v>7.2007903264264511E-2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1.8875055546092877E-2</v>
      </c>
      <c r="C29" s="302">
        <v>0.11971930940189372</v>
      </c>
      <c r="D29" s="302">
        <f t="shared" si="7"/>
        <v>0.1385943649479866</v>
      </c>
      <c r="E29" s="303"/>
      <c r="F29" s="302">
        <v>4.5268417781611392E-2</v>
      </c>
      <c r="G29" s="302">
        <v>2.58919160667377E-2</v>
      </c>
      <c r="H29" s="302">
        <f t="shared" si="8"/>
        <v>7.1160333848349092E-2</v>
      </c>
      <c r="I29" s="303"/>
      <c r="J29" s="302">
        <v>2.262686014090046E-2</v>
      </c>
      <c r="K29" s="302">
        <v>3.3213568328671464E-2</v>
      </c>
      <c r="L29" s="302">
        <f t="shared" si="9"/>
        <v>5.5840428469571921E-2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7.6360711638728679E-3</v>
      </c>
      <c r="C30" s="302">
        <v>4.2129766061426963</v>
      </c>
      <c r="D30" s="302">
        <f t="shared" si="7"/>
        <v>4.2206126773065691</v>
      </c>
      <c r="E30" s="303"/>
      <c r="F30" s="302">
        <v>1.1176298969249558</v>
      </c>
      <c r="G30" s="302">
        <v>2.441138733109077</v>
      </c>
      <c r="H30" s="302">
        <f t="shared" si="8"/>
        <v>3.5587686300340327</v>
      </c>
      <c r="I30" s="303"/>
      <c r="J30" s="302">
        <v>1.2714659581066787</v>
      </c>
      <c r="K30" s="302">
        <v>2.3958785800426252</v>
      </c>
      <c r="L30" s="302">
        <f t="shared" si="9"/>
        <v>3.6673445381493037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2.0322082706650521E-2</v>
      </c>
      <c r="C31" s="302">
        <v>0.10364198850163811</v>
      </c>
      <c r="D31" s="302">
        <f t="shared" si="7"/>
        <v>0.12396407120828863</v>
      </c>
      <c r="E31" s="303"/>
      <c r="F31" s="302">
        <v>4.9770494326614026E-2</v>
      </c>
      <c r="G31" s="302">
        <v>4.1708271724441415E-2</v>
      </c>
      <c r="H31" s="302">
        <f t="shared" si="8"/>
        <v>9.1478766051055441E-2</v>
      </c>
      <c r="I31" s="303"/>
      <c r="J31" s="302">
        <v>3.9964735439452566E-2</v>
      </c>
      <c r="K31" s="302">
        <v>5.6523393221265948E-2</v>
      </c>
      <c r="L31" s="302">
        <f t="shared" si="9"/>
        <v>9.6488128660718514E-2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5.8533280108209055E-3</v>
      </c>
      <c r="C32" s="302">
        <v>0.10658991965137204</v>
      </c>
      <c r="D32" s="302">
        <f t="shared" si="7"/>
        <v>0.11244324766219295</v>
      </c>
      <c r="E32" s="303"/>
      <c r="F32" s="302">
        <v>1.9468176139272073E-2</v>
      </c>
      <c r="G32" s="302">
        <v>3.2728174258339814E-2</v>
      </c>
      <c r="H32" s="302">
        <f t="shared" si="8"/>
        <v>5.219635039761189E-2</v>
      </c>
      <c r="I32" s="303"/>
      <c r="J32" s="302">
        <v>1.5490845628711565E-2</v>
      </c>
      <c r="K32" s="302">
        <v>3.6836509262159811E-2</v>
      </c>
      <c r="L32" s="302">
        <f t="shared" si="9"/>
        <v>5.2327354890871376E-2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2.1571751172861711E-3</v>
      </c>
      <c r="C33" s="302">
        <v>0.20822694567138231</v>
      </c>
      <c r="D33" s="302">
        <f t="shared" si="7"/>
        <v>0.21038412078866847</v>
      </c>
      <c r="E33" s="303"/>
      <c r="F33" s="302">
        <v>1.0593365112236516E-2</v>
      </c>
      <c r="G33" s="302">
        <v>5.4681587473903857E-2</v>
      </c>
      <c r="H33" s="302">
        <f t="shared" si="8"/>
        <v>6.527495258614037E-2</v>
      </c>
      <c r="I33" s="303"/>
      <c r="J33" s="302">
        <v>3.516524192954297E-2</v>
      </c>
      <c r="K33" s="302">
        <v>4.2794584675938975E-2</v>
      </c>
      <c r="L33" s="302">
        <f t="shared" si="9"/>
        <v>7.7959826605481952E-2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3.4237576835996819E-2</v>
      </c>
      <c r="C34" s="302">
        <v>0.60839298675144626</v>
      </c>
      <c r="D34" s="302">
        <f t="shared" si="7"/>
        <v>0.64263056358744308</v>
      </c>
      <c r="E34" s="303"/>
      <c r="F34" s="302">
        <v>9.0646003538452161E-2</v>
      </c>
      <c r="G34" s="302">
        <v>0.21511837734752987</v>
      </c>
      <c r="H34" s="302">
        <f t="shared" si="8"/>
        <v>0.30576438088598201</v>
      </c>
      <c r="I34" s="303"/>
      <c r="J34" s="302">
        <v>7.1573573399305715E-2</v>
      </c>
      <c r="K34" s="302">
        <v>0.24368183210289776</v>
      </c>
      <c r="L34" s="302">
        <f t="shared" si="9"/>
        <v>0.31525540550220349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0.10441438582547591</v>
      </c>
      <c r="C36" s="311">
        <f t="shared" ref="C36:K36" si="10">SUM(C26:C34)</f>
        <v>6.1135856141745188</v>
      </c>
      <c r="D36" s="311">
        <f t="shared" si="10"/>
        <v>6.2179999999999946</v>
      </c>
      <c r="E36" s="311"/>
      <c r="F36" s="311">
        <f t="shared" si="10"/>
        <v>1.4374432214074224</v>
      </c>
      <c r="G36" s="311">
        <f t="shared" si="10"/>
        <v>3.163556778592572</v>
      </c>
      <c r="H36" s="311">
        <f t="shared" si="10"/>
        <v>4.6009999999999946</v>
      </c>
      <c r="I36" s="311"/>
      <c r="J36" s="311">
        <f t="shared" si="10"/>
        <v>1.5882758620943647</v>
      </c>
      <c r="K36" s="311">
        <f t="shared" si="10"/>
        <v>3.3117241379056424</v>
      </c>
      <c r="L36" s="311">
        <f>SUM(L26:L34)</f>
        <v>4.9000000000000075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1.1893469408168981E-3</v>
      </c>
      <c r="C43" s="302">
        <v>5.9689634041739312E-2</v>
      </c>
      <c r="D43" s="302">
        <f>SUM(B43:C43)</f>
        <v>6.0878980982556209E-2</v>
      </c>
      <c r="E43" s="303"/>
      <c r="F43" s="302">
        <v>4.0699012144227746E-3</v>
      </c>
      <c r="G43" s="302">
        <v>8.2508356279388934E-2</v>
      </c>
      <c r="H43" s="302">
        <f>SUM(F43:G43)</f>
        <v>8.6578257493811706E-2</v>
      </c>
      <c r="I43" s="303"/>
      <c r="J43" s="302">
        <v>1.023614436110076E-2</v>
      </c>
      <c r="K43" s="302">
        <v>7.3381166121935917E-2</v>
      </c>
      <c r="L43" s="302">
        <f>SUM(J43:K43)</f>
        <v>8.361731048303668E-2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5.9851941126937234E-3</v>
      </c>
      <c r="C44" s="302">
        <v>7.6276661922419886E-2</v>
      </c>
      <c r="D44" s="302">
        <f t="shared" ref="D44:D51" si="11">SUM(B44:C44)</f>
        <v>8.2261856035113615E-2</v>
      </c>
      <c r="E44" s="303"/>
      <c r="F44" s="302">
        <v>2.3252865626566442E-2</v>
      </c>
      <c r="G44" s="302">
        <v>0.11143883367843614</v>
      </c>
      <c r="H44" s="302">
        <f t="shared" ref="H44:H51" si="12">SUM(F44:G44)</f>
        <v>0.13469169930500258</v>
      </c>
      <c r="I44" s="303"/>
      <c r="J44" s="302">
        <v>3.5896883452058055E-2</v>
      </c>
      <c r="K44" s="302">
        <v>9.9207765260572525E-2</v>
      </c>
      <c r="L44" s="302">
        <f t="shared" ref="L44:L51" si="13">SUM(J44:K44)</f>
        <v>0.13510464871263059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4.9402280734501362E-3</v>
      </c>
      <c r="C45" s="302">
        <v>0.1127377121091597</v>
      </c>
      <c r="D45" s="302">
        <f t="shared" si="11"/>
        <v>0.11767794018260984</v>
      </c>
      <c r="E45" s="303"/>
      <c r="F45" s="302">
        <v>1.6793920953417651E-2</v>
      </c>
      <c r="G45" s="302">
        <v>0.15112616551286256</v>
      </c>
      <c r="H45" s="302">
        <f t="shared" si="12"/>
        <v>0.16792008646628021</v>
      </c>
      <c r="I45" s="303"/>
      <c r="J45" s="302">
        <v>2.1850084473629985E-2</v>
      </c>
      <c r="K45" s="302">
        <v>9.7320972540630879E-2</v>
      </c>
      <c r="L45" s="302">
        <f t="shared" si="13"/>
        <v>0.11917105701426087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2.0373038559525436E-2</v>
      </c>
      <c r="C46" s="302">
        <v>1.3377674866562331E-2</v>
      </c>
      <c r="D46" s="302">
        <f t="shared" si="11"/>
        <v>3.3750713426087764E-2</v>
      </c>
      <c r="E46" s="303"/>
      <c r="F46" s="302">
        <v>5.6737913121934061E-2</v>
      </c>
      <c r="G46" s="302">
        <v>2.0220314152047832E-2</v>
      </c>
      <c r="H46" s="302">
        <f t="shared" si="12"/>
        <v>7.6958227273981897E-2</v>
      </c>
      <c r="I46" s="303"/>
      <c r="J46" s="302">
        <v>1.580309491530054E-2</v>
      </c>
      <c r="K46" s="302">
        <v>1.5693558525131296E-2</v>
      </c>
      <c r="L46" s="302">
        <f t="shared" si="13"/>
        <v>3.1496653440431836E-2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8.3236735966935396E-4</v>
      </c>
      <c r="C47" s="302">
        <v>0.17605474016135331</v>
      </c>
      <c r="D47" s="302">
        <f t="shared" si="11"/>
        <v>0.17688710752102266</v>
      </c>
      <c r="E47" s="303"/>
      <c r="F47" s="302">
        <v>2.3106066237424329E-3</v>
      </c>
      <c r="G47" s="302">
        <v>0.16336930100506139</v>
      </c>
      <c r="H47" s="302">
        <f>SUM(F47:G47)</f>
        <v>0.16567990762880383</v>
      </c>
      <c r="I47" s="303"/>
      <c r="J47" s="302">
        <v>1.8106395265885941E-3</v>
      </c>
      <c r="K47" s="302">
        <v>8.8688687326971105E-2</v>
      </c>
      <c r="L47" s="302">
        <f t="shared" si="13"/>
        <v>9.04993268535597E-2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1.9843126972818098E-3</v>
      </c>
      <c r="C48" s="302">
        <v>1.3542443216554026E-2</v>
      </c>
      <c r="D48" s="302">
        <f t="shared" si="11"/>
        <v>1.5526755913835837E-2</v>
      </c>
      <c r="E48" s="303"/>
      <c r="F48" s="302">
        <v>6.0543481582238292E-3</v>
      </c>
      <c r="G48" s="302">
        <v>2.0301609149922694E-2</v>
      </c>
      <c r="H48" s="302">
        <f t="shared" si="12"/>
        <v>2.6355957308146521E-2</v>
      </c>
      <c r="I48" s="303"/>
      <c r="J48" s="302">
        <v>6.2747198394338243E-3</v>
      </c>
      <c r="K48" s="302">
        <v>1.9332478101691107E-2</v>
      </c>
      <c r="L48" s="302">
        <f t="shared" si="13"/>
        <v>2.5607197941124933E-2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8.2662425794460953E-3</v>
      </c>
      <c r="C49" s="302">
        <v>6.9156296003316147E-3</v>
      </c>
      <c r="D49" s="302">
        <f t="shared" si="11"/>
        <v>1.5181872179777709E-2</v>
      </c>
      <c r="E49" s="303"/>
      <c r="F49" s="302">
        <v>2.1805306039869691E-2</v>
      </c>
      <c r="G49" s="302">
        <v>1.1862176280311882E-2</v>
      </c>
      <c r="H49" s="302">
        <f t="shared" si="12"/>
        <v>3.3667482320181574E-2</v>
      </c>
      <c r="I49" s="303"/>
      <c r="J49" s="302">
        <v>8.5413824119538739E-3</v>
      </c>
      <c r="K49" s="302">
        <v>9.8482476392601683E-3</v>
      </c>
      <c r="L49" s="302">
        <f t="shared" si="13"/>
        <v>1.8389630051214044E-2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2.9395438616373703E-4</v>
      </c>
      <c r="C50" s="302">
        <v>0.18431549746199977</v>
      </c>
      <c r="D50" s="302">
        <f t="shared" si="11"/>
        <v>0.18460945184816349</v>
      </c>
      <c r="E50" s="303"/>
      <c r="F50" s="302">
        <v>5.9151311526137455E-4</v>
      </c>
      <c r="G50" s="302">
        <v>0.19105612658943999</v>
      </c>
      <c r="H50" s="302">
        <f t="shared" si="12"/>
        <v>0.19164763970470136</v>
      </c>
      <c r="I50" s="303"/>
      <c r="J50" s="302">
        <v>3.4482986986269452E-4</v>
      </c>
      <c r="K50" s="302">
        <v>0.18472037583937401</v>
      </c>
      <c r="L50" s="302">
        <f t="shared" si="13"/>
        <v>0.18506520570923671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1.5867761767458552E-3</v>
      </c>
      <c r="C51" s="302">
        <v>1.5638545734087281E-2</v>
      </c>
      <c r="D51" s="302">
        <f t="shared" si="11"/>
        <v>1.7225321910833136E-2</v>
      </c>
      <c r="E51" s="303"/>
      <c r="F51" s="302">
        <v>3.8088046049866622E-3</v>
      </c>
      <c r="G51" s="302">
        <v>1.7691937894102998E-2</v>
      </c>
      <c r="H51" s="302">
        <f t="shared" si="12"/>
        <v>2.1500742499089662E-2</v>
      </c>
      <c r="I51" s="303"/>
      <c r="J51" s="302">
        <v>2.0354972601993476E-3</v>
      </c>
      <c r="K51" s="302">
        <v>1.0013472534305694E-2</v>
      </c>
      <c r="L51" s="302">
        <f t="shared" si="13"/>
        <v>1.2048969794505041E-2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4.5451460885793049E-2</v>
      </c>
      <c r="C53" s="311">
        <f t="shared" ref="C53:L53" si="14">SUM(C43:C51)</f>
        <v>0.65854853911420719</v>
      </c>
      <c r="D53" s="311">
        <f t="shared" si="14"/>
        <v>0.70400000000000029</v>
      </c>
      <c r="E53" s="311"/>
      <c r="F53" s="311">
        <f t="shared" si="14"/>
        <v>0.13542517945842494</v>
      </c>
      <c r="G53" s="311">
        <f t="shared" si="14"/>
        <v>0.76957482054157444</v>
      </c>
      <c r="H53" s="311">
        <f t="shared" si="14"/>
        <v>0.90499999999999925</v>
      </c>
      <c r="I53" s="311"/>
      <c r="J53" s="311">
        <f t="shared" si="14"/>
        <v>0.10279327611012769</v>
      </c>
      <c r="K53" s="311">
        <f t="shared" si="14"/>
        <v>0.59820672388987273</v>
      </c>
      <c r="L53" s="311">
        <f t="shared" si="14"/>
        <v>0.70100000000000051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0.19831094861280774</v>
      </c>
      <c r="C60" s="302">
        <v>0.16177210075181142</v>
      </c>
      <c r="D60" s="302">
        <f>SUM(B60:C60)</f>
        <v>0.36008304936461916</v>
      </c>
      <c r="E60" s="303"/>
      <c r="F60" s="302">
        <v>0.28434995512845229</v>
      </c>
      <c r="G60" s="302">
        <v>0.20167236731779906</v>
      </c>
      <c r="H60" s="302">
        <f>SUM(F60:G60)</f>
        <v>0.48602232244625132</v>
      </c>
      <c r="I60" s="303"/>
      <c r="J60" s="302">
        <v>0.35790406082446286</v>
      </c>
      <c r="K60" s="302">
        <v>0.19320209108928862</v>
      </c>
      <c r="L60" s="302">
        <f>SUM(J60:K60)</f>
        <v>0.55110615191375145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0.16030506457811328</v>
      </c>
      <c r="C61" s="302">
        <v>0.19039359886828505</v>
      </c>
      <c r="D61" s="302">
        <f t="shared" ref="D61:D68" si="15">SUM(B61:C61)</f>
        <v>0.35069866344639833</v>
      </c>
      <c r="E61" s="303"/>
      <c r="F61" s="302">
        <v>0.2355294834301431</v>
      </c>
      <c r="G61" s="302">
        <v>0.26651790766809008</v>
      </c>
      <c r="H61" s="302">
        <f t="shared" ref="H61:H68" si="16">SUM(F61:G61)</f>
        <v>0.50204739109823315</v>
      </c>
      <c r="I61" s="303"/>
      <c r="J61" s="302">
        <v>0.32358716528314663</v>
      </c>
      <c r="K61" s="302">
        <v>0.31768860589886161</v>
      </c>
      <c r="L61" s="302">
        <f t="shared" ref="L61:L68" si="17">SUM(J61:K61)</f>
        <v>0.64127577118200829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0.24883817936112082</v>
      </c>
      <c r="C62" s="302">
        <v>0.33449457810432187</v>
      </c>
      <c r="D62" s="302">
        <f t="shared" si="15"/>
        <v>0.58333275746544266</v>
      </c>
      <c r="E62" s="303"/>
      <c r="F62" s="302">
        <v>0.34962788448986371</v>
      </c>
      <c r="G62" s="302">
        <v>0.46069124245927207</v>
      </c>
      <c r="H62" s="302">
        <f t="shared" si="16"/>
        <v>0.81031912694913577</v>
      </c>
      <c r="I62" s="303"/>
      <c r="J62" s="302">
        <v>0.39446729784080398</v>
      </c>
      <c r="K62" s="302">
        <v>0.38227704354625686</v>
      </c>
      <c r="L62" s="302">
        <f t="shared" si="17"/>
        <v>0.77674434138706083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0.25738588900413695</v>
      </c>
      <c r="C63" s="302">
        <v>0.23740958904137571</v>
      </c>
      <c r="D63" s="302">
        <f t="shared" si="15"/>
        <v>0.49479547804551266</v>
      </c>
      <c r="E63" s="303"/>
      <c r="F63" s="302">
        <v>0.28951109545587855</v>
      </c>
      <c r="G63" s="302">
        <v>0.30978017845097788</v>
      </c>
      <c r="H63" s="302">
        <f t="shared" si="16"/>
        <v>0.59929127390685644</v>
      </c>
      <c r="I63" s="303"/>
      <c r="J63" s="302">
        <v>0.29643744101922131</v>
      </c>
      <c r="K63" s="302">
        <v>0.28690491083462721</v>
      </c>
      <c r="L63" s="302">
        <f t="shared" si="17"/>
        <v>0.58334235185384853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6.8942704912304753E-2</v>
      </c>
      <c r="C64" s="302">
        <v>0.95058060160631974</v>
      </c>
      <c r="D64" s="302">
        <f t="shared" si="15"/>
        <v>1.0195233065186244</v>
      </c>
      <c r="E64" s="303"/>
      <c r="F64" s="302">
        <v>8.5064583527714344E-2</v>
      </c>
      <c r="G64" s="302">
        <v>0.84824129890988209</v>
      </c>
      <c r="H64" s="302">
        <f t="shared" si="16"/>
        <v>0.93330588243759638</v>
      </c>
      <c r="I64" s="303"/>
      <c r="J64" s="302">
        <v>8.5699167075689212E-2</v>
      </c>
      <c r="K64" s="302">
        <v>0.74241314580309226</v>
      </c>
      <c r="L64" s="302">
        <f t="shared" si="17"/>
        <v>0.82811231287878151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7.7511756565295922E-2</v>
      </c>
      <c r="C65" s="302">
        <v>3.0487743710493828E-2</v>
      </c>
      <c r="D65" s="302">
        <f t="shared" si="15"/>
        <v>0.10799950027578975</v>
      </c>
      <c r="E65" s="303"/>
      <c r="F65" s="302">
        <v>5.2824855152409214E-2</v>
      </c>
      <c r="G65" s="302">
        <v>3.5374848387642925E-2</v>
      </c>
      <c r="H65" s="302">
        <f t="shared" si="16"/>
        <v>8.8199703540052132E-2</v>
      </c>
      <c r="I65" s="303"/>
      <c r="J65" s="302">
        <v>5.129511782573247E-2</v>
      </c>
      <c r="K65" s="302">
        <v>3.4611605167378358E-2</v>
      </c>
      <c r="L65" s="302">
        <f t="shared" si="17"/>
        <v>8.5906722993110834E-2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0.2917695825147682</v>
      </c>
      <c r="C66" s="302">
        <v>0.282468589560253</v>
      </c>
      <c r="D66" s="302">
        <f t="shared" si="15"/>
        <v>0.57423817207502115</v>
      </c>
      <c r="E66" s="303"/>
      <c r="F66" s="302">
        <v>0.33715186824402205</v>
      </c>
      <c r="G66" s="302">
        <v>0.29392259046188091</v>
      </c>
      <c r="H66" s="302">
        <f t="shared" si="16"/>
        <v>0.63107445870590295</v>
      </c>
      <c r="I66" s="303"/>
      <c r="J66" s="302">
        <v>0.42219213604170286</v>
      </c>
      <c r="K66" s="302">
        <v>0.31501596521044029</v>
      </c>
      <c r="L66" s="302">
        <f t="shared" si="17"/>
        <v>0.7372081012521432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0.92049455766208255</v>
      </c>
      <c r="C67" s="302">
        <v>1.9483191055547282</v>
      </c>
      <c r="D67" s="302">
        <f t="shared" si="15"/>
        <v>2.8688136632168106</v>
      </c>
      <c r="E67" s="303"/>
      <c r="F67" s="302">
        <v>1.0561355012718794</v>
      </c>
      <c r="G67" s="302">
        <v>1.7939345272123168</v>
      </c>
      <c r="H67" s="302">
        <f t="shared" si="16"/>
        <v>2.850070028484196</v>
      </c>
      <c r="I67" s="303"/>
      <c r="J67" s="302">
        <v>0.94304230726433147</v>
      </c>
      <c r="K67" s="302">
        <v>1.8296648149491557</v>
      </c>
      <c r="L67" s="302">
        <f t="shared" si="17"/>
        <v>2.7727071222134869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0.66950865535176063</v>
      </c>
      <c r="C68" s="302">
        <v>0.7740067542400193</v>
      </c>
      <c r="D68" s="302">
        <f t="shared" si="15"/>
        <v>1.4435154095917799</v>
      </c>
      <c r="E68" s="303"/>
      <c r="F68" s="302">
        <v>0.66961733014398606</v>
      </c>
      <c r="G68" s="302">
        <v>0.70905248228778761</v>
      </c>
      <c r="H68" s="302">
        <f t="shared" si="16"/>
        <v>1.3786698124317738</v>
      </c>
      <c r="I68" s="303"/>
      <c r="J68" s="302">
        <v>0.63515177046868987</v>
      </c>
      <c r="K68" s="302">
        <v>0.51544535385712542</v>
      </c>
      <c r="L68" s="302">
        <f t="shared" si="17"/>
        <v>1.1505971243258153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2.8930673385623908</v>
      </c>
      <c r="C70" s="311">
        <f t="shared" ref="C70:L70" si="18">SUM(C60:C68)</f>
        <v>4.9099326614376082</v>
      </c>
      <c r="D70" s="311">
        <f t="shared" si="18"/>
        <v>7.8029999999999982</v>
      </c>
      <c r="E70" s="311"/>
      <c r="F70" s="311">
        <f t="shared" si="18"/>
        <v>3.3598125568443487</v>
      </c>
      <c r="G70" s="311">
        <f t="shared" si="18"/>
        <v>4.919187443155649</v>
      </c>
      <c r="H70" s="311">
        <f t="shared" si="18"/>
        <v>8.2789999999999964</v>
      </c>
      <c r="I70" s="311"/>
      <c r="J70" s="311">
        <f t="shared" si="18"/>
        <v>3.5097764636437803</v>
      </c>
      <c r="K70" s="311">
        <f t="shared" si="18"/>
        <v>4.6172235363562262</v>
      </c>
      <c r="L70" s="311">
        <f t="shared" si="18"/>
        <v>8.127000000000006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0.1773247401364301</v>
      </c>
      <c r="C77" s="302">
        <v>1.3908707269044933</v>
      </c>
      <c r="D77" s="302">
        <f>SUM(B77:C77)</f>
        <v>1.5681954670409235</v>
      </c>
      <c r="E77" s="303"/>
      <c r="F77" s="302">
        <v>0.24527846721321803</v>
      </c>
      <c r="G77" s="302">
        <v>1.2286968355396357</v>
      </c>
      <c r="H77" s="302">
        <f>SUM(F77:G77)</f>
        <v>1.4739753027528537</v>
      </c>
      <c r="I77" s="303"/>
      <c r="J77" s="302">
        <v>0.28841808948171388</v>
      </c>
      <c r="K77" s="302">
        <v>1.1773093989366776</v>
      </c>
      <c r="L77" s="302">
        <f>SUM(J77:K77)</f>
        <v>1.4657274884183915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0.33141219923688769</v>
      </c>
      <c r="C78" s="302">
        <v>3.0097884980278078</v>
      </c>
      <c r="D78" s="302">
        <f t="shared" ref="D78:D85" si="19">SUM(B78:C78)</f>
        <v>3.3412006972646955</v>
      </c>
      <c r="E78" s="303"/>
      <c r="F78" s="302">
        <v>0.46882277008075185</v>
      </c>
      <c r="G78" s="302">
        <v>3.026446220594424</v>
      </c>
      <c r="H78" s="302">
        <f t="shared" ref="H78:H85" si="20">SUM(F78:G78)</f>
        <v>3.4952689906751759</v>
      </c>
      <c r="I78" s="303"/>
      <c r="J78" s="302">
        <v>0.56047759605827119</v>
      </c>
      <c r="K78" s="302">
        <v>3.5419945482184452</v>
      </c>
      <c r="L78" s="302">
        <f t="shared" ref="L78:L85" si="21">SUM(J78:K78)</f>
        <v>4.1024721442767165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0.37339321621922056</v>
      </c>
      <c r="C79" s="302">
        <v>1.8014691887233509</v>
      </c>
      <c r="D79" s="302">
        <f t="shared" si="19"/>
        <v>2.1748624049425715</v>
      </c>
      <c r="E79" s="303"/>
      <c r="F79" s="302">
        <v>0.45476790396253575</v>
      </c>
      <c r="G79" s="302">
        <v>1.7431581561643237</v>
      </c>
      <c r="H79" s="302">
        <f t="shared" si="20"/>
        <v>2.1979260601268593</v>
      </c>
      <c r="I79" s="303"/>
      <c r="J79" s="302">
        <v>0.46203632232271963</v>
      </c>
      <c r="K79" s="302">
        <v>1.5158269617750066</v>
      </c>
      <c r="L79" s="302">
        <f t="shared" si="21"/>
        <v>1.9778632840977264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1.0140336929733724</v>
      </c>
      <c r="C80" s="302">
        <v>0.23739270267953405</v>
      </c>
      <c r="D80" s="302">
        <f t="shared" si="19"/>
        <v>1.2514263956529064</v>
      </c>
      <c r="E80" s="303"/>
      <c r="F80" s="302">
        <v>1.0601786989624491</v>
      </c>
      <c r="G80" s="302">
        <v>0.21864420257316336</v>
      </c>
      <c r="H80" s="302">
        <f t="shared" si="20"/>
        <v>1.2788229015356125</v>
      </c>
      <c r="I80" s="303"/>
      <c r="J80" s="302">
        <v>0.75808563486274994</v>
      </c>
      <c r="K80" s="302">
        <v>0.2155975767733162</v>
      </c>
      <c r="L80" s="302">
        <f t="shared" si="21"/>
        <v>0.97368321163606608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0.10367201731886538</v>
      </c>
      <c r="C81" s="302">
        <v>4.8713063278504176</v>
      </c>
      <c r="D81" s="302">
        <f t="shared" si="19"/>
        <v>4.9749783451692826</v>
      </c>
      <c r="E81" s="303"/>
      <c r="F81" s="302">
        <v>0.11745606785358205</v>
      </c>
      <c r="G81" s="302">
        <v>3.1476640899288619</v>
      </c>
      <c r="H81" s="302">
        <f t="shared" si="20"/>
        <v>3.265120157782444</v>
      </c>
      <c r="I81" s="303"/>
      <c r="J81" s="302">
        <v>0.21337982232489308</v>
      </c>
      <c r="K81" s="302">
        <v>2.3640393662145693</v>
      </c>
      <c r="L81" s="302">
        <f t="shared" si="21"/>
        <v>2.5774191885394626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6.5381620976657825E-2</v>
      </c>
      <c r="C82" s="302">
        <v>4.6499465498671198E-2</v>
      </c>
      <c r="D82" s="302">
        <f t="shared" si="19"/>
        <v>0.11188108647532902</v>
      </c>
      <c r="E82" s="303"/>
      <c r="F82" s="302">
        <v>6.9765960700413979E-2</v>
      </c>
      <c r="G82" s="302">
        <v>3.5129944914837029E-2</v>
      </c>
      <c r="H82" s="302">
        <f t="shared" si="20"/>
        <v>0.104895905615251</v>
      </c>
      <c r="I82" s="303"/>
      <c r="J82" s="302">
        <v>6.5920738720117542E-2</v>
      </c>
      <c r="K82" s="302">
        <v>4.6224436992678863E-2</v>
      </c>
      <c r="L82" s="302">
        <f t="shared" si="21"/>
        <v>0.1121451757127964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0.23049762044399338</v>
      </c>
      <c r="C83" s="302">
        <v>0.17095587424047978</v>
      </c>
      <c r="D83" s="302">
        <f t="shared" si="19"/>
        <v>0.40145349468447317</v>
      </c>
      <c r="E83" s="303"/>
      <c r="F83" s="302">
        <v>0.24462519433471727</v>
      </c>
      <c r="G83" s="302">
        <v>0.1384615028924337</v>
      </c>
      <c r="H83" s="302">
        <f t="shared" si="20"/>
        <v>0.38308669722715094</v>
      </c>
      <c r="I83" s="303"/>
      <c r="J83" s="302">
        <v>0.23405263757252107</v>
      </c>
      <c r="K83" s="302">
        <v>0.13617123635291647</v>
      </c>
      <c r="L83" s="302">
        <f t="shared" si="21"/>
        <v>0.37022387392543754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0.92010042612607601</v>
      </c>
      <c r="C84" s="302">
        <v>1.9654896385350671</v>
      </c>
      <c r="D84" s="302">
        <f t="shared" si="19"/>
        <v>2.8855900646611432</v>
      </c>
      <c r="E84" s="303"/>
      <c r="F84" s="302">
        <v>0.69669285157567784</v>
      </c>
      <c r="G84" s="302">
        <v>1.1976454770089668</v>
      </c>
      <c r="H84" s="302">
        <f t="shared" si="20"/>
        <v>1.8943383285846447</v>
      </c>
      <c r="I84" s="303"/>
      <c r="J84" s="302">
        <v>0.75318559780035799</v>
      </c>
      <c r="K84" s="302">
        <v>1.1882746433449334</v>
      </c>
      <c r="L84" s="302">
        <f t="shared" si="21"/>
        <v>1.9414602411452915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0.20849224263598604</v>
      </c>
      <c r="C85" s="302">
        <v>0.31691980147266074</v>
      </c>
      <c r="D85" s="302">
        <f t="shared" si="19"/>
        <v>0.52541204410864673</v>
      </c>
      <c r="E85" s="303"/>
      <c r="F85" s="302">
        <v>0.17492179752128192</v>
      </c>
      <c r="G85" s="302">
        <v>0.19464385817872182</v>
      </c>
      <c r="H85" s="302">
        <f t="shared" si="20"/>
        <v>0.36956565570000377</v>
      </c>
      <c r="I85" s="303"/>
      <c r="J85" s="302">
        <v>0.14851247415722044</v>
      </c>
      <c r="K85" s="302">
        <v>8.4492918090866051E-2</v>
      </c>
      <c r="L85" s="302">
        <f t="shared" si="21"/>
        <v>0.23300539224808647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3.4243077760674892</v>
      </c>
      <c r="C87" s="311">
        <f t="shared" ref="C87:D87" si="22">SUM(C77:C85)</f>
        <v>13.810692223932483</v>
      </c>
      <c r="D87" s="311">
        <f t="shared" si="22"/>
        <v>17.234999999999971</v>
      </c>
      <c r="E87" s="311"/>
      <c r="F87" s="311">
        <f t="shared" ref="F87:H87" si="23">SUM(F77:F85)</f>
        <v>3.5325097122046274</v>
      </c>
      <c r="G87" s="311">
        <f t="shared" si="23"/>
        <v>10.930490287795367</v>
      </c>
      <c r="H87" s="311">
        <f t="shared" si="23"/>
        <v>14.462999999999997</v>
      </c>
      <c r="I87" s="311"/>
      <c r="J87" s="311">
        <f t="shared" ref="J87:L87" si="24">SUM(J77:J85)</f>
        <v>3.4840689133005651</v>
      </c>
      <c r="K87" s="311">
        <f t="shared" si="24"/>
        <v>10.26993108669941</v>
      </c>
      <c r="L87" s="311">
        <f t="shared" si="24"/>
        <v>13.753999999999976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0.6950141764449147</v>
      </c>
      <c r="C94" s="302">
        <v>4.8129048238106424</v>
      </c>
      <c r="D94" s="302">
        <f>SUM(B94:C94)</f>
        <v>5.5079190002555567</v>
      </c>
      <c r="E94" s="303"/>
      <c r="F94" s="302">
        <v>0.7207266862083711</v>
      </c>
      <c r="G94" s="302">
        <v>4.1699934374172472</v>
      </c>
      <c r="H94" s="302">
        <f>SUM(F94:G94)</f>
        <v>4.8907201236256181</v>
      </c>
      <c r="I94" s="303"/>
      <c r="J94" s="302">
        <v>0.69028630991955875</v>
      </c>
      <c r="K94" s="302">
        <v>3.6925220826187606</v>
      </c>
      <c r="L94" s="302">
        <f>SUM(J94:K94)</f>
        <v>4.382808392538319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1.192505554737179</v>
      </c>
      <c r="C95" s="302">
        <v>8.4592566240791811</v>
      </c>
      <c r="D95" s="302">
        <f t="shared" ref="D95:D102" si="25">SUM(B95:C95)</f>
        <v>9.6517621788163606</v>
      </c>
      <c r="E95" s="303"/>
      <c r="F95" s="302">
        <v>1.5169580028950915</v>
      </c>
      <c r="G95" s="302">
        <v>9.1049971484230898</v>
      </c>
      <c r="H95" s="302">
        <f t="shared" ref="H95:H102" si="26">SUM(F95:G95)</f>
        <v>10.621955151318181</v>
      </c>
      <c r="I95" s="303"/>
      <c r="J95" s="302">
        <v>1.6103778706364269</v>
      </c>
      <c r="K95" s="302">
        <v>9.2290195096001035</v>
      </c>
      <c r="L95" s="302">
        <f t="shared" ref="L95:L102" si="27">SUM(J95:K95)</f>
        <v>10.83939738023653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1.4697625325099997</v>
      </c>
      <c r="C96" s="302">
        <v>5.4146514208418797</v>
      </c>
      <c r="D96" s="302">
        <f t="shared" si="25"/>
        <v>6.8844139533518796</v>
      </c>
      <c r="E96" s="303"/>
      <c r="F96" s="302">
        <v>1.4296460682210177</v>
      </c>
      <c r="G96" s="302">
        <v>5.6445421842959931</v>
      </c>
      <c r="H96" s="302">
        <f t="shared" si="26"/>
        <v>7.0741882525170112</v>
      </c>
      <c r="I96" s="303"/>
      <c r="J96" s="302">
        <v>1.2996367311423991</v>
      </c>
      <c r="K96" s="302">
        <v>4.5110187663014543</v>
      </c>
      <c r="L96" s="302">
        <f t="shared" si="27"/>
        <v>5.8106554974438538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3.2510388178465699</v>
      </c>
      <c r="C97" s="302">
        <v>1.4760326686566194</v>
      </c>
      <c r="D97" s="302">
        <f t="shared" si="25"/>
        <v>4.7270714865031893</v>
      </c>
      <c r="E97" s="303"/>
      <c r="F97" s="302">
        <v>2.8284650060005312</v>
      </c>
      <c r="G97" s="302">
        <v>1.3139777029370618</v>
      </c>
      <c r="H97" s="302">
        <f t="shared" si="26"/>
        <v>4.142442708937593</v>
      </c>
      <c r="I97" s="303"/>
      <c r="J97" s="302">
        <v>2.069756206297984</v>
      </c>
      <c r="K97" s="302">
        <v>1.1055514457648676</v>
      </c>
      <c r="L97" s="302">
        <f t="shared" si="27"/>
        <v>3.1753076520628518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0.56418955070617083</v>
      </c>
      <c r="C98" s="302">
        <v>18.211650278544965</v>
      </c>
      <c r="D98" s="302">
        <f t="shared" si="25"/>
        <v>18.775839829251137</v>
      </c>
      <c r="E98" s="303"/>
      <c r="F98" s="302">
        <v>0.44156838397639364</v>
      </c>
      <c r="G98" s="302">
        <v>12.230579910605424</v>
      </c>
      <c r="H98" s="302">
        <f t="shared" si="26"/>
        <v>12.672148294581818</v>
      </c>
      <c r="I98" s="303"/>
      <c r="J98" s="302">
        <v>0.47873681804396301</v>
      </c>
      <c r="K98" s="302">
        <v>8.9510337536885292</v>
      </c>
      <c r="L98" s="302">
        <f t="shared" si="27"/>
        <v>9.429770571732492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0.65672753484263957</v>
      </c>
      <c r="C99" s="302">
        <v>0.37610592678109878</v>
      </c>
      <c r="D99" s="302">
        <f t="shared" si="25"/>
        <v>1.0328334616237385</v>
      </c>
      <c r="E99" s="303"/>
      <c r="F99" s="302">
        <v>0.42105026466395273</v>
      </c>
      <c r="G99" s="302">
        <v>0.39526876032294694</v>
      </c>
      <c r="H99" s="302">
        <f t="shared" si="26"/>
        <v>0.81631902498689968</v>
      </c>
      <c r="I99" s="303"/>
      <c r="J99" s="302">
        <v>0.33537617518219587</v>
      </c>
      <c r="K99" s="302">
        <v>0.51496837312057842</v>
      </c>
      <c r="L99" s="302">
        <f t="shared" si="27"/>
        <v>0.85034454830277428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0.79584221877919181</v>
      </c>
      <c r="C100" s="302">
        <v>0.79984103517988292</v>
      </c>
      <c r="D100" s="302">
        <f t="shared" si="25"/>
        <v>1.5956832539590748</v>
      </c>
      <c r="E100" s="303"/>
      <c r="F100" s="302">
        <v>0.61069713434809247</v>
      </c>
      <c r="G100" s="302">
        <v>0.60063857690754274</v>
      </c>
      <c r="H100" s="302">
        <f t="shared" si="26"/>
        <v>1.2113357112556353</v>
      </c>
      <c r="I100" s="303"/>
      <c r="J100" s="302">
        <v>0.53570527315440264</v>
      </c>
      <c r="K100" s="302">
        <v>0.59725587359361998</v>
      </c>
      <c r="L100" s="302">
        <f t="shared" si="27"/>
        <v>1.1329611467480225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2.3187884008159845</v>
      </c>
      <c r="C101" s="302">
        <v>15.162913849753854</v>
      </c>
      <c r="D101" s="302">
        <f t="shared" si="25"/>
        <v>17.481702250569839</v>
      </c>
      <c r="E101" s="303"/>
      <c r="F101" s="302">
        <v>1.5943777019243006</v>
      </c>
      <c r="G101" s="302">
        <v>11.016398475470215</v>
      </c>
      <c r="H101" s="302">
        <f t="shared" si="26"/>
        <v>12.610776177394516</v>
      </c>
      <c r="I101" s="303"/>
      <c r="J101" s="302">
        <v>1.8360800344048636</v>
      </c>
      <c r="K101" s="302">
        <v>10.944676973985967</v>
      </c>
      <c r="L101" s="302">
        <f t="shared" si="27"/>
        <v>12.780757008390831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1.7569308535802852</v>
      </c>
      <c r="C102" s="302">
        <v>3.0808437320888689</v>
      </c>
      <c r="D102" s="302">
        <f t="shared" si="25"/>
        <v>4.8377745856691536</v>
      </c>
      <c r="E102" s="303"/>
      <c r="F102" s="302">
        <v>0.98243137484564302</v>
      </c>
      <c r="G102" s="302">
        <v>2.0306831805370975</v>
      </c>
      <c r="H102" s="302">
        <f t="shared" si="26"/>
        <v>3.0131145553827405</v>
      </c>
      <c r="I102" s="303"/>
      <c r="J102" s="302">
        <v>0.63054451088286489</v>
      </c>
      <c r="K102" s="302">
        <v>1.0914532916614781</v>
      </c>
      <c r="L102" s="302">
        <f t="shared" si="27"/>
        <v>1.721997802544343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12.700799640262936</v>
      </c>
      <c r="C104" s="311">
        <f t="shared" ref="C104:D104" si="28">SUM(C94:C102)</f>
        <v>57.79420035973699</v>
      </c>
      <c r="D104" s="311">
        <f t="shared" si="28"/>
        <v>70.494999999999933</v>
      </c>
      <c r="E104" s="311"/>
      <c r="F104" s="311">
        <f t="shared" ref="F104:H104" si="29">SUM(F94:F102)</f>
        <v>10.545920623083394</v>
      </c>
      <c r="G104" s="311">
        <f t="shared" si="29"/>
        <v>46.507079376916622</v>
      </c>
      <c r="H104" s="311">
        <f t="shared" si="29"/>
        <v>57.053000000000026</v>
      </c>
      <c r="I104" s="311"/>
      <c r="J104" s="311">
        <f t="shared" ref="J104:L104" si="30">SUM(J94:J102)</f>
        <v>9.4864999296646584</v>
      </c>
      <c r="K104" s="311">
        <f t="shared" si="30"/>
        <v>40.637500070335363</v>
      </c>
      <c r="L104" s="311">
        <f t="shared" si="30"/>
        <v>50.124000000000017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0.13436388039594055</v>
      </c>
      <c r="C111" s="302">
        <v>0.32581573581521844</v>
      </c>
      <c r="D111" s="302">
        <f>SUM(B111:C111)</f>
        <v>0.46017961621115899</v>
      </c>
      <c r="E111" s="303"/>
      <c r="F111" s="302">
        <v>0.33583194818288359</v>
      </c>
      <c r="G111" s="302">
        <v>0.91880886865306532</v>
      </c>
      <c r="H111" s="302">
        <f>SUM(F111:G111)</f>
        <v>1.2546408168359489</v>
      </c>
      <c r="I111" s="303"/>
      <c r="J111" s="302">
        <v>0.37351877747318452</v>
      </c>
      <c r="K111" s="302">
        <v>1.0357533060359911</v>
      </c>
      <c r="L111" s="302">
        <f>SUM(J111:K111)</f>
        <v>1.4092720835091757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0.17382143781773618</v>
      </c>
      <c r="C112" s="302">
        <v>0.67296631796302686</v>
      </c>
      <c r="D112" s="302">
        <f t="shared" ref="D112:D119" si="31">SUM(B112:C112)</f>
        <v>0.84678775578076304</v>
      </c>
      <c r="E112" s="303"/>
      <c r="F112" s="302">
        <v>0.48713503863616342</v>
      </c>
      <c r="G112" s="302">
        <v>2.0134352200055434</v>
      </c>
      <c r="H112" s="302">
        <f t="shared" ref="H112:H119" si="32">SUM(F112:G112)</f>
        <v>2.5005702586417069</v>
      </c>
      <c r="I112" s="303"/>
      <c r="J112" s="302">
        <v>0.61095236507220496</v>
      </c>
      <c r="K112" s="302">
        <v>2.2280318418616312</v>
      </c>
      <c r="L112" s="302">
        <f t="shared" ref="L112:L119" si="33">SUM(J112:K112)</f>
        <v>2.8389842069338362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0.1824558228185037</v>
      </c>
      <c r="C113" s="302">
        <v>0.42548280314389875</v>
      </c>
      <c r="D113" s="302">
        <f t="shared" si="31"/>
        <v>0.60793862596240245</v>
      </c>
      <c r="E113" s="303"/>
      <c r="F113" s="302">
        <v>0.45403967743210283</v>
      </c>
      <c r="G113" s="302">
        <v>1.2184416843551011</v>
      </c>
      <c r="H113" s="302">
        <f t="shared" si="32"/>
        <v>1.6724813617872041</v>
      </c>
      <c r="I113" s="303"/>
      <c r="J113" s="302">
        <v>0.47839699536981306</v>
      </c>
      <c r="K113" s="302">
        <v>1.050394336047249</v>
      </c>
      <c r="L113" s="302">
        <f t="shared" si="33"/>
        <v>1.528791331417062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0.1208551516120155</v>
      </c>
      <c r="C114" s="302">
        <v>3.3694383561866756E-2</v>
      </c>
      <c r="D114" s="302">
        <f t="shared" si="31"/>
        <v>0.15454953517388226</v>
      </c>
      <c r="E114" s="303"/>
      <c r="F114" s="302">
        <v>0.24730471256625053</v>
      </c>
      <c r="G114" s="302">
        <v>0.11592901006333821</v>
      </c>
      <c r="H114" s="302">
        <f t="shared" si="32"/>
        <v>0.36323372262958875</v>
      </c>
      <c r="I114" s="303"/>
      <c r="J114" s="302">
        <v>0.17200126521707457</v>
      </c>
      <c r="K114" s="302">
        <v>0.10712286175507731</v>
      </c>
      <c r="L114" s="302">
        <f t="shared" si="33"/>
        <v>0.27912412697215189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2.3762005844935322E-2</v>
      </c>
      <c r="C115" s="302">
        <v>0.37547778675852927</v>
      </c>
      <c r="D115" s="302">
        <f t="shared" si="31"/>
        <v>0.39923979260346459</v>
      </c>
      <c r="E115" s="303"/>
      <c r="F115" s="302">
        <v>4.0952484613923548E-2</v>
      </c>
      <c r="G115" s="302">
        <v>0.78982684843865203</v>
      </c>
      <c r="H115" s="302">
        <f t="shared" si="32"/>
        <v>0.83077933305257556</v>
      </c>
      <c r="I115" s="303"/>
      <c r="J115" s="302">
        <v>3.2752435971414626E-2</v>
      </c>
      <c r="K115" s="302">
        <v>0.52858452849381743</v>
      </c>
      <c r="L115" s="302">
        <f t="shared" si="33"/>
        <v>0.56133696446523207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0.22891608997344834</v>
      </c>
      <c r="C116" s="302">
        <v>5.2616830242767358E-2</v>
      </c>
      <c r="D116" s="302">
        <f t="shared" si="31"/>
        <v>0.28153292021621568</v>
      </c>
      <c r="E116" s="303"/>
      <c r="F116" s="302">
        <v>0.43030821765854443</v>
      </c>
      <c r="G116" s="302">
        <v>0.1288954030265263</v>
      </c>
      <c r="H116" s="302">
        <f t="shared" si="32"/>
        <v>0.55920362068507079</v>
      </c>
      <c r="I116" s="303"/>
      <c r="J116" s="302">
        <v>0.42646567836261345</v>
      </c>
      <c r="K116" s="302">
        <v>0.16116502210948236</v>
      </c>
      <c r="L116" s="302">
        <f t="shared" si="33"/>
        <v>0.58763070047209576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0.17947372273475912</v>
      </c>
      <c r="C117" s="302">
        <v>3.8884861535733367E-2</v>
      </c>
      <c r="D117" s="302">
        <f t="shared" si="31"/>
        <v>0.21835858427049248</v>
      </c>
      <c r="E117" s="303"/>
      <c r="F117" s="302">
        <v>0.35179938958745638</v>
      </c>
      <c r="G117" s="302">
        <v>0.13673488379519391</v>
      </c>
      <c r="H117" s="302">
        <f t="shared" si="32"/>
        <v>0.48853427338265032</v>
      </c>
      <c r="I117" s="303"/>
      <c r="J117" s="302">
        <v>0.35570320416281631</v>
      </c>
      <c r="K117" s="302">
        <v>0.14701935302957497</v>
      </c>
      <c r="L117" s="302">
        <f t="shared" si="33"/>
        <v>0.50272255719239123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1.1760763784860467E-2</v>
      </c>
      <c r="C118" s="302">
        <v>0.21958510916624413</v>
      </c>
      <c r="D118" s="302">
        <f t="shared" si="31"/>
        <v>0.23134587295110459</v>
      </c>
      <c r="E118" s="303"/>
      <c r="F118" s="302">
        <v>1.8997654601672812E-2</v>
      </c>
      <c r="G118" s="302">
        <v>0.47299735337748666</v>
      </c>
      <c r="H118" s="302">
        <f t="shared" si="32"/>
        <v>0.49199500797915946</v>
      </c>
      <c r="I118" s="303"/>
      <c r="J118" s="302">
        <v>2.6989667516011555E-2</v>
      </c>
      <c r="K118" s="302">
        <v>0.51506055214848379</v>
      </c>
      <c r="L118" s="302">
        <f t="shared" si="33"/>
        <v>0.54205021966449529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6.5865956269887366E-2</v>
      </c>
      <c r="C119" s="302">
        <v>4.2201340560636423E-2</v>
      </c>
      <c r="D119" s="302">
        <f t="shared" si="31"/>
        <v>0.1080672968305238</v>
      </c>
      <c r="E119" s="303"/>
      <c r="F119" s="302">
        <v>9.5775869394937402E-2</v>
      </c>
      <c r="G119" s="302">
        <v>0.10378573561115621</v>
      </c>
      <c r="H119" s="302">
        <f t="shared" si="32"/>
        <v>0.1995616050060936</v>
      </c>
      <c r="I119" s="303"/>
      <c r="J119" s="302">
        <v>5.2906653827061584E-2</v>
      </c>
      <c r="K119" s="302">
        <v>6.718115554650872E-2</v>
      </c>
      <c r="L119" s="302">
        <f t="shared" si="33"/>
        <v>0.1200878093735703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1.1212748312520866</v>
      </c>
      <c r="C121" s="311">
        <f t="shared" ref="C121:D121" si="34">SUM(C111:C119)</f>
        <v>2.1867251687479214</v>
      </c>
      <c r="D121" s="311">
        <f t="shared" si="34"/>
        <v>3.3080000000000078</v>
      </c>
      <c r="E121" s="311"/>
      <c r="F121" s="311">
        <f t="shared" ref="F121:H121" si="35">SUM(F111:F119)</f>
        <v>2.4621449926739354</v>
      </c>
      <c r="G121" s="311">
        <f t="shared" si="35"/>
        <v>5.8988550073260635</v>
      </c>
      <c r="H121" s="311">
        <f t="shared" si="35"/>
        <v>8.3609999999999989</v>
      </c>
      <c r="I121" s="311"/>
      <c r="J121" s="311">
        <f t="shared" ref="J121:L121" si="36">SUM(J111:J119)</f>
        <v>2.5296870429721952</v>
      </c>
      <c r="K121" s="311">
        <f t="shared" si="36"/>
        <v>5.8403129570278152</v>
      </c>
      <c r="L121" s="311">
        <f t="shared" si="36"/>
        <v>8.3700000000000099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0.10852572750805654</v>
      </c>
      <c r="C128" s="302">
        <v>0.31275273974837747</v>
      </c>
      <c r="D128" s="302">
        <f>SUM(B128:C128)</f>
        <v>0.42127846725643403</v>
      </c>
      <c r="E128" s="303"/>
      <c r="F128" s="302">
        <v>0.13299376898071236</v>
      </c>
      <c r="G128" s="302">
        <v>0.51980199472442101</v>
      </c>
      <c r="H128" s="302">
        <f>SUM(F128:G128)</f>
        <v>0.65279576370513337</v>
      </c>
      <c r="I128" s="303"/>
      <c r="J128" s="302">
        <v>0.14358743632464457</v>
      </c>
      <c r="K128" s="302">
        <v>0.5299625433812537</v>
      </c>
      <c r="L128" s="302">
        <f>SUM(J128:K128)</f>
        <v>0.67354997970589825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0.17027727216672719</v>
      </c>
      <c r="C129" s="302">
        <v>0.31897086689507986</v>
      </c>
      <c r="D129" s="302">
        <f t="shared" ref="D129:D136" si="37">SUM(B129:C129)</f>
        <v>0.48924813906180709</v>
      </c>
      <c r="E129" s="303"/>
      <c r="F129" s="302">
        <v>0.21886667233158222</v>
      </c>
      <c r="G129" s="302">
        <v>0.53056065233050986</v>
      </c>
      <c r="H129" s="302">
        <f t="shared" ref="H129:H136" si="38">SUM(F129:G129)</f>
        <v>0.74942732466209205</v>
      </c>
      <c r="I129" s="303"/>
      <c r="J129" s="302">
        <v>0.26655501886880623</v>
      </c>
      <c r="K129" s="302">
        <v>0.60300321269316215</v>
      </c>
      <c r="L129" s="302">
        <f t="shared" ref="L129:L136" si="39">SUM(J129:K129)</f>
        <v>0.86955823156196832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0.32043960361080726</v>
      </c>
      <c r="C130" s="302">
        <v>0.28360993445816085</v>
      </c>
      <c r="D130" s="302">
        <f t="shared" si="37"/>
        <v>0.60404953806896811</v>
      </c>
      <c r="E130" s="303"/>
      <c r="F130" s="302">
        <v>0.42058094438222521</v>
      </c>
      <c r="G130" s="302">
        <v>0.38703066797542363</v>
      </c>
      <c r="H130" s="302">
        <f t="shared" si="38"/>
        <v>0.80761161235764889</v>
      </c>
      <c r="I130" s="303"/>
      <c r="J130" s="302">
        <v>0.58609246010526583</v>
      </c>
      <c r="K130" s="302">
        <v>0.37192972859442253</v>
      </c>
      <c r="L130" s="302">
        <f t="shared" si="39"/>
        <v>0.95802218869968836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0.32662233745978586</v>
      </c>
      <c r="C131" s="302">
        <v>6.8051375473944895E-2</v>
      </c>
      <c r="D131" s="302">
        <f t="shared" si="37"/>
        <v>0.39467371293373077</v>
      </c>
      <c r="E131" s="303"/>
      <c r="F131" s="302">
        <v>0.33301013325002188</v>
      </c>
      <c r="G131" s="302">
        <v>9.2626728049745671E-2</v>
      </c>
      <c r="H131" s="302">
        <f t="shared" si="38"/>
        <v>0.42563686129976752</v>
      </c>
      <c r="I131" s="303"/>
      <c r="J131" s="302">
        <v>0.33227328834815079</v>
      </c>
      <c r="K131" s="302">
        <v>0.10341004963429193</v>
      </c>
      <c r="L131" s="302">
        <f t="shared" si="39"/>
        <v>0.43568333798244274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2.6629012370120223E-2</v>
      </c>
      <c r="C132" s="302">
        <v>0.30345522081470971</v>
      </c>
      <c r="D132" s="302">
        <f t="shared" si="37"/>
        <v>0.33008423318482993</v>
      </c>
      <c r="E132" s="303"/>
      <c r="F132" s="302">
        <v>3.0723661961751334E-2</v>
      </c>
      <c r="G132" s="302">
        <v>0.4712623175408302</v>
      </c>
      <c r="H132" s="302">
        <f t="shared" si="38"/>
        <v>0.5019859795025815</v>
      </c>
      <c r="I132" s="303"/>
      <c r="J132" s="302">
        <v>3.295918218752688E-2</v>
      </c>
      <c r="K132" s="302">
        <v>0.3704419473276796</v>
      </c>
      <c r="L132" s="302">
        <f t="shared" si="39"/>
        <v>0.40340112951520646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0.13588103952783054</v>
      </c>
      <c r="C133" s="302">
        <v>3.4980030098089331E-2</v>
      </c>
      <c r="D133" s="302">
        <f t="shared" si="37"/>
        <v>0.17086106962591988</v>
      </c>
      <c r="E133" s="303"/>
      <c r="F133" s="302">
        <v>0.14094902117800823</v>
      </c>
      <c r="G133" s="302">
        <v>5.1634698319338333E-2</v>
      </c>
      <c r="H133" s="302">
        <f t="shared" si="38"/>
        <v>0.19258371949734657</v>
      </c>
      <c r="I133" s="303"/>
      <c r="J133" s="302">
        <v>0.1577852855077484</v>
      </c>
      <c r="K133" s="302">
        <v>6.6887189519998141E-2</v>
      </c>
      <c r="L133" s="302">
        <f t="shared" si="39"/>
        <v>0.22467247502774654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8.0311927681328305E-2</v>
      </c>
      <c r="C134" s="302">
        <v>4.6151699047507058E-2</v>
      </c>
      <c r="D134" s="302">
        <f>SUM(B134:C134)</f>
        <v>0.12646362672883538</v>
      </c>
      <c r="E134" s="303"/>
      <c r="F134" s="302">
        <v>7.6389003833231009E-2</v>
      </c>
      <c r="G134" s="302">
        <v>7.5803685211327743E-2</v>
      </c>
      <c r="H134" s="302">
        <f t="shared" si="38"/>
        <v>0.15219268904455874</v>
      </c>
      <c r="I134" s="303"/>
      <c r="J134" s="302">
        <v>7.3477697537352629E-2</v>
      </c>
      <c r="K134" s="302">
        <v>8.4392065587048606E-2</v>
      </c>
      <c r="L134" s="302">
        <f t="shared" si="39"/>
        <v>0.15786976312440124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6.5816725183627772E-2</v>
      </c>
      <c r="C135" s="302">
        <v>1.0477177649192957</v>
      </c>
      <c r="D135" s="302">
        <f t="shared" si="37"/>
        <v>1.1135344901029234</v>
      </c>
      <c r="E135" s="303"/>
      <c r="F135" s="302">
        <v>3.0397926137888741E-2</v>
      </c>
      <c r="G135" s="302">
        <v>1.1155738679446781</v>
      </c>
      <c r="H135" s="302">
        <f t="shared" si="38"/>
        <v>1.1459717940825669</v>
      </c>
      <c r="I135" s="303"/>
      <c r="J135" s="302">
        <v>3.8563474137154129E-2</v>
      </c>
      <c r="K135" s="302">
        <v>1.1520266899304104</v>
      </c>
      <c r="L135" s="302">
        <f t="shared" si="39"/>
        <v>1.1905901640675645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0.14985295913006827</v>
      </c>
      <c r="C136" s="302">
        <v>0.74895376390648227</v>
      </c>
      <c r="D136" s="302">
        <f t="shared" si="37"/>
        <v>0.89880672303655051</v>
      </c>
      <c r="E136" s="303"/>
      <c r="F136" s="302">
        <v>0.15635113060251146</v>
      </c>
      <c r="G136" s="302">
        <v>0.91644312524580063</v>
      </c>
      <c r="H136" s="302">
        <f t="shared" si="38"/>
        <v>1.0727942558483121</v>
      </c>
      <c r="I136" s="303"/>
      <c r="J136" s="302">
        <v>0.1346392392328947</v>
      </c>
      <c r="K136" s="302">
        <v>0.9810134910821865</v>
      </c>
      <c r="L136" s="302">
        <f t="shared" si="39"/>
        <v>1.1156527303150812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1.384356604638352</v>
      </c>
      <c r="C138" s="311">
        <f t="shared" ref="C138" si="40">SUM(C128:C136)</f>
        <v>3.1646433953616473</v>
      </c>
      <c r="D138" s="311">
        <f>SUM(D128:D136)</f>
        <v>4.5489999999999986</v>
      </c>
      <c r="E138" s="311"/>
      <c r="F138" s="311">
        <f t="shared" ref="F138:H138" si="41">SUM(F128:F136)</f>
        <v>1.5402622626579325</v>
      </c>
      <c r="G138" s="311">
        <f t="shared" si="41"/>
        <v>4.1607377373420746</v>
      </c>
      <c r="H138" s="311">
        <f t="shared" si="41"/>
        <v>5.7010000000000076</v>
      </c>
      <c r="I138" s="311"/>
      <c r="J138" s="311">
        <f t="shared" ref="J138:L138" si="42">SUM(J128:J136)</f>
        <v>1.765933082249544</v>
      </c>
      <c r="K138" s="311">
        <f t="shared" si="42"/>
        <v>4.2630669177504537</v>
      </c>
      <c r="L138" s="311">
        <f t="shared" si="42"/>
        <v>6.0289999999999973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0.85513386775220812</v>
      </c>
      <c r="C145" s="302">
        <v>2.3740637184889044</v>
      </c>
      <c r="D145" s="302">
        <f>SUM(B145:C145)</f>
        <v>3.2291975862411126</v>
      </c>
      <c r="E145" s="303"/>
      <c r="F145" s="302">
        <v>0.93579925585279722</v>
      </c>
      <c r="G145" s="302">
        <v>3.4951704694638992</v>
      </c>
      <c r="H145" s="302">
        <f>SUM(F145:G145)</f>
        <v>4.4309697253166966</v>
      </c>
      <c r="I145" s="303"/>
      <c r="J145" s="302">
        <v>1.1119601612723007</v>
      </c>
      <c r="K145" s="302">
        <v>3.4809172737244825</v>
      </c>
      <c r="L145" s="302">
        <f>SUM(J145:K145)</f>
        <v>4.5928774349967831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0.57503663487949874</v>
      </c>
      <c r="C146" s="302">
        <v>2.4489557104978759</v>
      </c>
      <c r="D146" s="302">
        <f t="shared" ref="D146:D153" si="43">SUM(B146:C146)</f>
        <v>3.0239923453773745</v>
      </c>
      <c r="E146" s="303"/>
      <c r="F146" s="302">
        <v>0.7235565022257161</v>
      </c>
      <c r="G146" s="302">
        <v>3.5934568682344352</v>
      </c>
      <c r="H146" s="302">
        <f t="shared" ref="H146:H153" si="44">SUM(F146:G146)</f>
        <v>4.3170133704601517</v>
      </c>
      <c r="I146" s="303"/>
      <c r="J146" s="302">
        <v>0.89547438201991003</v>
      </c>
      <c r="K146" s="302">
        <v>4.0535903516869887</v>
      </c>
      <c r="L146" s="302">
        <f t="shared" ref="L146:L153" si="45">SUM(J146:K146)</f>
        <v>4.9490647337068987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0.68444893052740852</v>
      </c>
      <c r="C147" s="302">
        <v>1.5936169549162864</v>
      </c>
      <c r="D147" s="302">
        <f t="shared" si="43"/>
        <v>2.278065885443695</v>
      </c>
      <c r="E147" s="303"/>
      <c r="F147" s="302">
        <v>0.76463250363045421</v>
      </c>
      <c r="G147" s="302">
        <v>2.240146401369786</v>
      </c>
      <c r="H147" s="302">
        <f t="shared" si="44"/>
        <v>3.00477890500024</v>
      </c>
      <c r="I147" s="303"/>
      <c r="J147" s="302">
        <v>0.8392168389867567</v>
      </c>
      <c r="K147" s="302">
        <v>2.0402199871384914</v>
      </c>
      <c r="L147" s="302">
        <f t="shared" si="45"/>
        <v>2.8794368261252483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3.0259287057087922</v>
      </c>
      <c r="C148" s="302">
        <v>0.55621925555572316</v>
      </c>
      <c r="D148" s="302">
        <f t="shared" si="43"/>
        <v>3.5821479612645155</v>
      </c>
      <c r="E148" s="303"/>
      <c r="F148" s="302">
        <v>2.6903208808308547</v>
      </c>
      <c r="G148" s="302">
        <v>0.72424818640581246</v>
      </c>
      <c r="H148" s="302">
        <f t="shared" si="44"/>
        <v>3.4145690672366671</v>
      </c>
      <c r="I148" s="303"/>
      <c r="J148" s="302">
        <v>1.9753589072329492</v>
      </c>
      <c r="K148" s="302">
        <v>0.75098601124165387</v>
      </c>
      <c r="L148" s="302">
        <f t="shared" si="45"/>
        <v>2.7263449184746031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1.321324891700203</v>
      </c>
      <c r="C149" s="302">
        <v>28.792770204859206</v>
      </c>
      <c r="D149" s="302">
        <f t="shared" si="43"/>
        <v>30.11409509655941</v>
      </c>
      <c r="E149" s="303"/>
      <c r="F149" s="302">
        <v>0.79415635360027093</v>
      </c>
      <c r="G149" s="302">
        <v>28.842226162604646</v>
      </c>
      <c r="H149" s="302">
        <f t="shared" si="44"/>
        <v>29.636382516204918</v>
      </c>
      <c r="I149" s="303"/>
      <c r="J149" s="302">
        <v>1.1314183548122136</v>
      </c>
      <c r="K149" s="302">
        <v>26.333807855425547</v>
      </c>
      <c r="L149" s="302">
        <f t="shared" si="45"/>
        <v>27.465226210237763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4.1370289066029103E-2</v>
      </c>
      <c r="C150" s="302">
        <v>6.0372355815570003E-2</v>
      </c>
      <c r="D150" s="302">
        <f t="shared" si="43"/>
        <v>0.10174264488159911</v>
      </c>
      <c r="E150" s="303"/>
      <c r="F150" s="302">
        <v>3.3803711190331841E-2</v>
      </c>
      <c r="G150" s="302">
        <v>7.937878026590113E-2</v>
      </c>
      <c r="H150" s="302">
        <f t="shared" si="44"/>
        <v>0.11318249145623296</v>
      </c>
      <c r="I150" s="303"/>
      <c r="J150" s="302">
        <v>3.3061365056448709E-2</v>
      </c>
      <c r="K150" s="302">
        <v>7.6024685877308332E-2</v>
      </c>
      <c r="L150" s="302">
        <f t="shared" si="45"/>
        <v>0.10908605093375703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0.6506893220134129</v>
      </c>
      <c r="C151" s="302">
        <v>0.25594337948035323</v>
      </c>
      <c r="D151" s="302">
        <f t="shared" si="43"/>
        <v>0.90663270149376607</v>
      </c>
      <c r="E151" s="303"/>
      <c r="F151" s="302">
        <v>0.64234621360726551</v>
      </c>
      <c r="G151" s="302">
        <v>0.31661242977011061</v>
      </c>
      <c r="H151" s="302">
        <f t="shared" si="44"/>
        <v>0.95895864337737613</v>
      </c>
      <c r="I151" s="303"/>
      <c r="J151" s="302">
        <v>0.62243771299401585</v>
      </c>
      <c r="K151" s="302">
        <v>0.36082287142611957</v>
      </c>
      <c r="L151" s="302">
        <f t="shared" si="45"/>
        <v>0.98326058442013542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5.0992055127907124E-2</v>
      </c>
      <c r="C152" s="302">
        <v>3.660454486976958</v>
      </c>
      <c r="D152" s="302">
        <f t="shared" si="43"/>
        <v>3.711446542104865</v>
      </c>
      <c r="E152" s="303"/>
      <c r="F152" s="302">
        <v>3.4733758477783275E-2</v>
      </c>
      <c r="G152" s="302">
        <v>3.7225837879423844</v>
      </c>
      <c r="H152" s="302">
        <f t="shared" si="44"/>
        <v>3.7573175464201678</v>
      </c>
      <c r="I152" s="303"/>
      <c r="J152" s="302">
        <v>4.6430182102464662E-2</v>
      </c>
      <c r="K152" s="302">
        <v>4.1750571859557368</v>
      </c>
      <c r="L152" s="302">
        <f t="shared" si="45"/>
        <v>4.2214873680582015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0.2576710549540453</v>
      </c>
      <c r="C153" s="302">
        <v>2.0780081816796074</v>
      </c>
      <c r="D153" s="302">
        <f t="shared" si="43"/>
        <v>2.335679236633653</v>
      </c>
      <c r="E153" s="303"/>
      <c r="F153" s="302">
        <v>0.19307288990543792</v>
      </c>
      <c r="G153" s="302">
        <v>2.1797548446221229</v>
      </c>
      <c r="H153" s="302">
        <f t="shared" si="44"/>
        <v>2.3728277345275606</v>
      </c>
      <c r="I153" s="303"/>
      <c r="J153" s="302">
        <v>0.14120717752660941</v>
      </c>
      <c r="K153" s="302">
        <v>1.9360086955200291</v>
      </c>
      <c r="L153" s="302">
        <f t="shared" si="45"/>
        <v>2.0772158730466384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7.4625957517295065</v>
      </c>
      <c r="C155" s="311">
        <f t="shared" ref="C155:D155" si="46">SUM(C145:C153)</f>
        <v>41.820404248270492</v>
      </c>
      <c r="D155" s="311">
        <f t="shared" si="46"/>
        <v>49.282999999999987</v>
      </c>
      <c r="E155" s="311"/>
      <c r="F155" s="311">
        <f t="shared" ref="F155:H155" si="47">SUM(F145:F153)</f>
        <v>6.8124220693209123</v>
      </c>
      <c r="G155" s="311">
        <f t="shared" si="47"/>
        <v>45.193577930679098</v>
      </c>
      <c r="H155" s="311">
        <f t="shared" si="47"/>
        <v>52.006000000000014</v>
      </c>
      <c r="I155" s="311"/>
      <c r="J155" s="311">
        <f t="shared" ref="J155:L155" si="48">SUM(J145:J153)</f>
        <v>6.796565082003668</v>
      </c>
      <c r="K155" s="311">
        <f t="shared" si="48"/>
        <v>43.207434917996359</v>
      </c>
      <c r="L155" s="311">
        <f t="shared" si="48"/>
        <v>50.004000000000026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3.5299533157535166</v>
      </c>
      <c r="C162" s="302">
        <v>8.7614479291799441</v>
      </c>
      <c r="D162" s="302">
        <f>SUM(B162:C162)</f>
        <v>12.291401244933461</v>
      </c>
      <c r="E162" s="303"/>
      <c r="F162" s="302">
        <v>4.026316419915716</v>
      </c>
      <c r="G162" s="302">
        <v>10.062647798066216</v>
      </c>
      <c r="H162" s="302">
        <f>SUM(F162:G162)</f>
        <v>14.088964217981932</v>
      </c>
      <c r="I162" s="303"/>
      <c r="J162" s="302">
        <v>5.0564117368763641</v>
      </c>
      <c r="K162" s="302">
        <v>11.503665944663219</v>
      </c>
      <c r="L162" s="302">
        <f>SUM(J162:K162)</f>
        <v>16.560077681539582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2.6352112322529253</v>
      </c>
      <c r="C163" s="302">
        <v>3.9826513933183492</v>
      </c>
      <c r="D163" s="302">
        <f t="shared" ref="D163:D170" si="49">SUM(B163:C163)</f>
        <v>6.6178626255712745</v>
      </c>
      <c r="E163" s="303"/>
      <c r="F163" s="302">
        <v>3.5120299244011712</v>
      </c>
      <c r="G163" s="302">
        <v>5.9929373561001418</v>
      </c>
      <c r="H163" s="302">
        <f t="shared" ref="H163:H170" si="50">SUM(F163:G163)</f>
        <v>9.5049672805013135</v>
      </c>
      <c r="I163" s="303"/>
      <c r="J163" s="302">
        <v>4.5844450048384955</v>
      </c>
      <c r="K163" s="302">
        <v>7.3868539583187793</v>
      </c>
      <c r="L163" s="302">
        <f t="shared" ref="L163:L170" si="51">SUM(J163:K163)</f>
        <v>11.971298963157274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2.8337349318591714</v>
      </c>
      <c r="C164" s="302">
        <v>3.5470642114292672</v>
      </c>
      <c r="D164" s="302">
        <f t="shared" si="49"/>
        <v>6.3807991432884386</v>
      </c>
      <c r="E164" s="303"/>
      <c r="F164" s="302">
        <v>3.1540483459852222</v>
      </c>
      <c r="G164" s="302">
        <v>4.7805466620140447</v>
      </c>
      <c r="H164" s="302">
        <f t="shared" si="50"/>
        <v>7.9345950079992669</v>
      </c>
      <c r="I164" s="303"/>
      <c r="J164" s="302">
        <v>3.6106956041448441</v>
      </c>
      <c r="K164" s="302">
        <v>4.7899814710266746</v>
      </c>
      <c r="L164" s="302">
        <f t="shared" si="51"/>
        <v>8.4006770751715187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3.89351965472463</v>
      </c>
      <c r="C165" s="302">
        <v>2.4994005588774213</v>
      </c>
      <c r="D165" s="302">
        <f t="shared" si="49"/>
        <v>6.3929202136020518</v>
      </c>
      <c r="E165" s="303"/>
      <c r="F165" s="302">
        <v>3.6453730310054904</v>
      </c>
      <c r="G165" s="302">
        <v>3.2031329406171523</v>
      </c>
      <c r="H165" s="302">
        <f t="shared" si="50"/>
        <v>6.8485059716226431</v>
      </c>
      <c r="I165" s="303"/>
      <c r="J165" s="302">
        <v>4.474324351788197</v>
      </c>
      <c r="K165" s="302">
        <v>3.6704223276810999</v>
      </c>
      <c r="L165" s="302">
        <f t="shared" si="51"/>
        <v>8.1447466794692964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1.4083904689409785</v>
      </c>
      <c r="C166" s="302">
        <v>9.8159854340159001</v>
      </c>
      <c r="D166" s="302">
        <f t="shared" si="49"/>
        <v>11.224375902956879</v>
      </c>
      <c r="E166" s="303"/>
      <c r="F166" s="302">
        <v>1.2046203197339322</v>
      </c>
      <c r="G166" s="302">
        <v>8.1677835686341638</v>
      </c>
      <c r="H166" s="302">
        <f t="shared" si="50"/>
        <v>9.3724038883680958</v>
      </c>
      <c r="I166" s="303"/>
      <c r="J166" s="302">
        <v>1.1489617218183013</v>
      </c>
      <c r="K166" s="302">
        <v>7.8406036006575288</v>
      </c>
      <c r="L166" s="302">
        <f t="shared" si="51"/>
        <v>8.9895653224758298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1.1306635576373476</v>
      </c>
      <c r="C167" s="302">
        <v>0.32184045771298248</v>
      </c>
      <c r="D167" s="302">
        <f t="shared" si="49"/>
        <v>1.4525040153503301</v>
      </c>
      <c r="E167" s="303"/>
      <c r="F167" s="302">
        <v>0.88203312231456332</v>
      </c>
      <c r="G167" s="302">
        <v>0.3714358430977438</v>
      </c>
      <c r="H167" s="302">
        <f t="shared" si="50"/>
        <v>1.2534689654123072</v>
      </c>
      <c r="I167" s="303"/>
      <c r="J167" s="302">
        <v>1.2388091892846673</v>
      </c>
      <c r="K167" s="302">
        <v>0.48418122558836285</v>
      </c>
      <c r="L167" s="302">
        <f t="shared" si="51"/>
        <v>1.7229904148730302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46.717805627791797</v>
      </c>
      <c r="C168" s="302">
        <v>18.326445494098632</v>
      </c>
      <c r="D168" s="302">
        <f t="shared" si="49"/>
        <v>65.044251121890426</v>
      </c>
      <c r="E168" s="303"/>
      <c r="F168" s="302">
        <v>42.357546264760209</v>
      </c>
      <c r="G168" s="302">
        <v>17.277678450036543</v>
      </c>
      <c r="H168" s="302">
        <f t="shared" si="50"/>
        <v>59.635224714796749</v>
      </c>
      <c r="I168" s="303"/>
      <c r="J168" s="302">
        <v>37.372240885586564</v>
      </c>
      <c r="K168" s="302">
        <v>16.983292545284844</v>
      </c>
      <c r="L168" s="302">
        <f t="shared" si="51"/>
        <v>54.355533430871404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0.4859320017451243</v>
      </c>
      <c r="C169" s="302">
        <v>7.2165241595186602</v>
      </c>
      <c r="D169" s="302">
        <f t="shared" si="49"/>
        <v>7.7024561612637843</v>
      </c>
      <c r="E169" s="303"/>
      <c r="F169" s="302">
        <v>0.37690802675988699</v>
      </c>
      <c r="G169" s="302">
        <v>7.1813100369342626</v>
      </c>
      <c r="H169" s="302">
        <f t="shared" si="50"/>
        <v>7.5582180636941496</v>
      </c>
      <c r="I169" s="303"/>
      <c r="J169" s="302">
        <v>0.2866378903394276</v>
      </c>
      <c r="K169" s="302">
        <v>7.4649249535868076</v>
      </c>
      <c r="L169" s="302">
        <f t="shared" si="51"/>
        <v>7.7515628439262354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4.3628084027505931</v>
      </c>
      <c r="C170" s="302">
        <v>8.7936211683927219</v>
      </c>
      <c r="D170" s="302">
        <f t="shared" si="49"/>
        <v>13.156429571143315</v>
      </c>
      <c r="E170" s="303"/>
      <c r="F170" s="302">
        <v>3.6460613965085864</v>
      </c>
      <c r="G170" s="302">
        <v>8.0725904931148413</v>
      </c>
      <c r="H170" s="302">
        <f t="shared" si="50"/>
        <v>11.718651889623427</v>
      </c>
      <c r="I170" s="303"/>
      <c r="J170" s="302">
        <v>2.9918457646480445</v>
      </c>
      <c r="K170" s="302">
        <v>6.7837018238678741</v>
      </c>
      <c r="L170" s="302">
        <f t="shared" si="51"/>
        <v>9.7755475885159182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66.998019193456088</v>
      </c>
      <c r="C172" s="311">
        <f t="shared" ref="C172:D172" si="52">SUM(C162:C170)</f>
        <v>63.264980806543889</v>
      </c>
      <c r="D172" s="311">
        <f t="shared" si="52"/>
        <v>130.26299999999995</v>
      </c>
      <c r="E172" s="311"/>
      <c r="F172" s="311">
        <f t="shared" ref="F172:H172" si="53">SUM(F162:F170)</f>
        <v>62.804936851384774</v>
      </c>
      <c r="G172" s="311">
        <f t="shared" si="53"/>
        <v>65.110063148615112</v>
      </c>
      <c r="H172" s="311">
        <f t="shared" si="53"/>
        <v>127.91499999999989</v>
      </c>
      <c r="I172" s="311"/>
      <c r="J172" s="311">
        <f t="shared" ref="J172:L172" si="54">SUM(J162:J170)</f>
        <v>60.764372149324906</v>
      </c>
      <c r="K172" s="311">
        <f t="shared" si="54"/>
        <v>66.907627850675198</v>
      </c>
      <c r="L172" s="311">
        <f t="shared" si="54"/>
        <v>127.67200000000008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0.50174615307976844</v>
      </c>
      <c r="C179" s="302">
        <v>1.7813418999530737</v>
      </c>
      <c r="D179" s="302">
        <f>SUM(B179:C179)</f>
        <v>2.2830880530328423</v>
      </c>
      <c r="E179" s="303"/>
      <c r="F179" s="302">
        <v>1.4859820485024651</v>
      </c>
      <c r="G179" s="302">
        <v>2.3692522275271166</v>
      </c>
      <c r="H179" s="302">
        <f>SUM(F179:G179)</f>
        <v>3.8552342760295817</v>
      </c>
      <c r="I179" s="303"/>
      <c r="J179" s="302">
        <v>1.7629669775839356</v>
      </c>
      <c r="K179" s="302">
        <v>2.6074718656687104</v>
      </c>
      <c r="L179" s="302">
        <f>SUM(J179:K179)</f>
        <v>4.3704388432526464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0.40954344916334062</v>
      </c>
      <c r="C180" s="302">
        <v>1.284419312467437</v>
      </c>
      <c r="D180" s="302">
        <f t="shared" ref="D180:D187" si="55">SUM(B180:C180)</f>
        <v>1.6939627616307775</v>
      </c>
      <c r="E180" s="303"/>
      <c r="F180" s="302">
        <v>0.93866742401651038</v>
      </c>
      <c r="G180" s="302">
        <v>2.0124702668851819</v>
      </c>
      <c r="H180" s="302">
        <f t="shared" ref="H180:H187" si="56">SUM(F180:G180)</f>
        <v>2.9511376909016924</v>
      </c>
      <c r="I180" s="303"/>
      <c r="J180" s="302">
        <v>1.2427417287829512</v>
      </c>
      <c r="K180" s="302">
        <v>2.903401979466318</v>
      </c>
      <c r="L180" s="302">
        <f t="shared" ref="L180:L187" si="57">SUM(J180:K180)</f>
        <v>4.1461437082492694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0.48461586288219877</v>
      </c>
      <c r="C181" s="302">
        <v>1.396498438354266</v>
      </c>
      <c r="D181" s="302">
        <f t="shared" si="55"/>
        <v>1.8811143012364648</v>
      </c>
      <c r="E181" s="303"/>
      <c r="F181" s="302">
        <v>0.86862678537522775</v>
      </c>
      <c r="G181" s="302">
        <v>2.1754586651287995</v>
      </c>
      <c r="H181" s="302">
        <f t="shared" si="56"/>
        <v>3.0440854505040273</v>
      </c>
      <c r="I181" s="303"/>
      <c r="J181" s="302">
        <v>1.0389850055854755</v>
      </c>
      <c r="K181" s="302">
        <v>2.6640457346951449</v>
      </c>
      <c r="L181" s="302">
        <f t="shared" si="57"/>
        <v>3.7030307402806204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2.061120247999952</v>
      </c>
      <c r="C182" s="302">
        <v>1.185245483795671</v>
      </c>
      <c r="D182" s="302">
        <f t="shared" si="55"/>
        <v>3.2463657317956232</v>
      </c>
      <c r="E182" s="303"/>
      <c r="F182" s="302">
        <v>2.9117954301989575</v>
      </c>
      <c r="G182" s="302">
        <v>1.5877036435028227</v>
      </c>
      <c r="H182" s="302">
        <f t="shared" si="56"/>
        <v>4.4994990737017799</v>
      </c>
      <c r="I182" s="303"/>
      <c r="J182" s="302">
        <v>2.3958930898604782</v>
      </c>
      <c r="K182" s="302">
        <v>1.5885035247675798</v>
      </c>
      <c r="L182" s="302">
        <f t="shared" si="57"/>
        <v>3.9843966146280581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8.2932930763234117E-2</v>
      </c>
      <c r="C183" s="302">
        <v>1.9083830220795015</v>
      </c>
      <c r="D183" s="302">
        <f t="shared" si="55"/>
        <v>1.9913159528427355</v>
      </c>
      <c r="E183" s="303"/>
      <c r="F183" s="302">
        <v>0.17708902299648624</v>
      </c>
      <c r="G183" s="302">
        <v>1.8742999829091846</v>
      </c>
      <c r="H183" s="302">
        <f t="shared" si="56"/>
        <v>2.051389005905671</v>
      </c>
      <c r="I183" s="303"/>
      <c r="J183" s="302">
        <v>0.4349704801194722</v>
      </c>
      <c r="K183" s="302">
        <v>1.766510714276889</v>
      </c>
      <c r="L183" s="302">
        <f t="shared" si="57"/>
        <v>2.201481194396361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1.9122915332808037</v>
      </c>
      <c r="C184" s="302">
        <v>0.94006847007706651</v>
      </c>
      <c r="D184" s="302">
        <f t="shared" si="55"/>
        <v>2.8523600033578704</v>
      </c>
      <c r="E184" s="303"/>
      <c r="F184" s="302">
        <v>2.1459329786957091</v>
      </c>
      <c r="G184" s="302">
        <v>1.3278958657576478</v>
      </c>
      <c r="H184" s="302">
        <f t="shared" si="56"/>
        <v>3.4738288444533572</v>
      </c>
      <c r="I184" s="303"/>
      <c r="J184" s="302">
        <v>2.481611227974462</v>
      </c>
      <c r="K184" s="302">
        <v>1.724525973090371</v>
      </c>
      <c r="L184" s="302">
        <f t="shared" si="57"/>
        <v>4.2061372010648332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0.82235904846863206</v>
      </c>
      <c r="C185" s="302">
        <v>0.58959812479764173</v>
      </c>
      <c r="D185" s="302">
        <f t="shared" si="55"/>
        <v>1.4119571732662739</v>
      </c>
      <c r="E185" s="303"/>
      <c r="F185" s="302">
        <v>1.0664520064940906</v>
      </c>
      <c r="G185" s="302">
        <v>0.7312911394466437</v>
      </c>
      <c r="H185" s="302">
        <f t="shared" si="56"/>
        <v>1.7977431459407343</v>
      </c>
      <c r="I185" s="303"/>
      <c r="J185" s="302">
        <v>1.3344464802113334</v>
      </c>
      <c r="K185" s="302">
        <v>1.0354724581328436</v>
      </c>
      <c r="L185" s="302">
        <f t="shared" si="57"/>
        <v>2.3699189383441768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0.23947461731119826</v>
      </c>
      <c r="C186" s="302">
        <v>14.527226862037692</v>
      </c>
      <c r="D186" s="302">
        <f t="shared" si="55"/>
        <v>14.766701479348891</v>
      </c>
      <c r="E186" s="303"/>
      <c r="F186" s="302">
        <v>0.31420037303066489</v>
      </c>
      <c r="G186" s="302">
        <v>16.207299433905753</v>
      </c>
      <c r="H186" s="302">
        <f t="shared" si="56"/>
        <v>16.521499806936419</v>
      </c>
      <c r="I186" s="303"/>
      <c r="J186" s="302">
        <v>0.53631800242404459</v>
      </c>
      <c r="K186" s="302">
        <v>15.798590029748384</v>
      </c>
      <c r="L186" s="302">
        <f t="shared" si="57"/>
        <v>16.334908032172429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1.1877000112014955</v>
      </c>
      <c r="C187" s="302">
        <v>5.0954345322869825</v>
      </c>
      <c r="D187" s="302">
        <f t="shared" si="55"/>
        <v>6.2831345434884778</v>
      </c>
      <c r="E187" s="303"/>
      <c r="F187" s="302">
        <v>1.2384894239874278</v>
      </c>
      <c r="G187" s="302">
        <v>4.46409328163928</v>
      </c>
      <c r="H187" s="302">
        <f t="shared" si="56"/>
        <v>5.7025827056267078</v>
      </c>
      <c r="I187" s="303"/>
      <c r="J187" s="302">
        <v>1.3354496774032421</v>
      </c>
      <c r="K187" s="302">
        <v>3.4970950502083489</v>
      </c>
      <c r="L187" s="302">
        <f t="shared" si="57"/>
        <v>4.8325447276115909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7.7017838541506229</v>
      </c>
      <c r="C189" s="311">
        <f t="shared" ref="C189:D189" si="58">SUM(C179:C187)</f>
        <v>28.708216145849331</v>
      </c>
      <c r="D189" s="311">
        <f t="shared" si="58"/>
        <v>36.409999999999954</v>
      </c>
      <c r="E189" s="311"/>
      <c r="F189" s="311">
        <f t="shared" ref="F189:H189" si="59">SUM(F179:F187)</f>
        <v>11.14723549329754</v>
      </c>
      <c r="G189" s="311">
        <f t="shared" si="59"/>
        <v>32.749764506702427</v>
      </c>
      <c r="H189" s="311">
        <f t="shared" si="59"/>
        <v>43.896999999999977</v>
      </c>
      <c r="I189" s="311"/>
      <c r="J189" s="311">
        <f t="shared" ref="J189:L189" si="60">SUM(J179:J187)</f>
        <v>12.563382669945394</v>
      </c>
      <c r="K189" s="311">
        <f t="shared" si="60"/>
        <v>33.585617330054589</v>
      </c>
      <c r="L189" s="311">
        <f t="shared" si="60"/>
        <v>46.148999999999987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3.8614459462309014</v>
      </c>
      <c r="C196" s="302">
        <v>6.2779697050304373</v>
      </c>
      <c r="D196" s="302">
        <f>SUM(B196:C196)</f>
        <v>10.139415651261338</v>
      </c>
      <c r="E196" s="303"/>
      <c r="F196" s="302">
        <v>5.5704570392156567</v>
      </c>
      <c r="G196" s="302">
        <v>7.1967400071339842</v>
      </c>
      <c r="H196" s="302">
        <f>SUM(F196:G196)</f>
        <v>12.76719704634964</v>
      </c>
      <c r="I196" s="303"/>
      <c r="J196" s="302">
        <v>7.8172571228084751</v>
      </c>
      <c r="K196" s="302">
        <v>10.7590088910136</v>
      </c>
      <c r="L196" s="302">
        <f>SUM(J196:K196)</f>
        <v>18.576266013822075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0.84286688671591126</v>
      </c>
      <c r="C197" s="302">
        <v>1.0690176698245506</v>
      </c>
      <c r="D197" s="302">
        <f t="shared" ref="D197:D204" si="61">SUM(B197:C197)</f>
        <v>1.9118845565404619</v>
      </c>
      <c r="E197" s="303"/>
      <c r="F197" s="302">
        <v>1.5815194042183716</v>
      </c>
      <c r="G197" s="302">
        <v>1.5698732418984092</v>
      </c>
      <c r="H197" s="302">
        <f t="shared" ref="H197:H204" si="62">SUM(F197:G197)</f>
        <v>3.1513926461167809</v>
      </c>
      <c r="I197" s="303"/>
      <c r="J197" s="302">
        <v>1.9918486232748858</v>
      </c>
      <c r="K197" s="302">
        <v>1.9896775364179315</v>
      </c>
      <c r="L197" s="302">
        <f t="shared" ref="L197:L204" si="63">SUM(J197:K197)</f>
        <v>3.9815261596928173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0.82784176224060613</v>
      </c>
      <c r="C198" s="302">
        <v>0.76054972530345266</v>
      </c>
      <c r="D198" s="302">
        <f t="shared" si="61"/>
        <v>1.5883914875440588</v>
      </c>
      <c r="E198" s="303"/>
      <c r="F198" s="302">
        <v>1.2336643421374738</v>
      </c>
      <c r="G198" s="302">
        <v>1.0465332789686621</v>
      </c>
      <c r="H198" s="302">
        <f t="shared" si="62"/>
        <v>2.2801976211061357</v>
      </c>
      <c r="I198" s="303"/>
      <c r="J198" s="302">
        <v>1.6486606058479907</v>
      </c>
      <c r="K198" s="302">
        <v>1.1246163476812614</v>
      </c>
      <c r="L198" s="302">
        <f t="shared" si="63"/>
        <v>2.7732769535292521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1.1758886640566537</v>
      </c>
      <c r="C199" s="302">
        <v>0.68445529175311448</v>
      </c>
      <c r="D199" s="302">
        <f t="shared" si="61"/>
        <v>1.8603439558097681</v>
      </c>
      <c r="E199" s="303"/>
      <c r="F199" s="302">
        <v>1.5774021958532043</v>
      </c>
      <c r="G199" s="302">
        <v>0.82165477948242283</v>
      </c>
      <c r="H199" s="302">
        <f t="shared" si="62"/>
        <v>2.3990569753356272</v>
      </c>
      <c r="I199" s="303"/>
      <c r="J199" s="302">
        <v>1.9825957742638818</v>
      </c>
      <c r="K199" s="302">
        <v>1.161700280987541</v>
      </c>
      <c r="L199" s="302">
        <f t="shared" si="63"/>
        <v>3.1442960552514228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3.104359433197184</v>
      </c>
      <c r="C200" s="302">
        <v>4.2468743581422492</v>
      </c>
      <c r="D200" s="302">
        <f t="shared" si="61"/>
        <v>7.3512337913394337</v>
      </c>
      <c r="E200" s="303"/>
      <c r="F200" s="302">
        <v>3.6209779271827593</v>
      </c>
      <c r="G200" s="302">
        <v>3.8883680700740677</v>
      </c>
      <c r="H200" s="302">
        <f t="shared" si="62"/>
        <v>7.5093459972568271</v>
      </c>
      <c r="I200" s="303"/>
      <c r="J200" s="302">
        <v>3.634618516791448</v>
      </c>
      <c r="K200" s="302">
        <v>3.680521487409063</v>
      </c>
      <c r="L200" s="302">
        <f t="shared" si="63"/>
        <v>7.3151400042005115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2.7871493744188167</v>
      </c>
      <c r="C201" s="302">
        <v>0.57006213567757824</v>
      </c>
      <c r="D201" s="302">
        <f t="shared" si="61"/>
        <v>3.3572115100963948</v>
      </c>
      <c r="E201" s="303"/>
      <c r="F201" s="302">
        <v>3.0479439198121221</v>
      </c>
      <c r="G201" s="302">
        <v>0.76949938437655507</v>
      </c>
      <c r="H201" s="302">
        <f t="shared" si="62"/>
        <v>3.8174433041886773</v>
      </c>
      <c r="I201" s="303"/>
      <c r="J201" s="302">
        <v>3.752157040538119</v>
      </c>
      <c r="K201" s="302">
        <v>0.91029199047575293</v>
      </c>
      <c r="L201" s="302">
        <f t="shared" si="63"/>
        <v>4.662449031013872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3.4862240138671781</v>
      </c>
      <c r="C202" s="302">
        <v>2.0672479490838969</v>
      </c>
      <c r="D202" s="302">
        <f t="shared" si="61"/>
        <v>5.5534719629510754</v>
      </c>
      <c r="E202" s="303"/>
      <c r="F202" s="302">
        <v>3.5312353595030364</v>
      </c>
      <c r="G202" s="302">
        <v>2.266883553098876</v>
      </c>
      <c r="H202" s="302">
        <f t="shared" si="62"/>
        <v>5.7981189126019128</v>
      </c>
      <c r="I202" s="303"/>
      <c r="J202" s="302">
        <v>4.6557179731180414</v>
      </c>
      <c r="K202" s="302">
        <v>2.8757690099595301</v>
      </c>
      <c r="L202" s="302">
        <f t="shared" si="63"/>
        <v>7.5314869830775715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0.21528037652528981</v>
      </c>
      <c r="C203" s="302">
        <v>1.557537943488263</v>
      </c>
      <c r="D203" s="302">
        <f t="shared" si="61"/>
        <v>1.7728183200135528</v>
      </c>
      <c r="E203" s="303"/>
      <c r="F203" s="302">
        <v>0.18534975439989834</v>
      </c>
      <c r="G203" s="302">
        <v>2.0228201674717141</v>
      </c>
      <c r="H203" s="302">
        <f t="shared" si="62"/>
        <v>2.2081699218716127</v>
      </c>
      <c r="I203" s="303"/>
      <c r="J203" s="302">
        <v>0.50454875767839424</v>
      </c>
      <c r="K203" s="302">
        <v>2.7779122907004505</v>
      </c>
      <c r="L203" s="302">
        <f t="shared" si="63"/>
        <v>3.2824610483788446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23.413888433352135</v>
      </c>
      <c r="C204" s="302">
        <v>9.5583403310917419</v>
      </c>
      <c r="D204" s="302">
        <f t="shared" si="61"/>
        <v>32.972228764443877</v>
      </c>
      <c r="E204" s="303"/>
      <c r="F204" s="302">
        <v>21.635347099442612</v>
      </c>
      <c r="G204" s="302">
        <v>11.771730475730282</v>
      </c>
      <c r="H204" s="302">
        <f t="shared" si="62"/>
        <v>33.407077575172892</v>
      </c>
      <c r="I204" s="303"/>
      <c r="J204" s="302">
        <v>24.763745899972054</v>
      </c>
      <c r="K204" s="302">
        <v>13.003351851061424</v>
      </c>
      <c r="L204" s="302">
        <f t="shared" si="63"/>
        <v>37.767097751033475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39.714944890604677</v>
      </c>
      <c r="C206" s="311">
        <f t="shared" ref="C206:D206" si="64">SUM(C196:C204)</f>
        <v>26.792055109395282</v>
      </c>
      <c r="D206" s="311">
        <f t="shared" si="64"/>
        <v>66.506999999999962</v>
      </c>
      <c r="E206" s="311"/>
      <c r="F206" s="311">
        <f t="shared" ref="F206:H206" si="65">SUM(F196:F204)</f>
        <v>41.983897041765132</v>
      </c>
      <c r="G206" s="311">
        <f t="shared" si="65"/>
        <v>31.354102958234968</v>
      </c>
      <c r="H206" s="311">
        <f t="shared" si="65"/>
        <v>73.338000000000108</v>
      </c>
      <c r="I206" s="311"/>
      <c r="J206" s="311">
        <f t="shared" ref="J206:L206" si="66">SUM(J196:J204)</f>
        <v>50.751150314293284</v>
      </c>
      <c r="K206" s="311">
        <f t="shared" si="66"/>
        <v>38.282849685706552</v>
      </c>
      <c r="L206" s="311">
        <f t="shared" si="66"/>
        <v>89.033999999999835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0.22165282295518701</v>
      </c>
      <c r="C213" s="302">
        <v>0.36028677527557096</v>
      </c>
      <c r="D213" s="302">
        <f>SUM(B213:C213)</f>
        <v>0.58193959823075803</v>
      </c>
      <c r="E213" s="303"/>
      <c r="F213" s="302">
        <v>0.34428404942796687</v>
      </c>
      <c r="G213" s="302">
        <v>0.28633991632031364</v>
      </c>
      <c r="H213" s="302">
        <f>SUM(F213:G213)</f>
        <v>0.6306239657482805</v>
      </c>
      <c r="I213" s="303"/>
      <c r="J213" s="302">
        <v>0.32326742299918138</v>
      </c>
      <c r="K213" s="302">
        <v>0.31527844101756336</v>
      </c>
      <c r="L213" s="302">
        <f>SUM(J213:K213)</f>
        <v>0.63854586401674474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0.40538761602512119</v>
      </c>
      <c r="C214" s="302">
        <v>0.75656138319164745</v>
      </c>
      <c r="D214" s="302">
        <f t="shared" ref="D214:D221" si="67">SUM(B214:C214)</f>
        <v>1.1619489992167686</v>
      </c>
      <c r="E214" s="303"/>
      <c r="F214" s="302">
        <v>0.58232423059146954</v>
      </c>
      <c r="G214" s="302">
        <v>0.5571331453197238</v>
      </c>
      <c r="H214" s="302">
        <f t="shared" ref="H214:H221" si="68">SUM(F214:G214)</f>
        <v>1.1394573759111934</v>
      </c>
      <c r="I214" s="303"/>
      <c r="J214" s="302">
        <v>0.56609647932212426</v>
      </c>
      <c r="K214" s="302">
        <v>0.57428971968591835</v>
      </c>
      <c r="L214" s="302">
        <f t="shared" ref="L214:L221" si="69">SUM(J214:K214)</f>
        <v>1.1403861990080426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0.84721435851193705</v>
      </c>
      <c r="C215" s="302">
        <v>0.55429935248203732</v>
      </c>
      <c r="D215" s="302">
        <f t="shared" si="67"/>
        <v>1.4015137109939744</v>
      </c>
      <c r="E215" s="303"/>
      <c r="F215" s="302">
        <v>1.4529402594151513</v>
      </c>
      <c r="G215" s="302">
        <v>0.52706776751398376</v>
      </c>
      <c r="H215" s="302">
        <f t="shared" si="68"/>
        <v>1.9800080269291351</v>
      </c>
      <c r="I215" s="303"/>
      <c r="J215" s="302">
        <v>1.3404647803318541</v>
      </c>
      <c r="K215" s="302">
        <v>0.48846139443554187</v>
      </c>
      <c r="L215" s="302">
        <f t="shared" si="69"/>
        <v>1.8289261747673959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0.57085923457770837</v>
      </c>
      <c r="C216" s="302">
        <v>0.18219854694930734</v>
      </c>
      <c r="D216" s="302">
        <f t="shared" si="67"/>
        <v>0.75305778152701575</v>
      </c>
      <c r="E216" s="303"/>
      <c r="F216" s="302">
        <v>0.45410376048046286</v>
      </c>
      <c r="G216" s="302">
        <v>0.27928233334559099</v>
      </c>
      <c r="H216" s="302">
        <f t="shared" si="68"/>
        <v>0.73338609382605391</v>
      </c>
      <c r="I216" s="303"/>
      <c r="J216" s="302">
        <v>0.36091619662810054</v>
      </c>
      <c r="K216" s="302">
        <v>0.26977718683287644</v>
      </c>
      <c r="L216" s="302">
        <f t="shared" si="69"/>
        <v>0.63069338346097692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8.5654451642866655E-2</v>
      </c>
      <c r="C217" s="302">
        <v>0.48855052600138593</v>
      </c>
      <c r="D217" s="302">
        <f t="shared" si="67"/>
        <v>0.5742049776442526</v>
      </c>
      <c r="E217" s="303"/>
      <c r="F217" s="302">
        <v>0.1703375063977649</v>
      </c>
      <c r="G217" s="302">
        <v>0.3604338985735967</v>
      </c>
      <c r="H217" s="302">
        <f t="shared" si="68"/>
        <v>0.53077140497136166</v>
      </c>
      <c r="I217" s="303"/>
      <c r="J217" s="302">
        <v>0.20895438673074296</v>
      </c>
      <c r="K217" s="302">
        <v>0.2880874206965115</v>
      </c>
      <c r="L217" s="302">
        <f t="shared" si="69"/>
        <v>0.49704180742725446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0.12820301138798348</v>
      </c>
      <c r="C218" s="302">
        <v>9.5736637785221068E-2</v>
      </c>
      <c r="D218" s="302">
        <f t="shared" si="67"/>
        <v>0.22393964917320455</v>
      </c>
      <c r="E218" s="303"/>
      <c r="F218" s="302">
        <v>0.1863237819718635</v>
      </c>
      <c r="G218" s="302">
        <v>0.16656607127911741</v>
      </c>
      <c r="H218" s="302">
        <f t="shared" si="68"/>
        <v>0.35288985325098088</v>
      </c>
      <c r="I218" s="303"/>
      <c r="J218" s="302">
        <v>0.18685285549136277</v>
      </c>
      <c r="K218" s="302">
        <v>0.17479499140230403</v>
      </c>
      <c r="L218" s="302">
        <f t="shared" si="69"/>
        <v>0.3616478468936668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0.2198386308254951</v>
      </c>
      <c r="C219" s="302">
        <v>0.12943308823565203</v>
      </c>
      <c r="D219" s="302">
        <f t="shared" si="67"/>
        <v>0.34927171906114712</v>
      </c>
      <c r="E219" s="303"/>
      <c r="F219" s="302">
        <v>0.1803635791522005</v>
      </c>
      <c r="G219" s="302">
        <v>0.21421287791915244</v>
      </c>
      <c r="H219" s="302">
        <f t="shared" si="68"/>
        <v>0.39457645707135292</v>
      </c>
      <c r="I219" s="303"/>
      <c r="J219" s="302">
        <v>0.1676498161665482</v>
      </c>
      <c r="K219" s="302">
        <v>0.28070156095432208</v>
      </c>
      <c r="L219" s="302">
        <f t="shared" si="69"/>
        <v>0.44835137712087025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5.8094957068262676E-2</v>
      </c>
      <c r="C220" s="302">
        <v>0.16819560904061345</v>
      </c>
      <c r="D220" s="302">
        <f t="shared" si="67"/>
        <v>0.22629056610887613</v>
      </c>
      <c r="E220" s="303"/>
      <c r="F220" s="302">
        <v>6.3689259733048856E-2</v>
      </c>
      <c r="G220" s="302">
        <v>0.13779712456809581</v>
      </c>
      <c r="H220" s="302">
        <f t="shared" si="68"/>
        <v>0.20148638430114468</v>
      </c>
      <c r="I220" s="303"/>
      <c r="J220" s="302">
        <v>0.10136163452613857</v>
      </c>
      <c r="K220" s="302">
        <v>0.15211928468252875</v>
      </c>
      <c r="L220" s="302">
        <f t="shared" si="69"/>
        <v>0.25348091920866733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0.38608022051766105</v>
      </c>
      <c r="C221" s="302">
        <v>0.47375277752634853</v>
      </c>
      <c r="D221" s="302">
        <f t="shared" si="67"/>
        <v>0.85983299804400959</v>
      </c>
      <c r="E221" s="303"/>
      <c r="F221" s="302">
        <v>0.46145684432212614</v>
      </c>
      <c r="G221" s="302">
        <v>0.76334359366837679</v>
      </c>
      <c r="H221" s="302">
        <f t="shared" si="68"/>
        <v>1.2248004379905029</v>
      </c>
      <c r="I221" s="303"/>
      <c r="J221" s="302">
        <v>0.55327028643093457</v>
      </c>
      <c r="K221" s="302">
        <v>0.81665614166544109</v>
      </c>
      <c r="L221" s="302">
        <f t="shared" si="69"/>
        <v>1.3699264280963757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2.9229853035122226</v>
      </c>
      <c r="C223" s="311">
        <f t="shared" ref="C223:D223" si="70">SUM(C213:C221)</f>
        <v>3.2090146964877837</v>
      </c>
      <c r="D223" s="311">
        <f t="shared" si="70"/>
        <v>6.1320000000000068</v>
      </c>
      <c r="E223" s="311"/>
      <c r="F223" s="311">
        <f t="shared" ref="F223:H223" si="71">SUM(F213:F221)</f>
        <v>3.8958232714920547</v>
      </c>
      <c r="G223" s="311">
        <f t="shared" si="71"/>
        <v>3.2921767285079513</v>
      </c>
      <c r="H223" s="311">
        <f t="shared" si="71"/>
        <v>7.1880000000000068</v>
      </c>
      <c r="I223" s="311"/>
      <c r="J223" s="311">
        <f t="shared" ref="J223:L223" si="72">SUM(J213:J221)</f>
        <v>3.8088338586269868</v>
      </c>
      <c r="K223" s="311">
        <f t="shared" si="72"/>
        <v>3.3601661413730075</v>
      </c>
      <c r="L223" s="311">
        <f t="shared" si="72"/>
        <v>7.1689999999999943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0.95642134278420909</v>
      </c>
      <c r="C230" s="302">
        <v>1.6869811077070855</v>
      </c>
      <c r="D230" s="302">
        <f>SUM(B230:C230)</f>
        <v>2.6434024504912945</v>
      </c>
      <c r="E230" s="303"/>
      <c r="F230" s="302">
        <v>0.71589890599167783</v>
      </c>
      <c r="G230" s="302">
        <v>1.7839851672672846</v>
      </c>
      <c r="H230" s="302">
        <f>SUM(F230:G230)</f>
        <v>2.4998840732589622</v>
      </c>
      <c r="I230" s="303"/>
      <c r="J230" s="302">
        <v>0.97671487399596357</v>
      </c>
      <c r="K230" s="302">
        <v>1.9459138847622002</v>
      </c>
      <c r="L230" s="302">
        <f>SUM(J230:K230)</f>
        <v>2.9226287587581639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1.565804019619891</v>
      </c>
      <c r="C231" s="302">
        <v>5.8995839075557237</v>
      </c>
      <c r="D231" s="302">
        <f t="shared" ref="D231:D238" si="73">SUM(B231:C231)</f>
        <v>7.4653879271756143</v>
      </c>
      <c r="E231" s="303"/>
      <c r="F231" s="302">
        <v>1.4087175926573063</v>
      </c>
      <c r="G231" s="302">
        <v>6.7252118540700003</v>
      </c>
      <c r="H231" s="302">
        <f t="shared" ref="H231:H238" si="74">SUM(F231:G231)</f>
        <v>8.133929446727306</v>
      </c>
      <c r="I231" s="303"/>
      <c r="J231" s="302">
        <v>2.0426632242224962</v>
      </c>
      <c r="K231" s="302">
        <v>8.5869470443200626</v>
      </c>
      <c r="L231" s="302">
        <f t="shared" ref="L231:L238" si="75">SUM(J231:K231)</f>
        <v>10.629610268542558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1.3936815783463326</v>
      </c>
      <c r="C232" s="302">
        <v>2.4169343792492275</v>
      </c>
      <c r="D232" s="302">
        <f t="shared" si="73"/>
        <v>3.81061595759556</v>
      </c>
      <c r="E232" s="303"/>
      <c r="F232" s="302">
        <v>1.1660557067758537</v>
      </c>
      <c r="G232" s="302">
        <v>2.7232050147411977</v>
      </c>
      <c r="H232" s="302">
        <f t="shared" si="74"/>
        <v>3.8892607215170516</v>
      </c>
      <c r="I232" s="303"/>
      <c r="J232" s="302">
        <v>1.4654067789251746</v>
      </c>
      <c r="K232" s="302">
        <v>3.0633783913804882</v>
      </c>
      <c r="L232" s="302">
        <f t="shared" si="75"/>
        <v>4.528785170305663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1.7580938193983602</v>
      </c>
      <c r="C233" s="302">
        <v>0.81404048945567464</v>
      </c>
      <c r="D233" s="302">
        <f t="shared" si="73"/>
        <v>2.5721343088540349</v>
      </c>
      <c r="E233" s="303"/>
      <c r="F233" s="302">
        <v>0.97268755329126022</v>
      </c>
      <c r="G233" s="302">
        <v>0.91426810517680424</v>
      </c>
      <c r="H233" s="302">
        <f t="shared" si="74"/>
        <v>1.8869556584680645</v>
      </c>
      <c r="I233" s="303"/>
      <c r="J233" s="302">
        <v>0.81868460069456217</v>
      </c>
      <c r="K233" s="302">
        <v>1.1024059499564718</v>
      </c>
      <c r="L233" s="302">
        <f t="shared" si="75"/>
        <v>1.9210905506510341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0.10464605675634422</v>
      </c>
      <c r="C234" s="302">
        <v>1.594817998113685</v>
      </c>
      <c r="D234" s="302">
        <f t="shared" si="73"/>
        <v>1.6994640548700293</v>
      </c>
      <c r="E234" s="303"/>
      <c r="F234" s="302">
        <v>7.1716920543510698E-2</v>
      </c>
      <c r="G234" s="302">
        <v>1.1879684230496852</v>
      </c>
      <c r="H234" s="302">
        <f t="shared" si="74"/>
        <v>1.2596853435931958</v>
      </c>
      <c r="I234" s="303"/>
      <c r="J234" s="302">
        <v>0.12238840946187104</v>
      </c>
      <c r="K234" s="302">
        <v>0.88574757298100559</v>
      </c>
      <c r="L234" s="302">
        <f t="shared" si="75"/>
        <v>1.0081359824428766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0.23032751497646031</v>
      </c>
      <c r="C235" s="302">
        <v>0.37959461562777647</v>
      </c>
      <c r="D235" s="302">
        <f t="shared" si="73"/>
        <v>0.60992213060423683</v>
      </c>
      <c r="E235" s="303"/>
      <c r="F235" s="302">
        <v>0.17629606401231412</v>
      </c>
      <c r="G235" s="302">
        <v>0.38985471556254642</v>
      </c>
      <c r="H235" s="302">
        <f t="shared" si="74"/>
        <v>0.5661507795748606</v>
      </c>
      <c r="I235" s="303"/>
      <c r="J235" s="302">
        <v>0.22926765702769758</v>
      </c>
      <c r="K235" s="302">
        <v>0.61647358543550557</v>
      </c>
      <c r="L235" s="302">
        <f t="shared" si="75"/>
        <v>0.84574124246320315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1.5741933373249077</v>
      </c>
      <c r="C236" s="302">
        <v>0.55596027072387466</v>
      </c>
      <c r="D236" s="302">
        <f t="shared" si="73"/>
        <v>2.1301536080487824</v>
      </c>
      <c r="E236" s="303"/>
      <c r="F236" s="302">
        <v>0.71413164908636118</v>
      </c>
      <c r="G236" s="302">
        <v>0.56940080949625849</v>
      </c>
      <c r="H236" s="302">
        <f t="shared" si="74"/>
        <v>1.2835324585826196</v>
      </c>
      <c r="I236" s="303"/>
      <c r="J236" s="302">
        <v>0.91714166475143566</v>
      </c>
      <c r="K236" s="302">
        <v>0.93021346543267724</v>
      </c>
      <c r="L236" s="302">
        <f t="shared" si="75"/>
        <v>1.8473551301841129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5.0710149925506286E-2</v>
      </c>
      <c r="C237" s="302">
        <v>0.27737540261229593</v>
      </c>
      <c r="D237" s="302">
        <f t="shared" si="73"/>
        <v>0.32808555253780219</v>
      </c>
      <c r="E237" s="303"/>
      <c r="F237" s="302">
        <v>3.7719342419516744E-2</v>
      </c>
      <c r="G237" s="302">
        <v>0.23754149716653133</v>
      </c>
      <c r="H237" s="302">
        <f t="shared" si="74"/>
        <v>0.27526083958604808</v>
      </c>
      <c r="I237" s="303"/>
      <c r="J237" s="302">
        <v>7.0794703209666868E-2</v>
      </c>
      <c r="K237" s="302">
        <v>0.29599150678274871</v>
      </c>
      <c r="L237" s="302">
        <f t="shared" si="75"/>
        <v>0.36678620999241557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0.20591647270866525</v>
      </c>
      <c r="C238" s="302">
        <v>0.47591753711401796</v>
      </c>
      <c r="D238" s="302">
        <f t="shared" si="73"/>
        <v>0.68183400982268316</v>
      </c>
      <c r="E238" s="303"/>
      <c r="F238" s="302">
        <v>0.27229657928069462</v>
      </c>
      <c r="G238" s="302">
        <v>0.80904409941118272</v>
      </c>
      <c r="H238" s="302">
        <f t="shared" si="74"/>
        <v>1.0813406786918773</v>
      </c>
      <c r="I238" s="303"/>
      <c r="J238" s="302">
        <v>0.39261028290488409</v>
      </c>
      <c r="K238" s="302">
        <v>0.97525640375505407</v>
      </c>
      <c r="L238" s="302">
        <f t="shared" si="75"/>
        <v>1.367866686659938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7.8397942918406773</v>
      </c>
      <c r="C240" s="311">
        <f t="shared" ref="C240:D240" si="76">SUM(C230:C238)</f>
        <v>14.101205708159362</v>
      </c>
      <c r="D240" s="311">
        <f t="shared" si="76"/>
        <v>21.941000000000038</v>
      </c>
      <c r="E240" s="311"/>
      <c r="F240" s="311">
        <f t="shared" ref="F240:H240" si="77">SUM(F230:F238)</f>
        <v>5.5355203140584965</v>
      </c>
      <c r="G240" s="311">
        <f t="shared" si="77"/>
        <v>15.340479685941492</v>
      </c>
      <c r="H240" s="311">
        <f t="shared" si="77"/>
        <v>20.875999999999987</v>
      </c>
      <c r="I240" s="311"/>
      <c r="J240" s="311">
        <f t="shared" ref="J240:L240" si="78">SUM(J230:J238)</f>
        <v>7.0356721951937509</v>
      </c>
      <c r="K240" s="311">
        <f t="shared" si="78"/>
        <v>18.402327804806212</v>
      </c>
      <c r="L240" s="311">
        <f t="shared" si="78"/>
        <v>25.437999999999963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0.83304788037803568</v>
      </c>
      <c r="C247" s="302">
        <v>1.1822326701743655</v>
      </c>
      <c r="D247" s="302">
        <f>SUM(B247:C247)</f>
        <v>2.0152805505524012</v>
      </c>
      <c r="E247" s="303"/>
      <c r="F247" s="302">
        <v>0.9279193301659463</v>
      </c>
      <c r="G247" s="302">
        <v>1.0509229152347654</v>
      </c>
      <c r="H247" s="302">
        <f>SUM(F247:G247)</f>
        <v>1.9788422454007117</v>
      </c>
      <c r="I247" s="303"/>
      <c r="J247" s="302">
        <v>1.1784840060184663</v>
      </c>
      <c r="K247" s="302">
        <v>1.0776785927786268</v>
      </c>
      <c r="L247" s="302">
        <f>SUM(J247:K247)</f>
        <v>2.256162598797093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0.98223334995951894</v>
      </c>
      <c r="C248" s="302">
        <v>2.6019949274945713</v>
      </c>
      <c r="D248" s="302">
        <f t="shared" ref="D248:D255" si="79">SUM(B248:C248)</f>
        <v>3.5842282774540903</v>
      </c>
      <c r="E248" s="303"/>
      <c r="F248" s="302">
        <v>1.2965350741416763</v>
      </c>
      <c r="G248" s="302">
        <v>1.8679710246883865</v>
      </c>
      <c r="H248" s="302">
        <f t="shared" ref="H248:H255" si="80">SUM(F248:G248)</f>
        <v>3.1645060988300626</v>
      </c>
      <c r="I248" s="303"/>
      <c r="J248" s="302">
        <v>1.7625317615277021</v>
      </c>
      <c r="K248" s="302">
        <v>2.2849516121771267</v>
      </c>
      <c r="L248" s="302">
        <f t="shared" ref="L248:L255" si="81">SUM(J248:K248)</f>
        <v>4.0474833737048286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1.4996811196241724</v>
      </c>
      <c r="C249" s="302">
        <v>1.9482699836893558</v>
      </c>
      <c r="D249" s="302">
        <f t="shared" si="79"/>
        <v>3.4479511033135282</v>
      </c>
      <c r="E249" s="303"/>
      <c r="F249" s="302">
        <v>1.6195317601479557</v>
      </c>
      <c r="G249" s="302">
        <v>1.6107857479702401</v>
      </c>
      <c r="H249" s="302">
        <f t="shared" si="80"/>
        <v>3.2303175081181958</v>
      </c>
      <c r="I249" s="303"/>
      <c r="J249" s="302">
        <v>1.7462244382218992</v>
      </c>
      <c r="K249" s="302">
        <v>1.4266273181505231</v>
      </c>
      <c r="L249" s="302">
        <f t="shared" si="81"/>
        <v>3.1728517563724221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4.6239997513638427</v>
      </c>
      <c r="C250" s="302">
        <v>2.4981616641260738</v>
      </c>
      <c r="D250" s="302">
        <f t="shared" si="79"/>
        <v>7.1221614154899164</v>
      </c>
      <c r="E250" s="303"/>
      <c r="F250" s="302">
        <v>3.8837167999692745</v>
      </c>
      <c r="G250" s="302">
        <v>2.1632744626117861</v>
      </c>
      <c r="H250" s="302">
        <f t="shared" si="80"/>
        <v>6.0469912625810611</v>
      </c>
      <c r="I250" s="303"/>
      <c r="J250" s="302">
        <v>3.0896634953727018</v>
      </c>
      <c r="K250" s="302">
        <v>2.0857053072961902</v>
      </c>
      <c r="L250" s="302">
        <f t="shared" si="81"/>
        <v>5.175368802668892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3.0267468888459312E-2</v>
      </c>
      <c r="C251" s="302">
        <v>0.39444510693301094</v>
      </c>
      <c r="D251" s="302">
        <f t="shared" si="79"/>
        <v>0.42471257582147026</v>
      </c>
      <c r="E251" s="303"/>
      <c r="F251" s="302">
        <v>2.7388791754170926E-2</v>
      </c>
      <c r="G251" s="302">
        <v>0.11667463974851108</v>
      </c>
      <c r="H251" s="302">
        <f t="shared" si="80"/>
        <v>0.144063431502682</v>
      </c>
      <c r="I251" s="303"/>
      <c r="J251" s="302">
        <v>5.273281890563121E-2</v>
      </c>
      <c r="K251" s="302">
        <v>9.5649152867314527E-2</v>
      </c>
      <c r="L251" s="302">
        <f t="shared" si="81"/>
        <v>0.14838197177294574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3.8625165789602317E-2</v>
      </c>
      <c r="C252" s="302">
        <v>7.4311128832852055E-2</v>
      </c>
      <c r="D252" s="302">
        <f t="shared" si="79"/>
        <v>0.11293629462245437</v>
      </c>
      <c r="E252" s="303"/>
      <c r="F252" s="302">
        <v>3.2331690296813459E-2</v>
      </c>
      <c r="G252" s="302">
        <v>6.0005681284977457E-2</v>
      </c>
      <c r="H252" s="302">
        <f t="shared" si="80"/>
        <v>9.2337371581790922E-2</v>
      </c>
      <c r="I252" s="303"/>
      <c r="J252" s="302">
        <v>3.3677335224921778E-2</v>
      </c>
      <c r="K252" s="302">
        <v>7.9673055919173633E-2</v>
      </c>
      <c r="L252" s="302">
        <f t="shared" si="81"/>
        <v>0.11335039114409541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1.1713938991334403</v>
      </c>
      <c r="C253" s="302">
        <v>0.80901677723158572</v>
      </c>
      <c r="D253" s="302">
        <f t="shared" si="79"/>
        <v>1.980410676365026</v>
      </c>
      <c r="E253" s="303"/>
      <c r="F253" s="302">
        <v>1.0418671680150415</v>
      </c>
      <c r="G253" s="302">
        <v>0.53893527380227324</v>
      </c>
      <c r="H253" s="302">
        <f t="shared" si="80"/>
        <v>1.5808024418173148</v>
      </c>
      <c r="I253" s="303"/>
      <c r="J253" s="302">
        <v>1.1927117072224667</v>
      </c>
      <c r="K253" s="302">
        <v>0.73251844809779465</v>
      </c>
      <c r="L253" s="302">
        <f t="shared" si="81"/>
        <v>1.9252301553202613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1.7468390679740722E-2</v>
      </c>
      <c r="C254" s="302">
        <v>0.18786022503267169</v>
      </c>
      <c r="D254" s="302">
        <f t="shared" si="79"/>
        <v>0.2053286157124124</v>
      </c>
      <c r="E254" s="303"/>
      <c r="F254" s="302">
        <v>1.26648821008669E-2</v>
      </c>
      <c r="G254" s="302">
        <v>5.3840030971038934E-2</v>
      </c>
      <c r="H254" s="302">
        <f t="shared" si="80"/>
        <v>6.6504913071905841E-2</v>
      </c>
      <c r="I254" s="303"/>
      <c r="J254" s="302">
        <v>2.0108253977154981E-2</v>
      </c>
      <c r="K254" s="302">
        <v>6.9363273847606655E-2</v>
      </c>
      <c r="L254" s="302">
        <f t="shared" si="81"/>
        <v>8.9471527824761643E-2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7.0329021029343367E-2</v>
      </c>
      <c r="C255" s="302">
        <v>0.29566146963934642</v>
      </c>
      <c r="D255" s="302">
        <f t="shared" si="79"/>
        <v>0.36599049066868977</v>
      </c>
      <c r="E255" s="303"/>
      <c r="F255" s="302">
        <v>5.4206080196770937E-2</v>
      </c>
      <c r="G255" s="302">
        <v>0.15142864689952185</v>
      </c>
      <c r="H255" s="302">
        <f t="shared" si="80"/>
        <v>0.20563472709629277</v>
      </c>
      <c r="I255" s="303"/>
      <c r="J255" s="302">
        <v>5.4047192762459555E-2</v>
      </c>
      <c r="K255" s="302">
        <v>0.13665222963224652</v>
      </c>
      <c r="L255" s="302">
        <f t="shared" si="81"/>
        <v>0.19069942239470608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9.2670460468461542</v>
      </c>
      <c r="C257" s="311">
        <f t="shared" ref="C257:D257" si="82">SUM(C247:C255)</f>
        <v>9.9919539531538337</v>
      </c>
      <c r="D257" s="311">
        <f t="shared" si="82"/>
        <v>19.25899999999999</v>
      </c>
      <c r="E257" s="311"/>
      <c r="F257" s="311">
        <f t="shared" ref="F257:H257" si="83">SUM(F247:F255)</f>
        <v>8.8961615767885149</v>
      </c>
      <c r="G257" s="311">
        <f t="shared" si="83"/>
        <v>7.6138384232115</v>
      </c>
      <c r="H257" s="311">
        <f t="shared" si="83"/>
        <v>16.510000000000019</v>
      </c>
      <c r="I257" s="311"/>
      <c r="J257" s="311">
        <f t="shared" ref="J257:L257" si="84">SUM(J247:J255)</f>
        <v>9.1301810092334019</v>
      </c>
      <c r="K257" s="311">
        <f t="shared" si="84"/>
        <v>7.9888189907666023</v>
      </c>
      <c r="L257" s="311">
        <f t="shared" si="84"/>
        <v>17.119000000000007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0.46559964576244667</v>
      </c>
      <c r="C264" s="302">
        <v>1.1405843817019377</v>
      </c>
      <c r="D264" s="302">
        <f>SUM(B264:C264)</f>
        <v>1.6061840274643844</v>
      </c>
      <c r="E264" s="303"/>
      <c r="F264" s="302">
        <v>0.92358268036281244</v>
      </c>
      <c r="G264" s="302">
        <v>0.98176461732105258</v>
      </c>
      <c r="H264" s="302">
        <f>SUM(F264:G264)</f>
        <v>1.905347297683865</v>
      </c>
      <c r="I264" s="303"/>
      <c r="J264" s="302">
        <v>1.0926963978367319</v>
      </c>
      <c r="K264" s="302">
        <v>1.1730079964988047</v>
      </c>
      <c r="L264" s="302">
        <f>SUM(J264:K264)</f>
        <v>2.2657043943355366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0.62721445135012166</v>
      </c>
      <c r="C265" s="302">
        <v>0.91190775378347522</v>
      </c>
      <c r="D265" s="302">
        <f t="shared" ref="D265:D272" si="85">SUM(B265:C265)</f>
        <v>1.5391222051335969</v>
      </c>
      <c r="E265" s="303"/>
      <c r="F265" s="302">
        <v>0.93458093280527121</v>
      </c>
      <c r="G265" s="302">
        <v>1.0409746217375977</v>
      </c>
      <c r="H265" s="302">
        <f t="shared" ref="H265:H272" si="86">SUM(F265:G265)</f>
        <v>1.9755555545428689</v>
      </c>
      <c r="I265" s="303"/>
      <c r="J265" s="302">
        <v>1.215462495150694</v>
      </c>
      <c r="K265" s="302">
        <v>1.3467259428518608</v>
      </c>
      <c r="L265" s="302">
        <f t="shared" ref="L265:L272" si="87">SUM(J265:K265)</f>
        <v>2.562188438002555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0.67657207916264084</v>
      </c>
      <c r="C266" s="302">
        <v>0.75078380789962851</v>
      </c>
      <c r="D266" s="302">
        <f t="shared" si="85"/>
        <v>1.4273558870622693</v>
      </c>
      <c r="E266" s="303"/>
      <c r="F266" s="302">
        <v>0.92930401663649953</v>
      </c>
      <c r="G266" s="302">
        <v>0.79893327470495856</v>
      </c>
      <c r="H266" s="302">
        <f t="shared" si="86"/>
        <v>1.7282372913414581</v>
      </c>
      <c r="I266" s="303"/>
      <c r="J266" s="302">
        <v>1.2162892819295994</v>
      </c>
      <c r="K266" s="302">
        <v>0.76409532446850037</v>
      </c>
      <c r="L266" s="302">
        <f t="shared" si="87"/>
        <v>1.9803846063980997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2.5451158501687718</v>
      </c>
      <c r="C267" s="302">
        <v>0.9346138110489377</v>
      </c>
      <c r="D267" s="302">
        <f t="shared" si="85"/>
        <v>3.4797296612177098</v>
      </c>
      <c r="E267" s="303"/>
      <c r="F267" s="302">
        <v>2.6777003810216162</v>
      </c>
      <c r="G267" s="302">
        <v>0.94645903040087664</v>
      </c>
      <c r="H267" s="302">
        <f t="shared" si="86"/>
        <v>3.6241594114224931</v>
      </c>
      <c r="I267" s="303"/>
      <c r="J267" s="302">
        <v>2.5580548797951468</v>
      </c>
      <c r="K267" s="302">
        <v>1.1308780857126461</v>
      </c>
      <c r="L267" s="302">
        <f t="shared" si="87"/>
        <v>3.6889329655077931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8.3240243444343678E-2</v>
      </c>
      <c r="C268" s="302">
        <v>1.2168259136834625</v>
      </c>
      <c r="D268" s="302">
        <f t="shared" si="85"/>
        <v>1.3000661571278063</v>
      </c>
      <c r="E268" s="303"/>
      <c r="F268" s="302">
        <v>0.18392975879630569</v>
      </c>
      <c r="G268" s="302">
        <v>0.61960059957670233</v>
      </c>
      <c r="H268" s="302">
        <f t="shared" si="86"/>
        <v>0.80353035837300801</v>
      </c>
      <c r="I268" s="303"/>
      <c r="J268" s="302">
        <v>0.34381235472460481</v>
      </c>
      <c r="K268" s="302">
        <v>0.72076947236141797</v>
      </c>
      <c r="L268" s="302">
        <f t="shared" si="87"/>
        <v>1.0645818270860228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0.16699718610935851</v>
      </c>
      <c r="C269" s="302">
        <v>0.2843375518359178</v>
      </c>
      <c r="D269" s="302">
        <f t="shared" si="85"/>
        <v>0.45133473794527634</v>
      </c>
      <c r="E269" s="303"/>
      <c r="F269" s="302">
        <v>0.19797497242438464</v>
      </c>
      <c r="G269" s="302">
        <v>0.29351969895665964</v>
      </c>
      <c r="H269" s="302">
        <f t="shared" si="86"/>
        <v>0.4914946713810443</v>
      </c>
      <c r="I269" s="303"/>
      <c r="J269" s="302">
        <v>0.28459122817700389</v>
      </c>
      <c r="K269" s="302">
        <v>0.31456507632899883</v>
      </c>
      <c r="L269" s="302">
        <f t="shared" si="87"/>
        <v>0.59915630450600266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1.7521142465262478</v>
      </c>
      <c r="C270" s="302">
        <v>0.888318799388089</v>
      </c>
      <c r="D270" s="302">
        <f t="shared" si="85"/>
        <v>2.640433045914337</v>
      </c>
      <c r="E270" s="303"/>
      <c r="F270" s="302">
        <v>1.7112136378573368</v>
      </c>
      <c r="G270" s="302">
        <v>0.97563054541588046</v>
      </c>
      <c r="H270" s="302">
        <f t="shared" si="86"/>
        <v>2.6868441832732173</v>
      </c>
      <c r="I270" s="303"/>
      <c r="J270" s="302">
        <v>2.0379551993077549</v>
      </c>
      <c r="K270" s="302">
        <v>1.0606204550620684</v>
      </c>
      <c r="L270" s="302">
        <f t="shared" si="87"/>
        <v>3.0985756543698235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8.2490255458023999E-3</v>
      </c>
      <c r="C271" s="302">
        <v>0.45274896741553255</v>
      </c>
      <c r="D271" s="302">
        <f t="shared" si="85"/>
        <v>0.46099799296133498</v>
      </c>
      <c r="E271" s="303"/>
      <c r="F271" s="302">
        <v>1.0026924109255727E-2</v>
      </c>
      <c r="G271" s="302">
        <v>0.33444227866863219</v>
      </c>
      <c r="H271" s="302">
        <f t="shared" si="86"/>
        <v>0.3444692027778879</v>
      </c>
      <c r="I271" s="303"/>
      <c r="J271" s="302">
        <v>2.1499113817653365E-2</v>
      </c>
      <c r="K271" s="302">
        <v>0.36170535417204169</v>
      </c>
      <c r="L271" s="302">
        <f t="shared" si="87"/>
        <v>0.38320446798969504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0.20821754452518984</v>
      </c>
      <c r="C272" s="302">
        <v>0.7165587406481122</v>
      </c>
      <c r="D272" s="302">
        <f t="shared" si="85"/>
        <v>0.92477628517330202</v>
      </c>
      <c r="E272" s="303"/>
      <c r="F272" s="302">
        <v>0.21117818946948388</v>
      </c>
      <c r="G272" s="302">
        <v>0.55418383973466501</v>
      </c>
      <c r="H272" s="302">
        <f t="shared" si="86"/>
        <v>0.76536202920414886</v>
      </c>
      <c r="I272" s="303"/>
      <c r="J272" s="302">
        <v>0.24238179588111122</v>
      </c>
      <c r="K272" s="302">
        <v>0.52188954592333392</v>
      </c>
      <c r="L272" s="302">
        <f t="shared" si="87"/>
        <v>0.76427134180444511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6.5333202725949233</v>
      </c>
      <c r="C274" s="311">
        <f t="shared" ref="C274:D274" si="88">SUM(C264:C272)</f>
        <v>7.2966797274050936</v>
      </c>
      <c r="D274" s="311">
        <f t="shared" si="88"/>
        <v>13.830000000000018</v>
      </c>
      <c r="E274" s="311"/>
      <c r="F274" s="311">
        <f t="shared" ref="F274:H274" si="89">SUM(F264:F272)</f>
        <v>7.7794914934829658</v>
      </c>
      <c r="G274" s="311">
        <f t="shared" si="89"/>
        <v>6.5455085065170246</v>
      </c>
      <c r="H274" s="311">
        <f t="shared" si="89"/>
        <v>14.32499999999999</v>
      </c>
      <c r="I274" s="311"/>
      <c r="J274" s="311">
        <f t="shared" ref="J274:L274" si="90">SUM(J264:J272)</f>
        <v>9.0127427466203009</v>
      </c>
      <c r="K274" s="311">
        <f t="shared" si="90"/>
        <v>7.3942572533796724</v>
      </c>
      <c r="L274" s="311">
        <f t="shared" si="90"/>
        <v>16.406999999999975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1.333702709448336</v>
      </c>
      <c r="C281" s="302">
        <v>3.592134959580791</v>
      </c>
      <c r="D281" s="302">
        <f>SUM(B281:C281)</f>
        <v>4.9258376690291268</v>
      </c>
      <c r="E281" s="303"/>
      <c r="F281" s="302">
        <v>1.4715664463462395</v>
      </c>
      <c r="G281" s="302">
        <v>3.3641454281543153</v>
      </c>
      <c r="H281" s="302">
        <f>SUM(F281:G281)</f>
        <v>4.8357118745005545</v>
      </c>
      <c r="I281" s="303"/>
      <c r="J281" s="302">
        <v>1.9284083353107417</v>
      </c>
      <c r="K281" s="302">
        <v>3.5469544318657289</v>
      </c>
      <c r="L281" s="302">
        <f>SUM(J281:K281)</f>
        <v>5.4753627671764704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4.0726990376201897</v>
      </c>
      <c r="C282" s="302">
        <v>12.835459297094614</v>
      </c>
      <c r="D282" s="302">
        <f t="shared" ref="D282:D289" si="91">SUM(B282:C282)</f>
        <v>16.908158334714805</v>
      </c>
      <c r="E282" s="303"/>
      <c r="F282" s="302">
        <v>5.013967469245685</v>
      </c>
      <c r="G282" s="302">
        <v>11.854054596533352</v>
      </c>
      <c r="H282" s="302">
        <f t="shared" ref="H282:H289" si="92">SUM(F282:G282)</f>
        <v>16.868022065779037</v>
      </c>
      <c r="I282" s="303"/>
      <c r="J282" s="302">
        <v>7.1789164608729354</v>
      </c>
      <c r="K282" s="302">
        <v>12.368618718162702</v>
      </c>
      <c r="L282" s="302">
        <f t="shared" ref="L282:L289" si="93">SUM(J282:K282)</f>
        <v>19.547535179035638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2.930514460470552</v>
      </c>
      <c r="C283" s="302">
        <v>5.4594653259106289</v>
      </c>
      <c r="D283" s="302">
        <f t="shared" si="91"/>
        <v>8.3899797863811809</v>
      </c>
      <c r="E283" s="303"/>
      <c r="F283" s="302">
        <v>3.0629106905595123</v>
      </c>
      <c r="G283" s="302">
        <v>5.150106502354582</v>
      </c>
      <c r="H283" s="302">
        <f t="shared" si="92"/>
        <v>8.2130171929140943</v>
      </c>
      <c r="I283" s="303"/>
      <c r="J283" s="302">
        <v>3.9194709213874139</v>
      </c>
      <c r="K283" s="302">
        <v>4.554588436982649</v>
      </c>
      <c r="L283" s="302">
        <f t="shared" si="93"/>
        <v>8.474059358370063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8.9774205847130819</v>
      </c>
      <c r="C284" s="302">
        <v>5.3515659154723769</v>
      </c>
      <c r="D284" s="302">
        <f t="shared" si="91"/>
        <v>14.328986500185458</v>
      </c>
      <c r="E284" s="303"/>
      <c r="F284" s="302">
        <v>8.1189281108586453</v>
      </c>
      <c r="G284" s="302">
        <v>4.9136236316768587</v>
      </c>
      <c r="H284" s="302">
        <f t="shared" si="92"/>
        <v>13.032551742535503</v>
      </c>
      <c r="I284" s="303"/>
      <c r="J284" s="302">
        <v>6.7903188098429537</v>
      </c>
      <c r="K284" s="302">
        <v>5.9612365165703105</v>
      </c>
      <c r="L284" s="302">
        <f t="shared" si="93"/>
        <v>12.751555326413264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0.15614608456093723</v>
      </c>
      <c r="C285" s="302">
        <v>2.6991099169585482</v>
      </c>
      <c r="D285" s="302">
        <f t="shared" si="91"/>
        <v>2.8552560015194852</v>
      </c>
      <c r="E285" s="303"/>
      <c r="F285" s="302">
        <v>0.11984117691451496</v>
      </c>
      <c r="G285" s="302">
        <v>1.7159443287982212</v>
      </c>
      <c r="H285" s="302">
        <f t="shared" si="92"/>
        <v>1.8357855057127361</v>
      </c>
      <c r="I285" s="303"/>
      <c r="J285" s="302">
        <v>0.26724143692817304</v>
      </c>
      <c r="K285" s="302">
        <v>1.4935551121165884</v>
      </c>
      <c r="L285" s="302">
        <f t="shared" si="93"/>
        <v>1.7607965490447615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0.49482430266051114</v>
      </c>
      <c r="C286" s="302">
        <v>0.39365386313074829</v>
      </c>
      <c r="D286" s="302">
        <f t="shared" si="91"/>
        <v>0.88847816579125949</v>
      </c>
      <c r="E286" s="303"/>
      <c r="F286" s="302">
        <v>0.39504741868298376</v>
      </c>
      <c r="G286" s="302">
        <v>0.39414312115369032</v>
      </c>
      <c r="H286" s="302">
        <f t="shared" si="92"/>
        <v>0.78919053983667409</v>
      </c>
      <c r="I286" s="303"/>
      <c r="J286" s="302">
        <v>0.55523391467864569</v>
      </c>
      <c r="K286" s="302">
        <v>0.67188051277125638</v>
      </c>
      <c r="L286" s="302">
        <f t="shared" si="93"/>
        <v>1.227114427449902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1.9681038971608169</v>
      </c>
      <c r="C287" s="302">
        <v>1.4280492681361594</v>
      </c>
      <c r="D287" s="302">
        <f t="shared" si="91"/>
        <v>3.3961531652969761</v>
      </c>
      <c r="E287" s="303"/>
      <c r="F287" s="302">
        <v>1.685520964741769</v>
      </c>
      <c r="G287" s="302">
        <v>1.3112248145525198</v>
      </c>
      <c r="H287" s="302">
        <f t="shared" si="92"/>
        <v>2.9967457792942889</v>
      </c>
      <c r="I287" s="303"/>
      <c r="J287" s="302">
        <v>1.9050774637599182</v>
      </c>
      <c r="K287" s="302">
        <v>1.7932361656050146</v>
      </c>
      <c r="L287" s="302">
        <f t="shared" si="93"/>
        <v>3.6983136293649328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7.3415578089049124E-2</v>
      </c>
      <c r="C288" s="302">
        <v>1.3776978682076282</v>
      </c>
      <c r="D288" s="302">
        <f t="shared" si="91"/>
        <v>1.4511134462966773</v>
      </c>
      <c r="E288" s="303"/>
      <c r="F288" s="302">
        <v>5.0313010078813426E-2</v>
      </c>
      <c r="G288" s="302">
        <v>0.89717410837174971</v>
      </c>
      <c r="H288" s="302">
        <f t="shared" si="92"/>
        <v>0.9474871184505631</v>
      </c>
      <c r="I288" s="303"/>
      <c r="J288" s="302">
        <v>7.7798258615961582E-2</v>
      </c>
      <c r="K288" s="302">
        <v>0.97945456133081166</v>
      </c>
      <c r="L288" s="302">
        <f t="shared" si="93"/>
        <v>1.0572528199467732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0.68669903233708174</v>
      </c>
      <c r="C289" s="302">
        <v>1.5063378984479738</v>
      </c>
      <c r="D289" s="302">
        <f t="shared" si="91"/>
        <v>2.1930369307850555</v>
      </c>
      <c r="E289" s="303"/>
      <c r="F289" s="302">
        <v>0.50059880202265505</v>
      </c>
      <c r="G289" s="302">
        <v>1.2268893789539541</v>
      </c>
      <c r="H289" s="302">
        <f t="shared" si="92"/>
        <v>1.7274881809766092</v>
      </c>
      <c r="I289" s="303"/>
      <c r="J289" s="302">
        <v>0.51565578425728509</v>
      </c>
      <c r="K289" s="302">
        <v>1.4683541589409761</v>
      </c>
      <c r="L289" s="302">
        <f t="shared" si="93"/>
        <v>1.9840099431982612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20.693525687060554</v>
      </c>
      <c r="C291" s="311">
        <f t="shared" ref="C291:D291" si="94">SUM(C281:C289)</f>
        <v>34.643474312939468</v>
      </c>
      <c r="D291" s="311">
        <f t="shared" si="94"/>
        <v>55.337000000000032</v>
      </c>
      <c r="E291" s="311"/>
      <c r="F291" s="311">
        <f t="shared" ref="F291:H291" si="95">SUM(F281:F289)</f>
        <v>20.41869408945082</v>
      </c>
      <c r="G291" s="311">
        <f t="shared" si="95"/>
        <v>30.827305910549246</v>
      </c>
      <c r="H291" s="311">
        <f t="shared" si="95"/>
        <v>51.246000000000052</v>
      </c>
      <c r="I291" s="311"/>
      <c r="J291" s="311">
        <f t="shared" ref="J291:L291" si="96">SUM(J281:J289)</f>
        <v>23.138121385654028</v>
      </c>
      <c r="K291" s="311">
        <f t="shared" si="96"/>
        <v>32.837878614346039</v>
      </c>
      <c r="L291" s="311">
        <f t="shared" si="96"/>
        <v>55.97600000000007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1.3272352637288873</v>
      </c>
      <c r="C298" s="302">
        <v>1.5349369055305491</v>
      </c>
      <c r="D298" s="302">
        <f>SUM(B298:C298)</f>
        <v>2.8621721692594364</v>
      </c>
      <c r="E298" s="303"/>
      <c r="F298" s="302">
        <v>1.4122585092628728</v>
      </c>
      <c r="G298" s="302">
        <v>2.2382611157680175</v>
      </c>
      <c r="H298" s="302">
        <f>SUM(F298:G298)</f>
        <v>3.6505196250308902</v>
      </c>
      <c r="I298" s="303"/>
      <c r="J298" s="302">
        <v>1.6337901135512298</v>
      </c>
      <c r="K298" s="302">
        <v>2.3977548896449243</v>
      </c>
      <c r="L298" s="302">
        <f>SUM(J298:K298)</f>
        <v>4.0315450031961539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2.3762073376940052</v>
      </c>
      <c r="C299" s="302">
        <v>1.5916167727573043</v>
      </c>
      <c r="D299" s="302">
        <f t="shared" ref="D299:D306" si="97">SUM(B299:C299)</f>
        <v>3.9678241104513097</v>
      </c>
      <c r="E299" s="303"/>
      <c r="F299" s="302">
        <v>2.7394151723373725</v>
      </c>
      <c r="G299" s="302">
        <v>2.4466219096668254</v>
      </c>
      <c r="H299" s="302">
        <f t="shared" ref="H299:H306" si="98">SUM(F299:G299)</f>
        <v>5.1860370820041979</v>
      </c>
      <c r="I299" s="303"/>
      <c r="J299" s="302">
        <v>3.3976265378519308</v>
      </c>
      <c r="K299" s="302">
        <v>2.7193094485904683</v>
      </c>
      <c r="L299" s="302">
        <f t="shared" ref="L299:L306" si="99">SUM(J299:K299)</f>
        <v>6.1169359864423996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3.1003704437227744</v>
      </c>
      <c r="C300" s="302">
        <v>2.4827975664030038</v>
      </c>
      <c r="D300" s="302">
        <f t="shared" si="97"/>
        <v>5.5831680101257781</v>
      </c>
      <c r="E300" s="303"/>
      <c r="F300" s="302">
        <v>3.1883470516649313</v>
      </c>
      <c r="G300" s="302">
        <v>3.3904361747506773</v>
      </c>
      <c r="H300" s="302">
        <f t="shared" si="98"/>
        <v>6.5787832264156085</v>
      </c>
      <c r="I300" s="303"/>
      <c r="J300" s="302">
        <v>3.5749924779146971</v>
      </c>
      <c r="K300" s="302">
        <v>2.9621269457180057</v>
      </c>
      <c r="L300" s="302">
        <f t="shared" si="99"/>
        <v>6.5371194236327028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8.8026228683359751</v>
      </c>
      <c r="C301" s="302">
        <v>3.1295836604574179</v>
      </c>
      <c r="D301" s="302">
        <f t="shared" si="97"/>
        <v>11.932206528793394</v>
      </c>
      <c r="E301" s="303"/>
      <c r="F301" s="302">
        <v>7.8403814743215552</v>
      </c>
      <c r="G301" s="302">
        <v>4.0745429316022896</v>
      </c>
      <c r="H301" s="302">
        <f t="shared" si="98"/>
        <v>11.914924405923845</v>
      </c>
      <c r="I301" s="303"/>
      <c r="J301" s="302">
        <v>7.574399042771665</v>
      </c>
      <c r="K301" s="302">
        <v>4.8153798304318469</v>
      </c>
      <c r="L301" s="302">
        <f t="shared" si="99"/>
        <v>12.389778873203511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0.31782097087518457</v>
      </c>
      <c r="C302" s="302">
        <v>1.9104592563146328</v>
      </c>
      <c r="D302" s="302">
        <f t="shared" si="97"/>
        <v>2.2282802271898174</v>
      </c>
      <c r="E302" s="303"/>
      <c r="F302" s="302">
        <v>0.27326053927712562</v>
      </c>
      <c r="G302" s="302">
        <v>1.9780628884560592</v>
      </c>
      <c r="H302" s="302">
        <f t="shared" si="98"/>
        <v>2.2513234277331846</v>
      </c>
      <c r="I302" s="303"/>
      <c r="J302" s="302">
        <v>0.44889930217812413</v>
      </c>
      <c r="K302" s="302">
        <v>1.6451601787848682</v>
      </c>
      <c r="L302" s="302">
        <f t="shared" si="99"/>
        <v>2.0940594809629922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3.4133777815529753</v>
      </c>
      <c r="C303" s="302">
        <v>1.2783552042316273</v>
      </c>
      <c r="D303" s="302">
        <f t="shared" si="97"/>
        <v>4.6917329857846024</v>
      </c>
      <c r="E303" s="303"/>
      <c r="F303" s="302">
        <v>2.7380132380626958</v>
      </c>
      <c r="G303" s="302">
        <v>1.611658218256472</v>
      </c>
      <c r="H303" s="302">
        <f t="shared" si="98"/>
        <v>4.3496714563191681</v>
      </c>
      <c r="I303" s="303"/>
      <c r="J303" s="302">
        <v>2.8503469938645076</v>
      </c>
      <c r="K303" s="302">
        <v>1.8669425325926163</v>
      </c>
      <c r="L303" s="302">
        <f t="shared" si="99"/>
        <v>4.7172895264571242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3.6735813676310811</v>
      </c>
      <c r="C304" s="302">
        <v>3.4202244451104842</v>
      </c>
      <c r="D304" s="302">
        <f t="shared" si="97"/>
        <v>7.0938058127415653</v>
      </c>
      <c r="E304" s="303"/>
      <c r="F304" s="302">
        <v>3.4736968467573397</v>
      </c>
      <c r="G304" s="302">
        <v>3.6916597478391466</v>
      </c>
      <c r="H304" s="302">
        <f t="shared" si="98"/>
        <v>7.1653565945964868</v>
      </c>
      <c r="I304" s="303"/>
      <c r="J304" s="302">
        <v>4.9526334038617188</v>
      </c>
      <c r="K304" s="302">
        <v>4.494299702306118</v>
      </c>
      <c r="L304" s="302">
        <f t="shared" si="99"/>
        <v>9.4469331061678368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0.33195356443169693</v>
      </c>
      <c r="C305" s="302">
        <v>3.0887966880728173</v>
      </c>
      <c r="D305" s="302">
        <f t="shared" si="97"/>
        <v>3.4207502525045141</v>
      </c>
      <c r="E305" s="303"/>
      <c r="F305" s="302">
        <v>0.24352299074707257</v>
      </c>
      <c r="G305" s="302">
        <v>3.1752473930013618</v>
      </c>
      <c r="H305" s="302">
        <f t="shared" si="98"/>
        <v>3.4187703837484342</v>
      </c>
      <c r="I305" s="303"/>
      <c r="J305" s="302">
        <v>0.4561211901145571</v>
      </c>
      <c r="K305" s="302">
        <v>3.0740347119484976</v>
      </c>
      <c r="L305" s="302">
        <f t="shared" si="99"/>
        <v>3.5301559020630546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7.5156515748958848</v>
      </c>
      <c r="C306" s="302">
        <v>16.769408328253782</v>
      </c>
      <c r="D306" s="302">
        <f t="shared" si="97"/>
        <v>24.285059903149666</v>
      </c>
      <c r="E306" s="303"/>
      <c r="F306" s="302">
        <v>5.4652421045381381</v>
      </c>
      <c r="G306" s="302">
        <v>15.574371693690125</v>
      </c>
      <c r="H306" s="302">
        <f t="shared" si="98"/>
        <v>21.039613798228263</v>
      </c>
      <c r="I306" s="303"/>
      <c r="J306" s="302">
        <v>4.2386022444758238</v>
      </c>
      <c r="K306" s="302">
        <v>16.662580453398334</v>
      </c>
      <c r="L306" s="302">
        <f t="shared" si="99"/>
        <v>20.901182697874159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30.85882117286846</v>
      </c>
      <c r="C308" s="311">
        <f t="shared" ref="C308:D308" si="100">SUM(C298:C306)</f>
        <v>35.206178827131623</v>
      </c>
      <c r="D308" s="311">
        <f t="shared" si="100"/>
        <v>66.065000000000083</v>
      </c>
      <c r="E308" s="311"/>
      <c r="F308" s="311">
        <f t="shared" ref="F308:H308" si="101">SUM(F298:F306)</f>
        <v>27.374137926969102</v>
      </c>
      <c r="G308" s="311">
        <f t="shared" si="101"/>
        <v>38.180862073030973</v>
      </c>
      <c r="H308" s="311">
        <f t="shared" si="101"/>
        <v>65.555000000000078</v>
      </c>
      <c r="I308" s="311"/>
      <c r="J308" s="311">
        <f t="shared" ref="J308:L308" si="102">SUM(J298:J306)</f>
        <v>29.127411306584253</v>
      </c>
      <c r="K308" s="311">
        <f t="shared" si="102"/>
        <v>40.63758869341568</v>
      </c>
      <c r="L308" s="311">
        <f t="shared" si="102"/>
        <v>69.764999999999944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1.6144368165452665</v>
      </c>
      <c r="C315" s="302">
        <v>2.3471754653689123</v>
      </c>
      <c r="D315" s="302">
        <f>SUM(B315:C315)</f>
        <v>3.9616122819141788</v>
      </c>
      <c r="E315" s="303"/>
      <c r="F315" s="302">
        <v>2.0914721626183344</v>
      </c>
      <c r="G315" s="302">
        <v>2.3771389865803743</v>
      </c>
      <c r="H315" s="302">
        <f>SUM(F315:G315)</f>
        <v>4.4686111491987086</v>
      </c>
      <c r="I315" s="303"/>
      <c r="J315" s="302">
        <v>2.3681678976966349</v>
      </c>
      <c r="K315" s="302">
        <v>2.2289428923232819</v>
      </c>
      <c r="L315" s="302">
        <f>SUM(J315:K315)</f>
        <v>4.5971107900199168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6.4062398789276482</v>
      </c>
      <c r="C316" s="302">
        <v>4.1166710380144593</v>
      </c>
      <c r="D316" s="302">
        <f t="shared" ref="D316:D323" si="103">SUM(B316:C316)</f>
        <v>10.522910916942108</v>
      </c>
      <c r="E316" s="303"/>
      <c r="F316" s="302">
        <v>8.5277629470233069</v>
      </c>
      <c r="G316" s="302">
        <v>4.6960740347815797</v>
      </c>
      <c r="H316" s="302">
        <f t="shared" ref="H316:H323" si="104">SUM(F316:G316)</f>
        <v>13.223836981804887</v>
      </c>
      <c r="I316" s="303"/>
      <c r="J316" s="302">
        <v>9.7866587210982114</v>
      </c>
      <c r="K316" s="302">
        <v>5.3422808667090083</v>
      </c>
      <c r="L316" s="302">
        <f t="shared" ref="L316:L323" si="105">SUM(J316:K316)</f>
        <v>15.128939587807221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6.6669100460773665</v>
      </c>
      <c r="C317" s="302">
        <v>8.8553549902769788</v>
      </c>
      <c r="D317" s="302">
        <f t="shared" si="103"/>
        <v>15.522265036354344</v>
      </c>
      <c r="E317" s="303"/>
      <c r="F317" s="302">
        <v>7.7051907563496016</v>
      </c>
      <c r="G317" s="302">
        <v>9.090934817979603</v>
      </c>
      <c r="H317" s="302">
        <f t="shared" si="104"/>
        <v>16.796125574329203</v>
      </c>
      <c r="I317" s="303"/>
      <c r="J317" s="302">
        <v>9.608231852871576</v>
      </c>
      <c r="K317" s="302">
        <v>8.7122776361555285</v>
      </c>
      <c r="L317" s="302">
        <f t="shared" si="105"/>
        <v>18.320509489027103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13.840583725394453</v>
      </c>
      <c r="C318" s="302">
        <v>3.4159433919232214</v>
      </c>
      <c r="D318" s="302">
        <f t="shared" si="103"/>
        <v>17.256527117317674</v>
      </c>
      <c r="E318" s="303"/>
      <c r="F318" s="302">
        <v>12.111160104497554</v>
      </c>
      <c r="G318" s="302">
        <v>3.3370571046014299</v>
      </c>
      <c r="H318" s="302">
        <f t="shared" si="104"/>
        <v>15.448217209098983</v>
      </c>
      <c r="I318" s="303"/>
      <c r="J318" s="302">
        <v>8.5323768268452973</v>
      </c>
      <c r="K318" s="302">
        <v>2.7037240424082523</v>
      </c>
      <c r="L318" s="302">
        <f t="shared" si="105"/>
        <v>11.23610086925355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0.12805845861769335</v>
      </c>
      <c r="C319" s="302">
        <v>0.71616454914098748</v>
      </c>
      <c r="D319" s="302">
        <f t="shared" si="103"/>
        <v>0.84422300775868087</v>
      </c>
      <c r="E319" s="303"/>
      <c r="F319" s="302">
        <v>0.14948333737670247</v>
      </c>
      <c r="G319" s="302">
        <v>0.43745638592975694</v>
      </c>
      <c r="H319" s="302">
        <f t="shared" si="104"/>
        <v>0.58693972330645938</v>
      </c>
      <c r="I319" s="303"/>
      <c r="J319" s="302">
        <v>0.32735524894607126</v>
      </c>
      <c r="K319" s="302">
        <v>0.35848226770255381</v>
      </c>
      <c r="L319" s="302">
        <f t="shared" si="105"/>
        <v>0.68583751664862502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1.6385105932403083</v>
      </c>
      <c r="C320" s="302">
        <v>0.58086813076559762</v>
      </c>
      <c r="D320" s="302">
        <f t="shared" si="103"/>
        <v>2.2193787240059057</v>
      </c>
      <c r="E320" s="303"/>
      <c r="F320" s="302">
        <v>1.5785606128221261</v>
      </c>
      <c r="G320" s="302">
        <v>0.54097134058255414</v>
      </c>
      <c r="H320" s="302">
        <f t="shared" si="104"/>
        <v>2.1195319534046804</v>
      </c>
      <c r="I320" s="303"/>
      <c r="J320" s="302">
        <v>1.6193576889280299</v>
      </c>
      <c r="K320" s="302">
        <v>0.54886934577242774</v>
      </c>
      <c r="L320" s="302">
        <f t="shared" si="105"/>
        <v>2.1682270347004575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1.2587201629784932</v>
      </c>
      <c r="C321" s="302">
        <v>0.39952033578959917</v>
      </c>
      <c r="D321" s="302">
        <f t="shared" si="103"/>
        <v>1.6582404987680923</v>
      </c>
      <c r="E321" s="303"/>
      <c r="F321" s="302">
        <v>1.1979538678885431</v>
      </c>
      <c r="G321" s="302">
        <v>0.33486690231849425</v>
      </c>
      <c r="H321" s="302">
        <f t="shared" si="104"/>
        <v>1.5328207702070373</v>
      </c>
      <c r="I321" s="303"/>
      <c r="J321" s="302">
        <v>1.3469921135882779</v>
      </c>
      <c r="K321" s="302">
        <v>0.41889796752748715</v>
      </c>
      <c r="L321" s="302">
        <f t="shared" si="105"/>
        <v>1.765890081115765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0.12501854021892403</v>
      </c>
      <c r="C322" s="302">
        <v>0.52259522878705678</v>
      </c>
      <c r="D322" s="302">
        <f t="shared" si="103"/>
        <v>0.64761376900598078</v>
      </c>
      <c r="E322" s="303"/>
      <c r="F322" s="302">
        <v>9.5257175828137378E-2</v>
      </c>
      <c r="G322" s="302">
        <v>0.37116550695469364</v>
      </c>
      <c r="H322" s="302">
        <f t="shared" si="104"/>
        <v>0.466422682782831</v>
      </c>
      <c r="I322" s="303"/>
      <c r="J322" s="302">
        <v>0.14476683469253379</v>
      </c>
      <c r="K322" s="302">
        <v>0.35401728992752601</v>
      </c>
      <c r="L322" s="302">
        <f t="shared" si="105"/>
        <v>0.49878412462005983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1.0684308473413155</v>
      </c>
      <c r="C323" s="302">
        <v>1.0267978005918448</v>
      </c>
      <c r="D323" s="302">
        <f t="shared" si="103"/>
        <v>2.0952286479331601</v>
      </c>
      <c r="E323" s="303"/>
      <c r="F323" s="302">
        <v>0.78984288633829558</v>
      </c>
      <c r="G323" s="302">
        <v>0.73865106952895987</v>
      </c>
      <c r="H323" s="302">
        <f t="shared" si="104"/>
        <v>1.5284939558672554</v>
      </c>
      <c r="I323" s="303"/>
      <c r="J323" s="302">
        <v>0.5908531715177896</v>
      </c>
      <c r="K323" s="302">
        <v>0.58874733528950685</v>
      </c>
      <c r="L323" s="302">
        <f t="shared" si="105"/>
        <v>1.1796005068072963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32.74690906934147</v>
      </c>
      <c r="C325" s="311">
        <f t="shared" ref="C325:D325" si="106">SUM(C315:C323)</f>
        <v>21.981090930658659</v>
      </c>
      <c r="D325" s="311">
        <f t="shared" si="106"/>
        <v>54.728000000000129</v>
      </c>
      <c r="E325" s="311"/>
      <c r="F325" s="311">
        <f t="shared" ref="F325:H325" si="107">SUM(F315:F323)</f>
        <v>34.246683850742606</v>
      </c>
      <c r="G325" s="311">
        <f t="shared" si="107"/>
        <v>21.924316149257447</v>
      </c>
      <c r="H325" s="311">
        <f t="shared" si="107"/>
        <v>56.171000000000049</v>
      </c>
      <c r="I325" s="311"/>
      <c r="J325" s="311">
        <f t="shared" ref="J325:L325" si="108">SUM(J315:J323)</f>
        <v>34.32476035618442</v>
      </c>
      <c r="K325" s="311">
        <f t="shared" si="108"/>
        <v>21.256239643815576</v>
      </c>
      <c r="L325" s="311">
        <f t="shared" si="108"/>
        <v>55.580999999999989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0.88793495131362743</v>
      </c>
      <c r="C332" s="302">
        <v>1.1285344801810528</v>
      </c>
      <c r="D332" s="302">
        <f>SUM(B332:C332)</f>
        <v>2.0164694314946803</v>
      </c>
      <c r="E332" s="303"/>
      <c r="F332" s="302">
        <v>0.99365990090696776</v>
      </c>
      <c r="G332" s="302">
        <v>0.92837220728436431</v>
      </c>
      <c r="H332" s="302">
        <f>SUM(F332:G332)</f>
        <v>1.9220321081913321</v>
      </c>
      <c r="I332" s="303"/>
      <c r="J332" s="302">
        <v>1.2083856136351887</v>
      </c>
      <c r="K332" s="302">
        <v>0.8177699485167097</v>
      </c>
      <c r="L332" s="302">
        <f>SUM(J332:K332)</f>
        <v>2.0261555621518985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21.130628409287461</v>
      </c>
      <c r="C333" s="302">
        <v>17.834573893276058</v>
      </c>
      <c r="D333" s="302">
        <f t="shared" ref="D333:D340" si="109">SUM(B333:C333)</f>
        <v>38.965202302563519</v>
      </c>
      <c r="E333" s="303"/>
      <c r="F333" s="302">
        <v>26.60069257526505</v>
      </c>
      <c r="G333" s="302">
        <v>14.652537216008884</v>
      </c>
      <c r="H333" s="302">
        <f t="shared" ref="H333:H340" si="110">SUM(F333:G333)</f>
        <v>41.253229791273938</v>
      </c>
      <c r="I333" s="303"/>
      <c r="J333" s="302">
        <v>32.205660682347876</v>
      </c>
      <c r="K333" s="302">
        <v>16.869042999010862</v>
      </c>
      <c r="L333" s="302">
        <f t="shared" ref="L333:L340" si="111">SUM(J333:K333)</f>
        <v>49.074703681358741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2.823876288748409</v>
      </c>
      <c r="C334" s="302">
        <v>3.00502374318086</v>
      </c>
      <c r="D334" s="302">
        <f t="shared" si="109"/>
        <v>5.828900031929269</v>
      </c>
      <c r="E334" s="303"/>
      <c r="F334" s="302">
        <v>3.3503496474390877</v>
      </c>
      <c r="G334" s="302">
        <v>2.4813601305096222</v>
      </c>
      <c r="H334" s="302">
        <f t="shared" si="110"/>
        <v>5.8317097779487099</v>
      </c>
      <c r="I334" s="303"/>
      <c r="J334" s="302">
        <v>3.8319962252657946</v>
      </c>
      <c r="K334" s="302">
        <v>1.8928276921677667</v>
      </c>
      <c r="L334" s="302">
        <f t="shared" si="111"/>
        <v>5.7248239174335609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4.5855732672533467</v>
      </c>
      <c r="C335" s="302">
        <v>0.8248001711503089</v>
      </c>
      <c r="D335" s="302">
        <f t="shared" si="109"/>
        <v>5.4103734384036555</v>
      </c>
      <c r="E335" s="303"/>
      <c r="F335" s="302">
        <v>4.337150948210426</v>
      </c>
      <c r="G335" s="302">
        <v>0.61298855831472732</v>
      </c>
      <c r="H335" s="302">
        <f t="shared" si="110"/>
        <v>4.9501395065251534</v>
      </c>
      <c r="I335" s="303"/>
      <c r="J335" s="302">
        <v>2.8435895474987003</v>
      </c>
      <c r="K335" s="302">
        <v>0.57850447204726263</v>
      </c>
      <c r="L335" s="302">
        <f t="shared" si="111"/>
        <v>3.422094019545963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0.90932930496529729</v>
      </c>
      <c r="C336" s="302">
        <v>1.0607985481804969</v>
      </c>
      <c r="D336" s="302">
        <f t="shared" si="109"/>
        <v>1.9701278531457942</v>
      </c>
      <c r="E336" s="303"/>
      <c r="F336" s="302">
        <v>0.67096931159862305</v>
      </c>
      <c r="G336" s="302">
        <v>0.79386003336584832</v>
      </c>
      <c r="H336" s="302">
        <f t="shared" si="110"/>
        <v>1.4648293449644714</v>
      </c>
      <c r="I336" s="303"/>
      <c r="J336" s="302">
        <v>0.63446924595412546</v>
      </c>
      <c r="K336" s="302">
        <v>0.8814860167291394</v>
      </c>
      <c r="L336" s="302">
        <f t="shared" si="111"/>
        <v>1.5159552626832649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16.573624845267194</v>
      </c>
      <c r="C337" s="302">
        <v>2.2063397091001522</v>
      </c>
      <c r="D337" s="302">
        <f t="shared" si="109"/>
        <v>18.779964554367346</v>
      </c>
      <c r="E337" s="303"/>
      <c r="F337" s="302">
        <v>16.483805614178458</v>
      </c>
      <c r="G337" s="302">
        <v>1.5833192398958036</v>
      </c>
      <c r="H337" s="302">
        <f t="shared" si="110"/>
        <v>18.067124854074262</v>
      </c>
      <c r="I337" s="303"/>
      <c r="J337" s="302">
        <v>19.522686832753752</v>
      </c>
      <c r="K337" s="302">
        <v>1.720083310809831</v>
      </c>
      <c r="L337" s="302">
        <f t="shared" si="111"/>
        <v>21.242770143563583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0.55869190231102839</v>
      </c>
      <c r="C338" s="302">
        <v>0.2745389668144167</v>
      </c>
      <c r="D338" s="302">
        <f t="shared" si="109"/>
        <v>0.83323086912544508</v>
      </c>
      <c r="E338" s="303"/>
      <c r="F338" s="302">
        <v>0.43590236854536502</v>
      </c>
      <c r="G338" s="302">
        <v>0.26649707726405847</v>
      </c>
      <c r="H338" s="302">
        <f t="shared" si="110"/>
        <v>0.70239944580942348</v>
      </c>
      <c r="I338" s="303"/>
      <c r="J338" s="302">
        <v>0.45280404438503286</v>
      </c>
      <c r="K338" s="302">
        <v>0.30914553036174813</v>
      </c>
      <c r="L338" s="302">
        <f t="shared" si="111"/>
        <v>0.76194957474678104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0.33948095929112143</v>
      </c>
      <c r="C339" s="302">
        <v>1.2195263473199305</v>
      </c>
      <c r="D339" s="302">
        <f t="shared" si="109"/>
        <v>1.5590073066110519</v>
      </c>
      <c r="E339" s="303"/>
      <c r="F339" s="302">
        <v>0.26034302368797085</v>
      </c>
      <c r="G339" s="302">
        <v>1.6574552285885598</v>
      </c>
      <c r="H339" s="302">
        <f t="shared" si="110"/>
        <v>1.9177982522765307</v>
      </c>
      <c r="I339" s="303"/>
      <c r="J339" s="302">
        <v>0.30622714097092618</v>
      </c>
      <c r="K339" s="302">
        <v>1.6275361278891687</v>
      </c>
      <c r="L339" s="302">
        <f t="shared" si="111"/>
        <v>1.933763268860095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3.9848062975336309</v>
      </c>
      <c r="C340" s="302">
        <v>0.84591791482571976</v>
      </c>
      <c r="D340" s="302">
        <f t="shared" si="109"/>
        <v>4.8307242123593506</v>
      </c>
      <c r="E340" s="303"/>
      <c r="F340" s="302">
        <v>2.9677977342600355</v>
      </c>
      <c r="G340" s="302">
        <v>0.71693918467625239</v>
      </c>
      <c r="H340" s="302">
        <f t="shared" si="110"/>
        <v>3.684736918936288</v>
      </c>
      <c r="I340" s="303"/>
      <c r="J340" s="302">
        <v>1.0079283819104021</v>
      </c>
      <c r="K340" s="302">
        <v>0.87885618774578267</v>
      </c>
      <c r="L340" s="302">
        <f t="shared" si="111"/>
        <v>1.8867845696561849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51.793946225971119</v>
      </c>
      <c r="C342" s="311">
        <f t="shared" ref="C342:D342" si="112">SUM(C332:C340)</f>
        <v>28.400053774028994</v>
      </c>
      <c r="D342" s="311">
        <f t="shared" si="112"/>
        <v>80.194000000000102</v>
      </c>
      <c r="E342" s="311"/>
      <c r="F342" s="311">
        <f t="shared" ref="F342:H342" si="113">SUM(F332:F340)</f>
        <v>56.100671124091996</v>
      </c>
      <c r="G342" s="311">
        <f t="shared" si="113"/>
        <v>23.693328875908122</v>
      </c>
      <c r="H342" s="311">
        <f t="shared" si="113"/>
        <v>79.794000000000096</v>
      </c>
      <c r="I342" s="311"/>
      <c r="J342" s="311">
        <f t="shared" ref="J342:L342" si="114">SUM(J332:J340)</f>
        <v>62.013747714721795</v>
      </c>
      <c r="K342" s="311">
        <f t="shared" si="114"/>
        <v>25.575252285278268</v>
      </c>
      <c r="L342" s="311">
        <f t="shared" si="114"/>
        <v>87.58900000000007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4.0821573081416966</v>
      </c>
      <c r="C349" s="302">
        <v>1.8506201971933038</v>
      </c>
      <c r="D349" s="302">
        <f>SUM(B349:C349)</f>
        <v>5.9327775053350003</v>
      </c>
      <c r="E349" s="303"/>
      <c r="F349" s="302">
        <v>4.5457477453191686</v>
      </c>
      <c r="G349" s="302">
        <v>1.8379971108312885</v>
      </c>
      <c r="H349" s="302">
        <f>SUM(F349:G349)</f>
        <v>6.3837448561504573</v>
      </c>
      <c r="I349" s="303"/>
      <c r="J349" s="302">
        <v>6.0484592493369309</v>
      </c>
      <c r="K349" s="302">
        <v>2.04364003843751</v>
      </c>
      <c r="L349" s="302">
        <f>SUM(J349:K349)</f>
        <v>8.0920992877744418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38.040635586791275</v>
      </c>
      <c r="C350" s="302">
        <v>11.544834425836216</v>
      </c>
      <c r="D350" s="302">
        <f t="shared" ref="D350:D357" si="115">SUM(B350:C350)</f>
        <v>49.585470012627489</v>
      </c>
      <c r="E350" s="303"/>
      <c r="F350" s="302">
        <v>41.057754613774122</v>
      </c>
      <c r="G350" s="302">
        <v>13.079455150586824</v>
      </c>
      <c r="H350" s="302">
        <f t="shared" ref="H350:H357" si="116">SUM(F350:G350)</f>
        <v>54.137209764360946</v>
      </c>
      <c r="I350" s="303"/>
      <c r="J350" s="302">
        <v>53.070102196734737</v>
      </c>
      <c r="K350" s="302">
        <v>15.943284949903408</v>
      </c>
      <c r="L350" s="302">
        <f t="shared" ref="L350:L357" si="117">SUM(J350:K350)</f>
        <v>69.013387146638138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13.643002205671808</v>
      </c>
      <c r="C351" s="302">
        <v>4.7293240230122713</v>
      </c>
      <c r="D351" s="302">
        <f t="shared" si="115"/>
        <v>18.372326228684081</v>
      </c>
      <c r="E351" s="303"/>
      <c r="F351" s="302">
        <v>14.942830111147549</v>
      </c>
      <c r="G351" s="302">
        <v>4.9662596645327337</v>
      </c>
      <c r="H351" s="302">
        <f t="shared" si="116"/>
        <v>19.909089775680282</v>
      </c>
      <c r="I351" s="303"/>
      <c r="J351" s="302">
        <v>17.392973305292703</v>
      </c>
      <c r="K351" s="302">
        <v>4.9905100863218497</v>
      </c>
      <c r="L351" s="302">
        <f t="shared" si="117"/>
        <v>22.383483391614554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10.629426111136825</v>
      </c>
      <c r="C352" s="302">
        <v>1.0006386998372767</v>
      </c>
      <c r="D352" s="302">
        <f t="shared" si="115"/>
        <v>11.630064810974101</v>
      </c>
      <c r="E352" s="303"/>
      <c r="F352" s="302">
        <v>9.4720676485817155</v>
      </c>
      <c r="G352" s="302">
        <v>1.0147082544039376</v>
      </c>
      <c r="H352" s="302">
        <f t="shared" si="116"/>
        <v>10.486775902985652</v>
      </c>
      <c r="I352" s="303"/>
      <c r="J352" s="302">
        <v>5.5815782584755596</v>
      </c>
      <c r="K352" s="302">
        <v>0.76263872245724806</v>
      </c>
      <c r="L352" s="302">
        <f t="shared" si="117"/>
        <v>6.3442169809328073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1.1689912550863433</v>
      </c>
      <c r="C353" s="302">
        <v>0.83800586345509509</v>
      </c>
      <c r="D353" s="302">
        <f t="shared" si="115"/>
        <v>2.0069971185414381</v>
      </c>
      <c r="E353" s="303"/>
      <c r="F353" s="302">
        <v>0.94763170077438441</v>
      </c>
      <c r="G353" s="302">
        <v>0.56835151558549069</v>
      </c>
      <c r="H353" s="302">
        <f t="shared" si="116"/>
        <v>1.5159832163598752</v>
      </c>
      <c r="I353" s="303"/>
      <c r="J353" s="302">
        <v>0.65300937848348761</v>
      </c>
      <c r="K353" s="302">
        <v>0.45663736800879645</v>
      </c>
      <c r="L353" s="302">
        <f t="shared" si="117"/>
        <v>1.1096467464922841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36.307633199042449</v>
      </c>
      <c r="C354" s="302">
        <v>4.3248673519799947</v>
      </c>
      <c r="D354" s="302">
        <f t="shared" si="115"/>
        <v>40.632500551022446</v>
      </c>
      <c r="E354" s="303"/>
      <c r="F354" s="302">
        <v>34.050740423605603</v>
      </c>
      <c r="G354" s="302">
        <v>4.5678856650374975</v>
      </c>
      <c r="H354" s="302">
        <f t="shared" si="116"/>
        <v>38.618626088643097</v>
      </c>
      <c r="I354" s="303"/>
      <c r="J354" s="302">
        <v>35.653485257030418</v>
      </c>
      <c r="K354" s="302">
        <v>6.1928103853598877</v>
      </c>
      <c r="L354" s="302">
        <f t="shared" si="117"/>
        <v>41.846295642390302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1.7920488465038038</v>
      </c>
      <c r="C355" s="302">
        <v>0.30391021150173275</v>
      </c>
      <c r="D355" s="302">
        <f t="shared" si="115"/>
        <v>2.0959590580055365</v>
      </c>
      <c r="E355" s="303"/>
      <c r="F355" s="302">
        <v>1.5761151912788725</v>
      </c>
      <c r="G355" s="302">
        <v>0.25838159782850517</v>
      </c>
      <c r="H355" s="302">
        <f t="shared" si="116"/>
        <v>1.8344967891073776</v>
      </c>
      <c r="I355" s="303"/>
      <c r="J355" s="302">
        <v>1.7733927909898834</v>
      </c>
      <c r="K355" s="302">
        <v>0.24996969327649554</v>
      </c>
      <c r="L355" s="302">
        <f t="shared" si="117"/>
        <v>2.0233624842663791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0.53026440129813235</v>
      </c>
      <c r="C356" s="302">
        <v>0.38223761170249226</v>
      </c>
      <c r="D356" s="302">
        <f t="shared" si="115"/>
        <v>0.91250201300062461</v>
      </c>
      <c r="E356" s="303"/>
      <c r="F356" s="302">
        <v>0.40773673332042887</v>
      </c>
      <c r="G356" s="302">
        <v>0.33826370976903786</v>
      </c>
      <c r="H356" s="302">
        <f t="shared" si="116"/>
        <v>0.74600044308946667</v>
      </c>
      <c r="I356" s="303"/>
      <c r="J356" s="302">
        <v>0.28688008434235207</v>
      </c>
      <c r="K356" s="302">
        <v>0.23755543183983965</v>
      </c>
      <c r="L356" s="302">
        <f t="shared" si="117"/>
        <v>0.52443551618219175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5.8625276854000612</v>
      </c>
      <c r="C357" s="302">
        <v>1.0038750164092201</v>
      </c>
      <c r="D357" s="302">
        <f t="shared" si="115"/>
        <v>6.8664027018092817</v>
      </c>
      <c r="E357" s="303"/>
      <c r="F357" s="302">
        <v>4.2214651459457109</v>
      </c>
      <c r="G357" s="302">
        <v>0.80960801767720003</v>
      </c>
      <c r="H357" s="302">
        <f t="shared" si="116"/>
        <v>5.0310731636229109</v>
      </c>
      <c r="I357" s="303"/>
      <c r="J357" s="302">
        <v>5.500191304273689</v>
      </c>
      <c r="K357" s="302">
        <v>0.48388149943522279</v>
      </c>
      <c r="L357" s="302">
        <f t="shared" si="117"/>
        <v>5.9840728037089121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112.05668659907238</v>
      </c>
      <c r="C359" s="311">
        <f t="shared" ref="C359:D359" si="118">SUM(C349:C357)</f>
        <v>25.978313400927604</v>
      </c>
      <c r="D359" s="311">
        <f t="shared" si="118"/>
        <v>138.035</v>
      </c>
      <c r="E359" s="311"/>
      <c r="F359" s="311">
        <f t="shared" ref="F359:H359" si="119">SUM(F349:F357)</f>
        <v>111.22208931374756</v>
      </c>
      <c r="G359" s="311">
        <f t="shared" si="119"/>
        <v>27.440910686252519</v>
      </c>
      <c r="H359" s="311">
        <f t="shared" si="119"/>
        <v>138.6630000000001</v>
      </c>
      <c r="I359" s="311"/>
      <c r="J359" s="311">
        <f t="shared" ref="J359:L359" si="120">SUM(J349:J357)</f>
        <v>125.96007182495975</v>
      </c>
      <c r="K359" s="311">
        <f t="shared" si="120"/>
        <v>31.360928175040254</v>
      </c>
      <c r="L359" s="311">
        <f t="shared" si="120"/>
        <v>157.32100000000003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0.63012452990060464</v>
      </c>
      <c r="C366" s="302">
        <v>0.65043752954842138</v>
      </c>
      <c r="D366" s="302">
        <f>SUM(B366:C366)</f>
        <v>1.2805620594490259</v>
      </c>
      <c r="E366" s="303"/>
      <c r="F366" s="302">
        <v>0.5381264406176709</v>
      </c>
      <c r="G366" s="302">
        <v>0.80825456254577055</v>
      </c>
      <c r="H366" s="302">
        <f>SUM(F366:G366)</f>
        <v>1.3463810031634416</v>
      </c>
      <c r="I366" s="303"/>
      <c r="J366" s="302">
        <v>0.69071241040249565</v>
      </c>
      <c r="K366" s="302">
        <v>1.0284256781113772</v>
      </c>
      <c r="L366" s="302">
        <f>SUM(J366:K366)</f>
        <v>1.7191380885138727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1.8044031264653706</v>
      </c>
      <c r="C367" s="302">
        <v>1.1197650833148505</v>
      </c>
      <c r="D367" s="302">
        <f t="shared" ref="D367:D374" si="121">SUM(B367:C367)</f>
        <v>2.9241682097802211</v>
      </c>
      <c r="E367" s="303"/>
      <c r="F367" s="302">
        <v>1.8785801944620331</v>
      </c>
      <c r="G367" s="302">
        <v>1.3695883157498414</v>
      </c>
      <c r="H367" s="302">
        <f t="shared" ref="H367:H374" si="122">SUM(F367:G367)</f>
        <v>3.2481685102118742</v>
      </c>
      <c r="I367" s="303"/>
      <c r="J367" s="302">
        <v>2.4069800765382428</v>
      </c>
      <c r="K367" s="302">
        <v>1.5092902060515612</v>
      </c>
      <c r="L367" s="302">
        <f t="shared" ref="L367:L374" si="123">SUM(J367:K367)</f>
        <v>3.9162702825898039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3.2246697229324774</v>
      </c>
      <c r="C368" s="302">
        <v>2.5233166053174823</v>
      </c>
      <c r="D368" s="302">
        <f t="shared" si="121"/>
        <v>5.7479863282499597</v>
      </c>
      <c r="E368" s="303"/>
      <c r="F368" s="302">
        <v>2.1288253876885017</v>
      </c>
      <c r="G368" s="302">
        <v>3.1528360103255584</v>
      </c>
      <c r="H368" s="302">
        <f t="shared" si="122"/>
        <v>5.2816613980140605</v>
      </c>
      <c r="I368" s="303"/>
      <c r="J368" s="302">
        <v>2.5571618046710745</v>
      </c>
      <c r="K368" s="302">
        <v>3.4352141860404952</v>
      </c>
      <c r="L368" s="302">
        <f t="shared" si="123"/>
        <v>5.9923759907115697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3.0617842660947407</v>
      </c>
      <c r="C369" s="302">
        <v>0.95359556975530435</v>
      </c>
      <c r="D369" s="302">
        <f t="shared" si="121"/>
        <v>4.0153798358500454</v>
      </c>
      <c r="E369" s="303"/>
      <c r="F369" s="302">
        <v>3.2330568171504148</v>
      </c>
      <c r="G369" s="302">
        <v>1.1258787002674107</v>
      </c>
      <c r="H369" s="302">
        <f t="shared" si="122"/>
        <v>4.3589355174178257</v>
      </c>
      <c r="I369" s="303"/>
      <c r="J369" s="302">
        <v>3.3050017147669313</v>
      </c>
      <c r="K369" s="302">
        <v>1.3972913736676595</v>
      </c>
      <c r="L369" s="302">
        <f t="shared" si="123"/>
        <v>4.7022930884345904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0.37006917149288154</v>
      </c>
      <c r="C370" s="302">
        <v>2.0892005757427925</v>
      </c>
      <c r="D370" s="302">
        <f t="shared" si="121"/>
        <v>2.4592697472356742</v>
      </c>
      <c r="E370" s="303"/>
      <c r="F370" s="302">
        <v>0.19444419875822691</v>
      </c>
      <c r="G370" s="302">
        <v>1.9166066960076449</v>
      </c>
      <c r="H370" s="302">
        <f t="shared" si="122"/>
        <v>2.1110508947658717</v>
      </c>
      <c r="I370" s="303"/>
      <c r="J370" s="302">
        <v>0.24739196553257764</v>
      </c>
      <c r="K370" s="302">
        <v>2.0084173791902455</v>
      </c>
      <c r="L370" s="302">
        <f t="shared" si="123"/>
        <v>2.2558093447228234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1.2203931892174724</v>
      </c>
      <c r="C371" s="302">
        <v>1.1373080542675027</v>
      </c>
      <c r="D371" s="302">
        <f t="shared" si="121"/>
        <v>2.3577012434849749</v>
      </c>
      <c r="E371" s="303"/>
      <c r="F371" s="302">
        <v>1.0799402358428212</v>
      </c>
      <c r="G371" s="302">
        <v>1.2178031112610543</v>
      </c>
      <c r="H371" s="302">
        <f t="shared" si="122"/>
        <v>2.2977433471038755</v>
      </c>
      <c r="I371" s="303"/>
      <c r="J371" s="302">
        <v>1.0599287608631258</v>
      </c>
      <c r="K371" s="302">
        <v>1.5517843446610315</v>
      </c>
      <c r="L371" s="302">
        <f t="shared" si="123"/>
        <v>2.6117131055241574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1.079890779601953</v>
      </c>
      <c r="C372" s="302">
        <v>1.0266938410896262</v>
      </c>
      <c r="D372" s="302">
        <f t="shared" si="121"/>
        <v>2.1065846206915793</v>
      </c>
      <c r="E372" s="303"/>
      <c r="F372" s="302">
        <v>1.0511159158531729</v>
      </c>
      <c r="G372" s="302">
        <v>1.1263488067985694</v>
      </c>
      <c r="H372" s="302">
        <f t="shared" si="122"/>
        <v>2.1774647226517425</v>
      </c>
      <c r="I372" s="303"/>
      <c r="J372" s="302">
        <v>1.1326368544029992</v>
      </c>
      <c r="K372" s="302">
        <v>1.6169374812081838</v>
      </c>
      <c r="L372" s="302">
        <f t="shared" si="123"/>
        <v>2.7495743356111833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3.3933820065971461E-2</v>
      </c>
      <c r="C373" s="302">
        <v>0.37149951037296636</v>
      </c>
      <c r="D373" s="302">
        <f t="shared" si="121"/>
        <v>0.40543333043893781</v>
      </c>
      <c r="E373" s="303"/>
      <c r="F373" s="302">
        <v>2.5874905347563312E-2</v>
      </c>
      <c r="G373" s="302">
        <v>0.35167686569035617</v>
      </c>
      <c r="H373" s="302">
        <f t="shared" si="122"/>
        <v>0.37755177103791948</v>
      </c>
      <c r="I373" s="303"/>
      <c r="J373" s="302">
        <v>6.5554352520756712E-2</v>
      </c>
      <c r="K373" s="302">
        <v>0.45465091730851026</v>
      </c>
      <c r="L373" s="302">
        <f t="shared" si="123"/>
        <v>0.52020526982926696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1.3263773042501121</v>
      </c>
      <c r="C374" s="302">
        <v>2.6025373205694557</v>
      </c>
      <c r="D374" s="302">
        <f t="shared" si="121"/>
        <v>3.9289146248195679</v>
      </c>
      <c r="E374" s="303"/>
      <c r="F374" s="302">
        <v>1.3093099304879827</v>
      </c>
      <c r="G374" s="302">
        <v>2.3187329051454078</v>
      </c>
      <c r="H374" s="302">
        <f t="shared" si="122"/>
        <v>3.6280428356333907</v>
      </c>
      <c r="I374" s="303"/>
      <c r="J374" s="302">
        <v>1.1568048719433539</v>
      </c>
      <c r="K374" s="302">
        <v>2.3608156221193992</v>
      </c>
      <c r="L374" s="302">
        <f t="shared" si="123"/>
        <v>3.5176204940627533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12.751645910021583</v>
      </c>
      <c r="C376" s="311">
        <f t="shared" ref="C376:D376" si="124">SUM(C366:C374)</f>
        <v>12.474354089978403</v>
      </c>
      <c r="D376" s="311">
        <f t="shared" si="124"/>
        <v>25.225999999999985</v>
      </c>
      <c r="E376" s="311"/>
      <c r="F376" s="311">
        <f t="shared" ref="F376:H376" si="125">SUM(F366:F374)</f>
        <v>11.439274026208388</v>
      </c>
      <c r="G376" s="311">
        <f t="shared" si="125"/>
        <v>13.387725973791612</v>
      </c>
      <c r="H376" s="311">
        <f t="shared" si="125"/>
        <v>24.826999999999998</v>
      </c>
      <c r="I376" s="311"/>
      <c r="J376" s="311">
        <f t="shared" ref="J376:L376" si="126">SUM(J366:J374)</f>
        <v>12.622172811641557</v>
      </c>
      <c r="K376" s="311">
        <f t="shared" si="126"/>
        <v>15.362827188358466</v>
      </c>
      <c r="L376" s="311">
        <f t="shared" si="126"/>
        <v>27.985000000000021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0.95035234207464214</v>
      </c>
      <c r="C383" s="302">
        <v>1.2031761323197707</v>
      </c>
      <c r="D383" s="302">
        <f>SUM(B383:C383)</f>
        <v>2.1535284743944128</v>
      </c>
      <c r="E383" s="303"/>
      <c r="F383" s="302">
        <v>1.347914796871974</v>
      </c>
      <c r="G383" s="302">
        <v>0.61083955534304535</v>
      </c>
      <c r="H383" s="302">
        <f>SUM(F383:G383)</f>
        <v>1.9587543522150193</v>
      </c>
      <c r="I383" s="303"/>
      <c r="J383" s="302">
        <v>1.0144508127764322</v>
      </c>
      <c r="K383" s="302">
        <v>0.65977209089577427</v>
      </c>
      <c r="L383" s="302">
        <f>SUM(J383:K383)</f>
        <v>1.6742229036722065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4.0168636265401636</v>
      </c>
      <c r="C384" s="302">
        <v>2.7273862615103845</v>
      </c>
      <c r="D384" s="302">
        <f t="shared" ref="D384:D391" si="127">SUM(B384:C384)</f>
        <v>6.7442498880505486</v>
      </c>
      <c r="E384" s="303"/>
      <c r="F384" s="302">
        <v>3.9945578474986112</v>
      </c>
      <c r="G384" s="302">
        <v>1.4710471367710098</v>
      </c>
      <c r="H384" s="302">
        <f t="shared" ref="H384:H391" si="128">SUM(F384:G384)</f>
        <v>5.4656049842696213</v>
      </c>
      <c r="I384" s="303"/>
      <c r="J384" s="302">
        <v>3.4709333301491188</v>
      </c>
      <c r="K384" s="302">
        <v>1.431749763429345</v>
      </c>
      <c r="L384" s="302">
        <f t="shared" ref="L384:L391" si="129">SUM(J384:K384)</f>
        <v>4.9026830935784638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2.4953755351630091</v>
      </c>
      <c r="C385" s="302">
        <v>1.9217923010330196</v>
      </c>
      <c r="D385" s="302">
        <f t="shared" si="127"/>
        <v>4.4171678361960289</v>
      </c>
      <c r="E385" s="303"/>
      <c r="F385" s="302">
        <v>2.8977468275819644</v>
      </c>
      <c r="G385" s="302">
        <v>0.90183497862016948</v>
      </c>
      <c r="H385" s="302">
        <f t="shared" si="128"/>
        <v>3.7995818062021338</v>
      </c>
      <c r="I385" s="303"/>
      <c r="J385" s="302">
        <v>2.6661909456283537</v>
      </c>
      <c r="K385" s="302">
        <v>0.83550420592529995</v>
      </c>
      <c r="L385" s="302">
        <f t="shared" si="129"/>
        <v>3.5016951515536539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3.2449512953492894</v>
      </c>
      <c r="C386" s="302">
        <v>1.0230961509244048</v>
      </c>
      <c r="D386" s="302">
        <f t="shared" si="127"/>
        <v>4.2680474462736946</v>
      </c>
      <c r="E386" s="303"/>
      <c r="F386" s="302">
        <v>2.3462819861026087</v>
      </c>
      <c r="G386" s="302">
        <v>1.0494417803068743</v>
      </c>
      <c r="H386" s="302">
        <f t="shared" si="128"/>
        <v>3.3957237664094828</v>
      </c>
      <c r="I386" s="303"/>
      <c r="J386" s="302">
        <v>1.7562981974081455</v>
      </c>
      <c r="K386" s="302">
        <v>1.0898981952434257</v>
      </c>
      <c r="L386" s="302">
        <f t="shared" si="129"/>
        <v>2.8461963926515712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0.23156286739645285</v>
      </c>
      <c r="C387" s="302">
        <v>1.9989692974022066</v>
      </c>
      <c r="D387" s="302">
        <f t="shared" si="127"/>
        <v>2.2305321647986593</v>
      </c>
      <c r="E387" s="303"/>
      <c r="F387" s="302">
        <v>0.36094882100666564</v>
      </c>
      <c r="G387" s="302">
        <v>0.75943906303933273</v>
      </c>
      <c r="H387" s="302">
        <f t="shared" si="128"/>
        <v>1.1203878840459984</v>
      </c>
      <c r="I387" s="303"/>
      <c r="J387" s="302">
        <v>0.47633395000321282</v>
      </c>
      <c r="K387" s="302">
        <v>0.70781516842990599</v>
      </c>
      <c r="L387" s="302">
        <f t="shared" si="129"/>
        <v>1.1841491184331188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4.3984766916332845</v>
      </c>
      <c r="C388" s="302">
        <v>1.7297366690591283</v>
      </c>
      <c r="D388" s="302">
        <f t="shared" si="127"/>
        <v>6.1282133606924125</v>
      </c>
      <c r="E388" s="303"/>
      <c r="F388" s="302">
        <v>5.0206468149307808</v>
      </c>
      <c r="G388" s="302">
        <v>1.3373539693842789</v>
      </c>
      <c r="H388" s="302">
        <f t="shared" si="128"/>
        <v>6.3580007843150597</v>
      </c>
      <c r="I388" s="303"/>
      <c r="J388" s="302">
        <v>3.5634625420300505</v>
      </c>
      <c r="K388" s="302">
        <v>0.83810784002402228</v>
      </c>
      <c r="L388" s="302">
        <f t="shared" si="129"/>
        <v>4.4015703820540732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0.79517868699751326</v>
      </c>
      <c r="C389" s="302">
        <v>0.70485941233820104</v>
      </c>
      <c r="D389" s="302">
        <f t="shared" si="127"/>
        <v>1.5000380993357143</v>
      </c>
      <c r="E389" s="303"/>
      <c r="F389" s="302">
        <v>0.70893846812073791</v>
      </c>
      <c r="G389" s="302">
        <v>0.70337816716111912</v>
      </c>
      <c r="H389" s="302">
        <f t="shared" si="128"/>
        <v>1.412316635281857</v>
      </c>
      <c r="I389" s="303"/>
      <c r="J389" s="302">
        <v>0.44109698746634879</v>
      </c>
      <c r="K389" s="302">
        <v>0.77558243542269301</v>
      </c>
      <c r="L389" s="302">
        <f t="shared" si="129"/>
        <v>1.2166794228890419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0.17369213617078189</v>
      </c>
      <c r="C390" s="302">
        <v>0.6889309681779523</v>
      </c>
      <c r="D390" s="302">
        <f t="shared" si="127"/>
        <v>0.86262310434873424</v>
      </c>
      <c r="E390" s="303"/>
      <c r="F390" s="302">
        <v>0.15878256350185344</v>
      </c>
      <c r="G390" s="302">
        <v>0.4883240741732694</v>
      </c>
      <c r="H390" s="302">
        <f t="shared" si="128"/>
        <v>0.64710663767512289</v>
      </c>
      <c r="I390" s="303"/>
      <c r="J390" s="302">
        <v>0.1271074648947072</v>
      </c>
      <c r="K390" s="302">
        <v>0.26887312115441625</v>
      </c>
      <c r="L390" s="302">
        <f t="shared" si="129"/>
        <v>0.39598058604912345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1.463033422852196</v>
      </c>
      <c r="C391" s="302">
        <v>1.8285662030576117</v>
      </c>
      <c r="D391" s="302">
        <f t="shared" si="127"/>
        <v>3.2915996259098077</v>
      </c>
      <c r="E391" s="303"/>
      <c r="F391" s="302">
        <v>1.0417937660036236</v>
      </c>
      <c r="G391" s="302">
        <v>1.5707293835821032</v>
      </c>
      <c r="H391" s="302">
        <f t="shared" si="128"/>
        <v>2.6125231495857268</v>
      </c>
      <c r="I391" s="303"/>
      <c r="J391" s="302">
        <v>0.68165470434154252</v>
      </c>
      <c r="K391" s="302">
        <v>1.1371682447771994</v>
      </c>
      <c r="L391" s="302">
        <f t="shared" si="129"/>
        <v>1.8188229491187418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17.769486604177334</v>
      </c>
      <c r="C393" s="311">
        <f t="shared" ref="C393:D393" si="130">SUM(C383:C391)</f>
        <v>13.826513395822682</v>
      </c>
      <c r="D393" s="311">
        <f t="shared" si="130"/>
        <v>31.596000000000018</v>
      </c>
      <c r="E393" s="311"/>
      <c r="F393" s="311">
        <f t="shared" ref="F393:H393" si="131">SUM(F383:F391)</f>
        <v>17.87761189161882</v>
      </c>
      <c r="G393" s="311">
        <f t="shared" si="131"/>
        <v>8.8923881083812031</v>
      </c>
      <c r="H393" s="311">
        <f t="shared" si="131"/>
        <v>26.770000000000021</v>
      </c>
      <c r="I393" s="311"/>
      <c r="J393" s="311">
        <f t="shared" ref="J393:L393" si="132">SUM(J383:J391)</f>
        <v>14.197528934697912</v>
      </c>
      <c r="K393" s="311">
        <f t="shared" si="132"/>
        <v>7.7444710653020827</v>
      </c>
      <c r="L393" s="311">
        <f t="shared" si="132"/>
        <v>21.941999999999993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East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44.984237395713272</v>
      </c>
      <c r="C9" s="249">
        <f t="shared" ref="C9:D9" si="0">SUM(C26,C43,C60,C77,C94,C111,C128,C145,C162,C179,C196,C213,C230,C247,C264,C281,C298,C315,C332,C349,C366,C383)</f>
        <v>6.0963757934675389</v>
      </c>
      <c r="D9" s="249">
        <f t="shared" si="0"/>
        <v>15.671100795993869</v>
      </c>
      <c r="E9" s="249">
        <f>SUM(B9:D9)</f>
        <v>66.751713985174675</v>
      </c>
      <c r="F9" s="238"/>
      <c r="G9" s="249">
        <f>SUM(G26,G43,G60,G77,G94,G111,G128,G145,G162,G179,G196,G213,G230,G247,G264,G281,G298,G315,G332,G349,G366,G383)</f>
        <v>52.221937669204792</v>
      </c>
      <c r="H9" s="249">
        <f t="shared" ref="H9:I9" si="1">SUM(H26,H43,H60,H77,H94,H111,H128,H145,H162,H179,H196,H213,H230,H247,H264,H281,H298,H315,H332,H349,H366,H383)</f>
        <v>8.8962483133230954</v>
      </c>
      <c r="I9" s="249">
        <f t="shared" si="1"/>
        <v>14.727635064452183</v>
      </c>
      <c r="J9" s="249">
        <f>SUM(G9:I9)</f>
        <v>75.845821046980078</v>
      </c>
      <c r="K9" s="238"/>
      <c r="L9" s="249">
        <f>SUM(L26,L43,L60,L77,L94,L111,L128,L145,L162,L179,L196,L213,L230,L247,L264,L281,L298,L315,L332,L349,L366,L383)</f>
        <v>60.840889096617744</v>
      </c>
      <c r="M9" s="249">
        <f t="shared" ref="M9:N9" si="2">SUM(M26,M43,M60,M77,M94,M111,M128,M145,M162,M179,M196,M213,M230,M247,M264,M281,M298,M315,M332,M349,M366,M383)</f>
        <v>11.753578667041555</v>
      </c>
      <c r="N9" s="249">
        <f t="shared" si="2"/>
        <v>16.179369442906893</v>
      </c>
      <c r="O9" s="249">
        <f>SUM(L9:N9)</f>
        <v>88.773837206566185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123.63995696062887</v>
      </c>
      <c r="C10" s="249">
        <f t="shared" si="3"/>
        <v>31.745402663550241</v>
      </c>
      <c r="D10" s="249">
        <f t="shared" si="3"/>
        <v>16.17916785893398</v>
      </c>
      <c r="E10" s="249">
        <f t="shared" ref="E10:E17" si="4">SUM(B10:D10)</f>
        <v>171.56452748311307</v>
      </c>
      <c r="F10" s="238"/>
      <c r="G10" s="249">
        <f t="shared" ref="G10:I10" si="5">SUM(G27,G44,G61,G78,G95,G112,G129,G146,G163,G180,G197,G214,G231,G248,G265,G282,G299,G316,G333,G350,G367,G384)</f>
        <v>139.21114838742704</v>
      </c>
      <c r="H10" s="249">
        <f t="shared" si="5"/>
        <v>39.148504529277396</v>
      </c>
      <c r="I10" s="249">
        <f t="shared" si="5"/>
        <v>13.473052329883997</v>
      </c>
      <c r="J10" s="249">
        <f t="shared" ref="J10:J17" si="6">SUM(G10:I10)</f>
        <v>191.83270524658843</v>
      </c>
      <c r="K10" s="238"/>
      <c r="L10" s="249">
        <f t="shared" ref="L10:N10" si="7">SUM(L27,L44,L61,L78,L95,L112,L129,L146,L163,L180,L197,L214,L231,L248,L265,L282,L299,L316,L333,L350,L367,L384)</f>
        <v>169.0827842730188</v>
      </c>
      <c r="M10" s="249">
        <f t="shared" si="7"/>
        <v>49.790347969525797</v>
      </c>
      <c r="N10" s="249">
        <f t="shared" si="7"/>
        <v>11.835173548357282</v>
      </c>
      <c r="O10" s="249">
        <f t="shared" ref="O10:O17" si="8">SUM(L10:N10)</f>
        <v>230.7083057909019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65.541937407174572</v>
      </c>
      <c r="C11" s="249">
        <f t="shared" si="3"/>
        <v>18.606727359154586</v>
      </c>
      <c r="D11" s="249">
        <f t="shared" si="3"/>
        <v>13.034076772084177</v>
      </c>
      <c r="E11" s="249">
        <f t="shared" si="4"/>
        <v>97.182741538413339</v>
      </c>
      <c r="F11" s="238"/>
      <c r="G11" s="249">
        <f t="shared" ref="G11:I11" si="9">SUM(G28,G45,G62,G79,G96,G113,G130,G147,G164,G181,G198,G215,G232,G249,G266,G283,G300,G317,G334,G351,G368,G385)</f>
        <v>73.377169560956915</v>
      </c>
      <c r="H11" s="249">
        <f t="shared" si="9"/>
        <v>21.841984504099742</v>
      </c>
      <c r="I11" s="249">
        <f t="shared" si="9"/>
        <v>11.082151874271355</v>
      </c>
      <c r="J11" s="249">
        <f t="shared" si="6"/>
        <v>106.30130593932802</v>
      </c>
      <c r="K11" s="238"/>
      <c r="L11" s="249">
        <f t="shared" ref="L11:N11" si="10">SUM(L28,L45,L62,L79,L96,L113,L130,L147,L164,L181,L198,L215,L232,L249,L266,L283,L300,L317,L334,L351,L368,L385)</f>
        <v>76.645625136769837</v>
      </c>
      <c r="M11" s="249">
        <f t="shared" si="10"/>
        <v>23.867901437765195</v>
      </c>
      <c r="N11" s="249">
        <f t="shared" si="10"/>
        <v>10.931165054082328</v>
      </c>
      <c r="O11" s="249">
        <f t="shared" si="8"/>
        <v>111.44469162861736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60.139088796713366</v>
      </c>
      <c r="C12" s="249">
        <f t="shared" si="3"/>
        <v>40.398446014419463</v>
      </c>
      <c r="D12" s="249">
        <f t="shared" si="3"/>
        <v>4.5077735829091168</v>
      </c>
      <c r="E12" s="249">
        <f t="shared" si="4"/>
        <v>105.04530839404194</v>
      </c>
      <c r="F12" s="238"/>
      <c r="G12" s="249">
        <f t="shared" ref="G12:I12" si="11">SUM(G29,G46,G63,G80,G97,G114,G131,G148,G165,G182,G199,G216,G233,G250,G267,G284,G301,G318,G335,G352,G369,G386)</f>
        <v>57.766047909441092</v>
      </c>
      <c r="H12" s="249">
        <f t="shared" si="11"/>
        <v>38.671936824871722</v>
      </c>
      <c r="I12" s="249">
        <f t="shared" si="11"/>
        <v>3.5599528602097728</v>
      </c>
      <c r="J12" s="249">
        <f t="shared" si="6"/>
        <v>99.997937594522583</v>
      </c>
      <c r="K12" s="238"/>
      <c r="L12" s="249">
        <f t="shared" ref="L12:N12" si="12">SUM(L29,L46,L63,L80,L97,L114,L131,L148,L165,L182,L199,L216,L233,L250,L267,L284,L301,L318,L335,L352,L369,L386)</f>
        <v>51.054882041416732</v>
      </c>
      <c r="M12" s="249">
        <f t="shared" si="12"/>
        <v>32.991333165170957</v>
      </c>
      <c r="N12" s="249">
        <f t="shared" si="12"/>
        <v>4.596368076377007</v>
      </c>
      <c r="O12" s="249">
        <f t="shared" si="8"/>
        <v>88.642583282964694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67.085382039455467</v>
      </c>
      <c r="C13" s="249">
        <f t="shared" si="3"/>
        <v>8.2725466416727951</v>
      </c>
      <c r="D13" s="249">
        <f t="shared" si="3"/>
        <v>23.81339123977823</v>
      </c>
      <c r="E13" s="249">
        <f t="shared" si="4"/>
        <v>99.171319920906484</v>
      </c>
      <c r="F13" s="238"/>
      <c r="G13" s="249">
        <f t="shared" ref="G13:I13" si="13">SUM(G30,G47,G64,G81,G98,G115,G132,G149,G166,G183,G200,G217,G234,G251,G268,G285,G302,G319,G336,G353,G370,G387)</f>
        <v>55.317462607585689</v>
      </c>
      <c r="H13" s="249">
        <f t="shared" si="13"/>
        <v>6.8448697121399142</v>
      </c>
      <c r="I13" s="249">
        <f t="shared" si="13"/>
        <v>21.959327808358623</v>
      </c>
      <c r="J13" s="249">
        <f t="shared" si="6"/>
        <v>84.12166012808423</v>
      </c>
      <c r="K13" s="238"/>
      <c r="L13" s="249">
        <f t="shared" ref="L13:N13" si="14">SUM(L30,L47,L64,L81,L98,L115,L132,L149,L166,L183,L200,L217,L234,L251,L268,L285,L302,L319,L336,L353,L370,L387)</f>
        <v>46.528925549977771</v>
      </c>
      <c r="M13" s="249">
        <f t="shared" si="14"/>
        <v>7.5713713174322397</v>
      </c>
      <c r="N13" s="249">
        <f t="shared" si="14"/>
        <v>22.75339550375147</v>
      </c>
      <c r="O13" s="249">
        <f t="shared" si="8"/>
        <v>76.853692371161486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42.888592221285109</v>
      </c>
      <c r="C14" s="249">
        <f t="shared" si="3"/>
        <v>36.221467037035588</v>
      </c>
      <c r="D14" s="249">
        <f t="shared" si="3"/>
        <v>7.5944601781987355</v>
      </c>
      <c r="E14" s="249">
        <f t="shared" si="4"/>
        <v>86.704519436519419</v>
      </c>
      <c r="F14" s="238"/>
      <c r="G14" s="249">
        <f t="shared" ref="G14:I14" si="15">SUM(G31,G48,G65,G82,G99,G116,G133,G150,G167,G184,G201,G218,G235,G252,G269,G286,G303,G320,G337,G354,G371,G388)</f>
        <v>40.721108613302853</v>
      </c>
      <c r="H14" s="249">
        <f t="shared" si="15"/>
        <v>36.002893675619276</v>
      </c>
      <c r="I14" s="249">
        <f t="shared" si="15"/>
        <v>7.9157197137577615</v>
      </c>
      <c r="J14" s="249">
        <f t="shared" si="6"/>
        <v>84.639722002679889</v>
      </c>
      <c r="K14" s="238"/>
      <c r="L14" s="249">
        <f t="shared" ref="L14:N14" si="16">SUM(L31,L48,L65,L82,L99,L116,L133,L150,L167,L184,L201,L218,L235,L252,L269,L286,L303,L320,L337,L354,L371,L388)</f>
        <v>45.469910103398973</v>
      </c>
      <c r="M14" s="249">
        <f t="shared" si="16"/>
        <v>38.478686708695321</v>
      </c>
      <c r="N14" s="249">
        <f t="shared" si="16"/>
        <v>8.8697368820481515</v>
      </c>
      <c r="O14" s="249">
        <f t="shared" si="8"/>
        <v>92.818333694142439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37.212370925952627</v>
      </c>
      <c r="C15" s="249">
        <f t="shared" si="3"/>
        <v>57.785522807830233</v>
      </c>
      <c r="D15" s="249">
        <f t="shared" si="3"/>
        <v>6.7465226507327589</v>
      </c>
      <c r="E15" s="249">
        <f t="shared" si="4"/>
        <v>101.74441638451562</v>
      </c>
      <c r="F15" s="238"/>
      <c r="G15" s="249">
        <f t="shared" ref="G15:I15" si="17">SUM(G32,G49,G66,G83,G100,G117,G134,G151,G168,G185,G202,G219,G236,G253,G270,G287,G304,G321,G338,G355,G372,G389)</f>
        <v>35.496244268727487</v>
      </c>
      <c r="H15" s="249">
        <f t="shared" si="17"/>
        <v>55.479057653553369</v>
      </c>
      <c r="I15" s="249">
        <f t="shared" si="17"/>
        <v>3.9341874344623324</v>
      </c>
      <c r="J15" s="249">
        <f t="shared" si="6"/>
        <v>94.909489356743194</v>
      </c>
      <c r="K15" s="238"/>
      <c r="L15" s="249">
        <f t="shared" ref="L15:N15" si="18">SUM(L32,L49,L66,L83,L100,L117,L134,L151,L168,L185,L202,L219,L236,L253,L270,L287,L304,L321,L338,L355,L372,L389)</f>
        <v>37.45136466006857</v>
      </c>
      <c r="M15" s="249">
        <f t="shared" si="18"/>
        <v>56.540616997822973</v>
      </c>
      <c r="N15" s="249">
        <f t="shared" si="18"/>
        <v>3.2021356571632018</v>
      </c>
      <c r="O15" s="249">
        <f t="shared" si="8"/>
        <v>97.19411731505474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49.41369053963421</v>
      </c>
      <c r="C16" s="249">
        <f t="shared" si="3"/>
        <v>7.1596565580574225</v>
      </c>
      <c r="D16" s="249">
        <f t="shared" si="3"/>
        <v>6.8358012687050449</v>
      </c>
      <c r="E16" s="249">
        <f t="shared" si="4"/>
        <v>63.409148366396678</v>
      </c>
      <c r="F16" s="238"/>
      <c r="G16" s="249">
        <f t="shared" ref="G16:I16" si="19">SUM(G33,G50,G67,G84,G101,G118,G135,G152,G169,G186,G203,G220,G237,G254,G271,G288,G305,G322,G339,G356,G373,G390)</f>
        <v>42.593459932892742</v>
      </c>
      <c r="H16" s="249">
        <f t="shared" si="19"/>
        <v>7.5681708344198784</v>
      </c>
      <c r="I16" s="249">
        <f t="shared" si="19"/>
        <v>8.542507129223484</v>
      </c>
      <c r="J16" s="249">
        <f t="shared" si="6"/>
        <v>58.70413789653611</v>
      </c>
      <c r="K16" s="238"/>
      <c r="L16" s="249">
        <f t="shared" ref="L16:N16" si="20">SUM(L33,L50,L67,L84,L101,L118,L135,L152,L169,L186,L203,L220,L237,L254,L271,L288,L305,L322,L339,L356,L373,L390)</f>
        <v>41.316803802805467</v>
      </c>
      <c r="M16" s="249">
        <f t="shared" si="20"/>
        <v>9.5354407986219023</v>
      </c>
      <c r="N16" s="249">
        <f t="shared" si="20"/>
        <v>9.7822850914708326</v>
      </c>
      <c r="O16" s="249">
        <f t="shared" si="8"/>
        <v>60.634529692898205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48.143388953479935</v>
      </c>
      <c r="C17" s="249">
        <f t="shared" si="3"/>
        <v>57.664781518981926</v>
      </c>
      <c r="D17" s="249">
        <f t="shared" si="3"/>
        <v>7.736134018456978</v>
      </c>
      <c r="E17" s="249">
        <f t="shared" si="4"/>
        <v>113.54430449091883</v>
      </c>
      <c r="F17" s="238"/>
      <c r="G17" s="249">
        <f t="shared" ref="G17:I17" si="21">SUM(G34,G51,G68,G85,G102,G119,G136,G153,G170,G187,G204,G221,G238,G255,G272,G289,G306,G323,G340,G357,G374,G391)</f>
        <v>44.565980779749744</v>
      </c>
      <c r="H17" s="249">
        <f t="shared" si="21"/>
        <v>51.857121955788145</v>
      </c>
      <c r="I17" s="249">
        <f t="shared" si="21"/>
        <v>5.6681180529999518</v>
      </c>
      <c r="J17" s="249">
        <f t="shared" si="6"/>
        <v>102.09122078853785</v>
      </c>
      <c r="K17" s="238"/>
      <c r="L17" s="249">
        <f t="shared" ref="L17:N17" si="22">SUM(L34,L51,L68,L85,L102,L119,L136,L153,L170,L187,L204,L221,L238,L255,L272,L289,L306,L323,L340,L357,L374,L391)</f>
        <v>45.482598851593266</v>
      </c>
      <c r="M17" s="249">
        <f t="shared" si="22"/>
        <v>46.855213181477986</v>
      </c>
      <c r="N17" s="249">
        <f t="shared" si="22"/>
        <v>7.7480969846217524</v>
      </c>
      <c r="O17" s="249">
        <f t="shared" si="8"/>
        <v>100.08590901769301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539.04864524003744</v>
      </c>
      <c r="C19" s="247">
        <f t="shared" ref="C19:O19" si="23">SUM(C9:C17)</f>
        <v>263.95092639416981</v>
      </c>
      <c r="D19" s="247">
        <f t="shared" si="23"/>
        <v>102.11842836579288</v>
      </c>
      <c r="E19" s="247">
        <f t="shared" si="23"/>
        <v>905.11800000000005</v>
      </c>
      <c r="F19" s="247"/>
      <c r="G19" s="247">
        <f t="shared" si="23"/>
        <v>541.27055972928849</v>
      </c>
      <c r="H19" s="247">
        <f t="shared" si="23"/>
        <v>266.31078800309251</v>
      </c>
      <c r="I19" s="247">
        <f t="shared" si="23"/>
        <v>90.862652267619467</v>
      </c>
      <c r="J19" s="247">
        <f t="shared" si="23"/>
        <v>898.44400000000019</v>
      </c>
      <c r="K19" s="247"/>
      <c r="L19" s="247">
        <f t="shared" si="23"/>
        <v>573.87378351566724</v>
      </c>
      <c r="M19" s="247">
        <f t="shared" si="23"/>
        <v>277.3844902435539</v>
      </c>
      <c r="N19" s="247">
        <f t="shared" si="23"/>
        <v>95.897726240778923</v>
      </c>
      <c r="O19" s="247">
        <f t="shared" si="23"/>
        <v>947.15600000000006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0.3631707067695521</v>
      </c>
      <c r="C26" s="302">
        <v>4.4472107928189432E-2</v>
      </c>
      <c r="D26" s="302">
        <v>4.2667836282232689E-2</v>
      </c>
      <c r="E26" s="302">
        <f>SUM(B26:D26)</f>
        <v>0.45031065097997425</v>
      </c>
      <c r="F26" s="303"/>
      <c r="G26" s="302">
        <v>0.17740584425195863</v>
      </c>
      <c r="H26" s="302">
        <v>4.3503327133774475E-3</v>
      </c>
      <c r="I26" s="302">
        <v>9.6514466935040413E-2</v>
      </c>
      <c r="J26" s="302">
        <f>SUM(G26:I26)</f>
        <v>0.27827064390037648</v>
      </c>
      <c r="K26" s="303"/>
      <c r="L26" s="302">
        <v>0.31065864778770352</v>
      </c>
      <c r="M26" s="302">
        <v>4.6377404333269728E-3</v>
      </c>
      <c r="N26" s="302">
        <v>9.4123419753005144E-2</v>
      </c>
      <c r="O26" s="302">
        <f>SUM(L26:N26)</f>
        <v>0.40941980797403565</v>
      </c>
    </row>
    <row r="27" spans="1:15" s="236" customFormat="1" x14ac:dyDescent="0.2">
      <c r="A27" s="237" t="str">
        <f>name!E$5</f>
        <v>Professional occupations</v>
      </c>
      <c r="B27" s="302">
        <v>0.1295917099997112</v>
      </c>
      <c r="C27" s="302">
        <v>4.2435409653396143E-2</v>
      </c>
      <c r="D27" s="302">
        <v>1.4167599824913477E-2</v>
      </c>
      <c r="E27" s="302">
        <f t="shared" ref="E27:E34" si="24">SUM(B27:D27)</f>
        <v>0.18619471947802083</v>
      </c>
      <c r="F27" s="303"/>
      <c r="G27" s="302">
        <v>7.8853663277084485E-2</v>
      </c>
      <c r="H27" s="302">
        <v>5.5923172673078411E-3</v>
      </c>
      <c r="I27" s="302">
        <v>2.4229806647783021E-2</v>
      </c>
      <c r="J27" s="302">
        <f t="shared" ref="J27:J34" si="25">SUM(G27:I27)</f>
        <v>0.10867578719217535</v>
      </c>
      <c r="K27" s="303"/>
      <c r="L27" s="302">
        <v>0.11433010456368529</v>
      </c>
      <c r="M27" s="302">
        <v>6.0058841770797514E-3</v>
      </c>
      <c r="N27" s="302">
        <v>3.3020617742790845E-2</v>
      </c>
      <c r="O27" s="302">
        <f t="shared" ref="O27:O34" si="26">SUM(L27:N27)</f>
        <v>0.1533566064835559</v>
      </c>
    </row>
    <row r="28" spans="1:15" s="236" customFormat="1" x14ac:dyDescent="0.2">
      <c r="A28" s="237" t="str">
        <f>name!E$6</f>
        <v>Associate professional occupations</v>
      </c>
      <c r="B28" s="302">
        <v>8.4363147234555722E-2</v>
      </c>
      <c r="C28" s="302">
        <v>3.8666301620904973E-2</v>
      </c>
      <c r="D28" s="302">
        <v>9.8361351853900256E-3</v>
      </c>
      <c r="E28" s="302">
        <f t="shared" si="24"/>
        <v>0.13286558404085072</v>
      </c>
      <c r="F28" s="303"/>
      <c r="G28" s="302">
        <v>4.7401052105040462E-2</v>
      </c>
      <c r="H28" s="302">
        <v>4.9380669708843378E-3</v>
      </c>
      <c r="I28" s="302">
        <v>1.7071036028345882E-2</v>
      </c>
      <c r="J28" s="302">
        <f t="shared" si="25"/>
        <v>6.9410155104270677E-2</v>
      </c>
      <c r="K28" s="303"/>
      <c r="L28" s="302">
        <v>4.1911903044645274E-2</v>
      </c>
      <c r="M28" s="302">
        <v>4.0408893160671592E-3</v>
      </c>
      <c r="N28" s="302">
        <v>2.6055110903552062E-2</v>
      </c>
      <c r="O28" s="302">
        <f t="shared" si="26"/>
        <v>7.2007903264264497E-2</v>
      </c>
    </row>
    <row r="29" spans="1:15" s="236" customFormat="1" x14ac:dyDescent="0.2">
      <c r="A29" s="237" t="str">
        <f>name!E$7</f>
        <v>Administrative and secretarial occupations</v>
      </c>
      <c r="B29" s="302">
        <v>4.8409829236298177E-2</v>
      </c>
      <c r="C29" s="302">
        <v>8.7290932560562029E-2</v>
      </c>
      <c r="D29" s="302">
        <v>2.8936031511264211E-3</v>
      </c>
      <c r="E29" s="302">
        <f t="shared" si="24"/>
        <v>0.1385943649479866</v>
      </c>
      <c r="F29" s="303"/>
      <c r="G29" s="302">
        <v>3.2239314540521237E-2</v>
      </c>
      <c r="H29" s="302">
        <v>1.4171689267397486E-2</v>
      </c>
      <c r="I29" s="302">
        <v>2.4749330040430371E-2</v>
      </c>
      <c r="J29" s="302">
        <f t="shared" si="25"/>
        <v>7.1160333848349092E-2</v>
      </c>
      <c r="K29" s="303"/>
      <c r="L29" s="302">
        <v>3.555903951990632E-2</v>
      </c>
      <c r="M29" s="302">
        <v>7.7311088754717311E-3</v>
      </c>
      <c r="N29" s="302">
        <v>1.255028007419387E-2</v>
      </c>
      <c r="O29" s="302">
        <f t="shared" si="26"/>
        <v>5.5840428469571921E-2</v>
      </c>
    </row>
    <row r="30" spans="1:15" s="236" customFormat="1" x14ac:dyDescent="0.2">
      <c r="A30" s="237" t="str">
        <f>name!E$8</f>
        <v>Skilled trades occupations</v>
      </c>
      <c r="B30" s="302">
        <v>1.8192761833539606</v>
      </c>
      <c r="C30" s="302">
        <v>0.23076587538386223</v>
      </c>
      <c r="D30" s="302">
        <v>2.1705706185687452</v>
      </c>
      <c r="E30" s="302">
        <f t="shared" si="24"/>
        <v>4.2206126773065682</v>
      </c>
      <c r="F30" s="303"/>
      <c r="G30" s="302">
        <v>0.74163744183782321</v>
      </c>
      <c r="H30" s="302">
        <v>8.9666284304424984E-3</v>
      </c>
      <c r="I30" s="302">
        <v>2.8081645597657667</v>
      </c>
      <c r="J30" s="302">
        <f>SUM(G30:I30)</f>
        <v>3.5587686300340327</v>
      </c>
      <c r="K30" s="303"/>
      <c r="L30" s="302">
        <v>0.90575065539599275</v>
      </c>
      <c r="M30" s="302">
        <v>1.2490537115251374E-2</v>
      </c>
      <c r="N30" s="302">
        <v>2.7491033456380598</v>
      </c>
      <c r="O30" s="302">
        <f t="shared" si="26"/>
        <v>3.6673445381493037</v>
      </c>
    </row>
    <row r="31" spans="1:15" s="236" customFormat="1" x14ac:dyDescent="0.2">
      <c r="A31" s="237" t="str">
        <f>name!E$9</f>
        <v>Caring, leisure and other service occupations</v>
      </c>
      <c r="B31" s="302">
        <v>6.4194927597951465E-2</v>
      </c>
      <c r="C31" s="302">
        <v>2.6057524064185801E-2</v>
      </c>
      <c r="D31" s="302">
        <v>3.3711619546151358E-2</v>
      </c>
      <c r="E31" s="302">
        <f t="shared" si="24"/>
        <v>0.12396407120828863</v>
      </c>
      <c r="F31" s="303"/>
      <c r="G31" s="302">
        <v>3.98911931662344E-2</v>
      </c>
      <c r="H31" s="302">
        <v>7.8773216987065037E-3</v>
      </c>
      <c r="I31" s="302">
        <v>4.3710251186114532E-2</v>
      </c>
      <c r="J31" s="302">
        <f t="shared" si="25"/>
        <v>9.1478766051055427E-2</v>
      </c>
      <c r="K31" s="303"/>
      <c r="L31" s="302">
        <v>3.7694527040156925E-2</v>
      </c>
      <c r="M31" s="302">
        <v>6.8875258987984153E-3</v>
      </c>
      <c r="N31" s="302">
        <v>5.1906075721763173E-2</v>
      </c>
      <c r="O31" s="302">
        <f t="shared" si="26"/>
        <v>9.6488128660718514E-2</v>
      </c>
    </row>
    <row r="32" spans="1:15" s="236" customFormat="1" x14ac:dyDescent="0.2">
      <c r="A32" s="237" t="str">
        <f>name!E$10</f>
        <v>Sales and customer service occupations</v>
      </c>
      <c r="B32" s="302">
        <v>5.0947678265296469E-2</v>
      </c>
      <c r="C32" s="302">
        <v>4.7219892912259448E-2</v>
      </c>
      <c r="D32" s="302">
        <v>1.4275676484637028E-2</v>
      </c>
      <c r="E32" s="302">
        <f t="shared" si="24"/>
        <v>0.11244324766219295</v>
      </c>
      <c r="F32" s="303"/>
      <c r="G32" s="302">
        <v>2.410243399504185E-2</v>
      </c>
      <c r="H32" s="302">
        <v>5.1152559913586028E-3</v>
      </c>
      <c r="I32" s="302">
        <v>2.2978660411211424E-2</v>
      </c>
      <c r="J32" s="302">
        <f t="shared" si="25"/>
        <v>5.2196350397611876E-2</v>
      </c>
      <c r="K32" s="303"/>
      <c r="L32" s="302">
        <v>3.1989567048334576E-2</v>
      </c>
      <c r="M32" s="302">
        <v>4.8218590393262345E-3</v>
      </c>
      <c r="N32" s="302">
        <v>1.5515928803210559E-2</v>
      </c>
      <c r="O32" s="302">
        <f t="shared" si="26"/>
        <v>5.2327354890871369E-2</v>
      </c>
    </row>
    <row r="33" spans="1:15" s="236" customFormat="1" x14ac:dyDescent="0.2">
      <c r="A33" s="237" t="str">
        <f>name!E$11</f>
        <v>Process, plant and machine operatives</v>
      </c>
      <c r="B33" s="302">
        <v>0.10048729898259083</v>
      </c>
      <c r="C33" s="302">
        <v>8.41833902363891E-2</v>
      </c>
      <c r="D33" s="302">
        <v>2.5713431569688552E-2</v>
      </c>
      <c r="E33" s="302">
        <f t="shared" si="24"/>
        <v>0.2103841207886685</v>
      </c>
      <c r="F33" s="303"/>
      <c r="G33" s="302">
        <v>3.5136481090337623E-2</v>
      </c>
      <c r="H33" s="302">
        <v>3.6868997653337408E-3</v>
      </c>
      <c r="I33" s="302">
        <v>2.6451571730469008E-2</v>
      </c>
      <c r="J33" s="302">
        <f t="shared" si="25"/>
        <v>6.527495258614037E-2</v>
      </c>
      <c r="K33" s="303"/>
      <c r="L33" s="302">
        <v>1.2394989077756853E-2</v>
      </c>
      <c r="M33" s="302">
        <v>9.22616811271584E-3</v>
      </c>
      <c r="N33" s="302">
        <v>5.633866941500925E-2</v>
      </c>
      <c r="O33" s="302">
        <f t="shared" si="26"/>
        <v>7.7959826605481952E-2</v>
      </c>
    </row>
    <row r="34" spans="1:15" s="236" customFormat="1" x14ac:dyDescent="0.2">
      <c r="A34" s="237" t="str">
        <f>name!E$12</f>
        <v>Elementary occupations</v>
      </c>
      <c r="B34" s="302">
        <v>0.26727212427144442</v>
      </c>
      <c r="C34" s="302">
        <v>0.1470746373056557</v>
      </c>
      <c r="D34" s="302">
        <v>0.22828380201034304</v>
      </c>
      <c r="E34" s="302">
        <f t="shared" si="24"/>
        <v>0.64263056358744319</v>
      </c>
      <c r="F34" s="303"/>
      <c r="G34" s="302">
        <v>0.10040338845387459</v>
      </c>
      <c r="H34" s="302">
        <v>1.8735169789916406E-2</v>
      </c>
      <c r="I34" s="302">
        <v>0.18662582264219105</v>
      </c>
      <c r="J34" s="302">
        <f t="shared" si="25"/>
        <v>0.30576438088598201</v>
      </c>
      <c r="K34" s="303"/>
      <c r="L34" s="302">
        <v>2.1951945846607358E-2</v>
      </c>
      <c r="M34" s="302">
        <v>1.850311461917158E-2</v>
      </c>
      <c r="N34" s="302">
        <v>0.27480034503642459</v>
      </c>
      <c r="O34" s="302">
        <f t="shared" si="26"/>
        <v>0.31525540550220355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2.9277136057113613</v>
      </c>
      <c r="C36" s="311">
        <f t="shared" ref="C36:O36" si="27">SUM(C26:C34)</f>
        <v>0.74816607166540494</v>
      </c>
      <c r="D36" s="311">
        <f t="shared" si="27"/>
        <v>2.5421203226232283</v>
      </c>
      <c r="E36" s="311">
        <f t="shared" si="27"/>
        <v>6.2179999999999938</v>
      </c>
      <c r="F36" s="311"/>
      <c r="G36" s="311">
        <f t="shared" si="27"/>
        <v>1.2770708127179167</v>
      </c>
      <c r="H36" s="311">
        <f t="shared" si="27"/>
        <v>7.3433681894724864E-2</v>
      </c>
      <c r="I36" s="311">
        <f t="shared" si="27"/>
        <v>3.2504955053873523</v>
      </c>
      <c r="J36" s="311">
        <f t="shared" si="27"/>
        <v>4.6009999999999938</v>
      </c>
      <c r="K36" s="311"/>
      <c r="L36" s="311">
        <f t="shared" si="27"/>
        <v>1.5122413793247889</v>
      </c>
      <c r="M36" s="311">
        <f t="shared" si="27"/>
        <v>7.4344827587209061E-2</v>
      </c>
      <c r="N36" s="311">
        <f t="shared" si="27"/>
        <v>3.3134137930880097</v>
      </c>
      <c r="O36" s="311">
        <f t="shared" si="27"/>
        <v>4.9000000000000075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6.0528139444963741E-2</v>
      </c>
      <c r="C43" s="302">
        <v>2.9008454346425214E-4</v>
      </c>
      <c r="D43" s="302">
        <v>6.0756994128203192E-5</v>
      </c>
      <c r="E43" s="302">
        <f>SUM(B43:D43)</f>
        <v>6.0878980982556195E-2</v>
      </c>
      <c r="F43" s="303"/>
      <c r="G43" s="302">
        <v>8.2268500549871115E-2</v>
      </c>
      <c r="H43" s="302">
        <v>4.3097569439405807E-3</v>
      </c>
      <c r="I43" s="302">
        <v>0</v>
      </c>
      <c r="J43" s="302">
        <f>SUM(G43:I43)</f>
        <v>8.6578257493811692E-2</v>
      </c>
      <c r="K43" s="303"/>
      <c r="L43" s="302">
        <v>7.9546474275602908E-2</v>
      </c>
      <c r="M43" s="302">
        <v>4.0708362074337694E-3</v>
      </c>
      <c r="N43" s="302">
        <v>0</v>
      </c>
      <c r="O43" s="302">
        <f>SUM(L43:N43)</f>
        <v>8.361731048303668E-2</v>
      </c>
    </row>
    <row r="44" spans="1:15" s="236" customFormat="1" x14ac:dyDescent="0.2">
      <c r="A44" s="237" t="str">
        <f>name!E$5</f>
        <v>Professional occupations</v>
      </c>
      <c r="B44" s="302">
        <v>8.1152498353415495E-2</v>
      </c>
      <c r="C44" s="302">
        <v>1.0779269998718961E-3</v>
      </c>
      <c r="D44" s="302">
        <v>3.1430681826216887E-5</v>
      </c>
      <c r="E44" s="302">
        <f t="shared" ref="E44:E51" si="28">SUM(B44:D44)</f>
        <v>8.2261856035113615E-2</v>
      </c>
      <c r="F44" s="303"/>
      <c r="G44" s="302">
        <v>0.12473793023272065</v>
      </c>
      <c r="H44" s="302">
        <v>9.9537690722819282E-3</v>
      </c>
      <c r="I44" s="302">
        <v>0</v>
      </c>
      <c r="J44" s="302">
        <f t="shared" ref="J44:J46" si="29">SUM(G44:I44)</f>
        <v>0.13469169930500258</v>
      </c>
      <c r="K44" s="303"/>
      <c r="L44" s="302">
        <v>0.12610502066812804</v>
      </c>
      <c r="M44" s="302">
        <v>8.9996280445025605E-3</v>
      </c>
      <c r="N44" s="302">
        <v>0</v>
      </c>
      <c r="O44" s="302">
        <f t="shared" ref="O44:O51" si="30">SUM(L44:N44)</f>
        <v>0.13510464871263059</v>
      </c>
    </row>
    <row r="45" spans="1:15" s="236" customFormat="1" x14ac:dyDescent="0.2">
      <c r="A45" s="237" t="str">
        <f>name!E$6</f>
        <v>Associate professional occupations</v>
      </c>
      <c r="B45" s="302">
        <v>0.1168432210852751</v>
      </c>
      <c r="C45" s="302">
        <v>7.8830257208068952E-4</v>
      </c>
      <c r="D45" s="302">
        <v>4.6416525254053221E-5</v>
      </c>
      <c r="E45" s="302">
        <f t="shared" si="28"/>
        <v>0.11767794018260985</v>
      </c>
      <c r="F45" s="303"/>
      <c r="G45" s="302">
        <v>0.16210709908452517</v>
      </c>
      <c r="H45" s="302">
        <v>5.8129873817550273E-3</v>
      </c>
      <c r="I45" s="302">
        <v>0</v>
      </c>
      <c r="J45" s="302">
        <f t="shared" si="29"/>
        <v>0.16792008646628021</v>
      </c>
      <c r="K45" s="303"/>
      <c r="L45" s="302">
        <v>0.11494760329741857</v>
      </c>
      <c r="M45" s="302">
        <v>4.2234537168423054E-3</v>
      </c>
      <c r="N45" s="302">
        <v>0</v>
      </c>
      <c r="O45" s="302">
        <f t="shared" si="30"/>
        <v>0.11917105701426088</v>
      </c>
    </row>
    <row r="46" spans="1:15" s="236" customFormat="1" x14ac:dyDescent="0.2">
      <c r="A46" s="237" t="str">
        <f>name!E$7</f>
        <v>Administrative and secretarial occupations</v>
      </c>
      <c r="B46" s="302">
        <v>2.929902591209272E-2</v>
      </c>
      <c r="C46" s="302">
        <v>4.3351546339671556E-3</v>
      </c>
      <c r="D46" s="302">
        <v>1.1653288002790274E-4</v>
      </c>
      <c r="E46" s="302">
        <f t="shared" si="28"/>
        <v>3.3750713426087778E-2</v>
      </c>
      <c r="F46" s="303"/>
      <c r="G46" s="302">
        <v>6.1807500130848562E-2</v>
      </c>
      <c r="H46" s="302">
        <v>1.5150727143133352E-2</v>
      </c>
      <c r="I46" s="302">
        <v>0</v>
      </c>
      <c r="J46" s="302">
        <f t="shared" si="29"/>
        <v>7.6958227273981911E-2</v>
      </c>
      <c r="K46" s="303"/>
      <c r="L46" s="302">
        <v>2.0408416594763393E-2</v>
      </c>
      <c r="M46" s="302">
        <v>1.1088236845668446E-2</v>
      </c>
      <c r="N46" s="302">
        <v>0</v>
      </c>
      <c r="O46" s="302">
        <f t="shared" si="30"/>
        <v>3.1496653440431843E-2</v>
      </c>
    </row>
    <row r="47" spans="1:15" s="236" customFormat="1" x14ac:dyDescent="0.2">
      <c r="A47" s="237" t="str">
        <f>name!E$8</f>
        <v>Skilled trades occupations</v>
      </c>
      <c r="B47" s="302">
        <v>0.17622214923946566</v>
      </c>
      <c r="C47" s="302">
        <v>6.5829557382945643E-4</v>
      </c>
      <c r="D47" s="302">
        <v>6.6627077275224579E-6</v>
      </c>
      <c r="E47" s="302">
        <f t="shared" si="28"/>
        <v>0.17688710752102266</v>
      </c>
      <c r="F47" s="303"/>
      <c r="G47" s="302">
        <v>0.16169753177347143</v>
      </c>
      <c r="H47" s="302">
        <v>3.9823758553324089E-3</v>
      </c>
      <c r="I47" s="302">
        <v>0</v>
      </c>
      <c r="J47" s="302">
        <f>SUM(G47:I47)</f>
        <v>0.16567990762880383</v>
      </c>
      <c r="K47" s="303"/>
      <c r="L47" s="302">
        <v>8.4714379849283178E-2</v>
      </c>
      <c r="M47" s="302">
        <v>5.7849470042765326E-3</v>
      </c>
      <c r="N47" s="302">
        <v>0</v>
      </c>
      <c r="O47" s="302">
        <f t="shared" si="30"/>
        <v>9.0499326853559714E-2</v>
      </c>
    </row>
    <row r="48" spans="1:15" s="236" customFormat="1" x14ac:dyDescent="0.2">
      <c r="A48" s="237" t="str">
        <f>name!E$9</f>
        <v>Caring, leisure and other service occupations</v>
      </c>
      <c r="B48" s="302">
        <v>1.3797874953183988E-2</v>
      </c>
      <c r="C48" s="302">
        <v>1.7135737265102321E-3</v>
      </c>
      <c r="D48" s="302">
        <v>1.5307234141618712E-5</v>
      </c>
      <c r="E48" s="302">
        <f t="shared" si="28"/>
        <v>1.5526755913835838E-2</v>
      </c>
      <c r="F48" s="303"/>
      <c r="G48" s="302">
        <v>1.8392096833620065E-2</v>
      </c>
      <c r="H48" s="302">
        <v>7.9638604745264577E-3</v>
      </c>
      <c r="I48" s="302">
        <v>0</v>
      </c>
      <c r="J48" s="302">
        <f t="shared" ref="J48:J51" si="31">SUM(G48:I48)</f>
        <v>2.6355957308146521E-2</v>
      </c>
      <c r="K48" s="303"/>
      <c r="L48" s="302">
        <v>1.878163560716559E-2</v>
      </c>
      <c r="M48" s="302">
        <v>6.8255623339593362E-3</v>
      </c>
      <c r="N48" s="302">
        <v>0</v>
      </c>
      <c r="O48" s="302">
        <f t="shared" si="30"/>
        <v>2.5607197941124926E-2</v>
      </c>
    </row>
    <row r="49" spans="1:15" s="236" customFormat="1" x14ac:dyDescent="0.2">
      <c r="A49" s="237" t="str">
        <f>name!E$10</f>
        <v>Sales and customer service occupations</v>
      </c>
      <c r="B49" s="302">
        <v>1.1678778995127854E-2</v>
      </c>
      <c r="C49" s="302">
        <v>3.4776631178306222E-3</v>
      </c>
      <c r="D49" s="302">
        <v>2.5430066819234162E-5</v>
      </c>
      <c r="E49" s="302">
        <f t="shared" si="28"/>
        <v>1.5181872179777711E-2</v>
      </c>
      <c r="F49" s="303"/>
      <c r="G49" s="302">
        <v>2.0164334419176328E-2</v>
      </c>
      <c r="H49" s="302">
        <v>1.3503147901005243E-2</v>
      </c>
      <c r="I49" s="302">
        <v>0</v>
      </c>
      <c r="J49" s="302">
        <f t="shared" si="31"/>
        <v>3.3667482320181574E-2</v>
      </c>
      <c r="K49" s="303"/>
      <c r="L49" s="302">
        <v>7.8485280264158179E-3</v>
      </c>
      <c r="M49" s="302">
        <v>1.0541102024798224E-2</v>
      </c>
      <c r="N49" s="302">
        <v>0</v>
      </c>
      <c r="O49" s="302">
        <f t="shared" si="30"/>
        <v>1.8389630051214044E-2</v>
      </c>
    </row>
    <row r="50" spans="1:15" s="236" customFormat="1" x14ac:dyDescent="0.2">
      <c r="A50" s="237" t="str">
        <f>name!E$11</f>
        <v>Process, plant and machine operatives</v>
      </c>
      <c r="B50" s="302">
        <v>0.18401465923454274</v>
      </c>
      <c r="C50" s="302">
        <v>5.8480659517790132E-4</v>
      </c>
      <c r="D50" s="302">
        <v>9.9860184428985033E-6</v>
      </c>
      <c r="E50" s="302">
        <f t="shared" si="28"/>
        <v>0.18460945184816355</v>
      </c>
      <c r="F50" s="303"/>
      <c r="G50" s="302">
        <v>0.18217661440902169</v>
      </c>
      <c r="H50" s="302">
        <v>9.4710252956797039E-3</v>
      </c>
      <c r="I50" s="302">
        <v>0</v>
      </c>
      <c r="J50" s="302">
        <f t="shared" si="31"/>
        <v>0.19164763970470139</v>
      </c>
      <c r="K50" s="303"/>
      <c r="L50" s="302">
        <v>0.1755505450355663</v>
      </c>
      <c r="M50" s="302">
        <v>9.51466067367044E-3</v>
      </c>
      <c r="N50" s="302">
        <v>0</v>
      </c>
      <c r="O50" s="302">
        <f t="shared" si="30"/>
        <v>0.18506520570923674</v>
      </c>
    </row>
    <row r="51" spans="1:15" s="236" customFormat="1" x14ac:dyDescent="0.2">
      <c r="A51" s="237" t="str">
        <f>name!E$12</f>
        <v>Elementary occupations</v>
      </c>
      <c r="B51" s="302">
        <v>1.5866103300204139E-2</v>
      </c>
      <c r="C51" s="302">
        <v>1.3399792307773155E-3</v>
      </c>
      <c r="D51" s="302">
        <v>1.9239379851678916E-5</v>
      </c>
      <c r="E51" s="302">
        <f t="shared" si="28"/>
        <v>1.7225321910833133E-2</v>
      </c>
      <c r="F51" s="303"/>
      <c r="G51" s="302">
        <v>1.6190082240738334E-2</v>
      </c>
      <c r="H51" s="302">
        <v>5.3106602583513204E-3</v>
      </c>
      <c r="I51" s="302">
        <v>0</v>
      </c>
      <c r="J51" s="302">
        <f t="shared" si="31"/>
        <v>2.1500742499089655E-2</v>
      </c>
      <c r="K51" s="303"/>
      <c r="L51" s="302">
        <v>9.9171391343188912E-3</v>
      </c>
      <c r="M51" s="302">
        <v>2.1318306601861509E-3</v>
      </c>
      <c r="N51" s="302">
        <v>0</v>
      </c>
      <c r="O51" s="302">
        <f t="shared" si="30"/>
        <v>1.2048969794505041E-2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0.68940245051827143</v>
      </c>
      <c r="C53" s="311">
        <f t="shared" ref="C53:E53" si="32">SUM(C43:C51)</f>
        <v>1.4265786993509522E-2</v>
      </c>
      <c r="D53" s="311">
        <f t="shared" si="32"/>
        <v>3.3176248821932883E-4</v>
      </c>
      <c r="E53" s="311">
        <f t="shared" si="32"/>
        <v>0.7040000000000004</v>
      </c>
      <c r="F53" s="311"/>
      <c r="G53" s="311">
        <f t="shared" ref="G53:J53" si="33">SUM(G43:G51)</f>
        <v>0.82954168967399333</v>
      </c>
      <c r="H53" s="311">
        <f t="shared" si="33"/>
        <v>7.5458310326006015E-2</v>
      </c>
      <c r="I53" s="311">
        <f t="shared" si="33"/>
        <v>0</v>
      </c>
      <c r="J53" s="311">
        <f t="shared" si="33"/>
        <v>0.90499999999999936</v>
      </c>
      <c r="K53" s="311"/>
      <c r="L53" s="311">
        <f t="shared" ref="L53:O53" si="34">SUM(L43:L51)</f>
        <v>0.63781974248866269</v>
      </c>
      <c r="M53" s="311">
        <f t="shared" si="34"/>
        <v>6.3180257511337767E-2</v>
      </c>
      <c r="N53" s="311">
        <f t="shared" si="34"/>
        <v>0</v>
      </c>
      <c r="O53" s="311">
        <f t="shared" si="34"/>
        <v>0.70100000000000062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0.29703894985983953</v>
      </c>
      <c r="C60" s="302">
        <v>5.0967209488879187E-2</v>
      </c>
      <c r="D60" s="302">
        <v>1.2076890015900513E-2</v>
      </c>
      <c r="E60" s="302">
        <f>SUM(B60:D60)</f>
        <v>0.36008304936461921</v>
      </c>
      <c r="F60" s="303"/>
      <c r="G60" s="302">
        <v>0.41323176323617378</v>
      </c>
      <c r="H60" s="302">
        <v>6.6081378223359966E-2</v>
      </c>
      <c r="I60" s="302">
        <v>6.7091809867176454E-3</v>
      </c>
      <c r="J60" s="302">
        <f>SUM(G60:I60)</f>
        <v>0.48602232244625138</v>
      </c>
      <c r="K60" s="303"/>
      <c r="L60" s="302">
        <v>0.46620636818444461</v>
      </c>
      <c r="M60" s="302">
        <v>7.8707055032580339E-2</v>
      </c>
      <c r="N60" s="302">
        <v>6.1927286967264654E-3</v>
      </c>
      <c r="O60" s="302">
        <f>SUM(L60:N60)</f>
        <v>0.55110615191375145</v>
      </c>
    </row>
    <row r="61" spans="1:15" s="236" customFormat="1" x14ac:dyDescent="0.2">
      <c r="A61" s="237" t="str">
        <f>name!E$5</f>
        <v>Professional occupations</v>
      </c>
      <c r="B61" s="302">
        <v>0.30027442067384863</v>
      </c>
      <c r="C61" s="302">
        <v>4.6434425887141473E-2</v>
      </c>
      <c r="D61" s="302">
        <v>3.9898168854082027E-3</v>
      </c>
      <c r="E61" s="302">
        <f t="shared" ref="E61:E68" si="35">SUM(B61:D61)</f>
        <v>0.35069866344639833</v>
      </c>
      <c r="F61" s="303"/>
      <c r="G61" s="302">
        <v>0.46565382453659271</v>
      </c>
      <c r="H61" s="302">
        <v>3.4769327856134916E-2</v>
      </c>
      <c r="I61" s="302">
        <v>1.6242387055055859E-3</v>
      </c>
      <c r="J61" s="302">
        <f t="shared" ref="J61:J63" si="36">SUM(G61:I61)</f>
        <v>0.50204739109823315</v>
      </c>
      <c r="K61" s="303"/>
      <c r="L61" s="302">
        <v>0.60189375423277947</v>
      </c>
      <c r="M61" s="302">
        <v>3.838258190556227E-2</v>
      </c>
      <c r="N61" s="302">
        <v>9.9943504366663467E-4</v>
      </c>
      <c r="O61" s="302">
        <f t="shared" ref="O61:O68" si="37">SUM(L61:N61)</f>
        <v>0.6412757711820084</v>
      </c>
    </row>
    <row r="62" spans="1:15" s="236" customFormat="1" x14ac:dyDescent="0.2">
      <c r="A62" s="237" t="str">
        <f>name!E$6</f>
        <v>Associate professional occupations</v>
      </c>
      <c r="B62" s="302">
        <v>0.51599947337126584</v>
      </c>
      <c r="C62" s="302">
        <v>6.0963478397435364E-2</v>
      </c>
      <c r="D62" s="302">
        <v>6.3698056967416011E-3</v>
      </c>
      <c r="E62" s="302">
        <f t="shared" si="35"/>
        <v>0.58333275746544277</v>
      </c>
      <c r="F62" s="303"/>
      <c r="G62" s="302">
        <v>0.7472855986840623</v>
      </c>
      <c r="H62" s="302">
        <v>6.0592884408694613E-2</v>
      </c>
      <c r="I62" s="302">
        <v>2.4406438563788794E-3</v>
      </c>
      <c r="J62" s="302">
        <f t="shared" si="36"/>
        <v>0.81031912694913577</v>
      </c>
      <c r="K62" s="303"/>
      <c r="L62" s="302">
        <v>0.72262107638277717</v>
      </c>
      <c r="M62" s="302">
        <v>5.2842446737882597E-2</v>
      </c>
      <c r="N62" s="302">
        <v>1.2808182664010323E-3</v>
      </c>
      <c r="O62" s="302">
        <f t="shared" si="37"/>
        <v>0.77674434138706083</v>
      </c>
    </row>
    <row r="63" spans="1:15" s="236" customFormat="1" x14ac:dyDescent="0.2">
      <c r="A63" s="237" t="str">
        <f>name!E$7</f>
        <v>Administrative and secretarial occupations</v>
      </c>
      <c r="B63" s="302">
        <v>0.34050623844076605</v>
      </c>
      <c r="C63" s="302">
        <v>0.15257891860044673</v>
      </c>
      <c r="D63" s="302">
        <v>1.7103210043000732E-3</v>
      </c>
      <c r="E63" s="302">
        <f t="shared" si="35"/>
        <v>0.49479547804551288</v>
      </c>
      <c r="F63" s="303"/>
      <c r="G63" s="302">
        <v>0.44021209035113729</v>
      </c>
      <c r="H63" s="302">
        <v>0.15813628968086951</v>
      </c>
      <c r="I63" s="302">
        <v>9.4289387484972607E-4</v>
      </c>
      <c r="J63" s="302">
        <f t="shared" si="36"/>
        <v>0.59929127390685655</v>
      </c>
      <c r="K63" s="303"/>
      <c r="L63" s="302">
        <v>0.40202024459899621</v>
      </c>
      <c r="M63" s="302">
        <v>0.18088681400435025</v>
      </c>
      <c r="N63" s="302">
        <v>4.3529325050198527E-4</v>
      </c>
      <c r="O63" s="302">
        <f t="shared" si="37"/>
        <v>0.58334235185384842</v>
      </c>
    </row>
    <row r="64" spans="1:15" s="236" customFormat="1" x14ac:dyDescent="0.2">
      <c r="A64" s="237" t="str">
        <f>name!E$8</f>
        <v>Skilled trades occupations</v>
      </c>
      <c r="B64" s="302">
        <v>0.95589962273289797</v>
      </c>
      <c r="C64" s="302">
        <v>3.787005960838262E-2</v>
      </c>
      <c r="D64" s="302">
        <v>2.5753624177343844E-2</v>
      </c>
      <c r="E64" s="302">
        <f t="shared" si="35"/>
        <v>1.0195233065186244</v>
      </c>
      <c r="F64" s="303"/>
      <c r="G64" s="302">
        <v>0.89976640024554255</v>
      </c>
      <c r="H64" s="302">
        <v>2.7950937485404552E-2</v>
      </c>
      <c r="I64" s="302">
        <v>5.588544706649253E-3</v>
      </c>
      <c r="J64" s="302">
        <f>SUM(G64:I64)</f>
        <v>0.93330588243759638</v>
      </c>
      <c r="K64" s="303"/>
      <c r="L64" s="302">
        <v>0.8032311146059351</v>
      </c>
      <c r="M64" s="302">
        <v>2.1523588691541057E-2</v>
      </c>
      <c r="N64" s="302">
        <v>3.3576095813052207E-3</v>
      </c>
      <c r="O64" s="302">
        <f t="shared" si="37"/>
        <v>0.8281123128787814</v>
      </c>
    </row>
    <row r="65" spans="1:15" s="236" customFormat="1" x14ac:dyDescent="0.2">
      <c r="A65" s="237" t="str">
        <f>name!E$9</f>
        <v>Caring, leisure and other service occupations</v>
      </c>
      <c r="B65" s="302">
        <v>5.8276208789574201E-2</v>
      </c>
      <c r="C65" s="302">
        <v>4.5735273922857082E-2</v>
      </c>
      <c r="D65" s="302">
        <v>3.9880175633584657E-3</v>
      </c>
      <c r="E65" s="302">
        <f t="shared" si="35"/>
        <v>0.10799950027578975</v>
      </c>
      <c r="F65" s="303"/>
      <c r="G65" s="302">
        <v>6.84079973020532E-2</v>
      </c>
      <c r="H65" s="302">
        <v>1.6047060665909604E-2</v>
      </c>
      <c r="I65" s="302">
        <v>3.7446455720893221E-3</v>
      </c>
      <c r="J65" s="302">
        <f t="shared" ref="J65:J68" si="38">SUM(G65:I65)</f>
        <v>8.8199703540052132E-2</v>
      </c>
      <c r="K65" s="303"/>
      <c r="L65" s="302">
        <v>6.5500309510330035E-2</v>
      </c>
      <c r="M65" s="302">
        <v>1.6305778235022814E-2</v>
      </c>
      <c r="N65" s="302">
        <v>4.1006352477579661E-3</v>
      </c>
      <c r="O65" s="302">
        <f t="shared" si="37"/>
        <v>8.5906722993110821E-2</v>
      </c>
    </row>
    <row r="66" spans="1:15" s="236" customFormat="1" x14ac:dyDescent="0.2">
      <c r="A66" s="237" t="str">
        <f>name!E$10</f>
        <v>Sales and customer service occupations</v>
      </c>
      <c r="B66" s="302">
        <v>0.25060185610880548</v>
      </c>
      <c r="C66" s="302">
        <v>0.31977813616613621</v>
      </c>
      <c r="D66" s="302">
        <v>3.858179800079554E-3</v>
      </c>
      <c r="E66" s="302">
        <f t="shared" si="35"/>
        <v>0.57423817207502126</v>
      </c>
      <c r="F66" s="303"/>
      <c r="G66" s="302">
        <v>0.29054831030924472</v>
      </c>
      <c r="H66" s="302">
        <v>0.3393044444174913</v>
      </c>
      <c r="I66" s="302">
        <v>1.2217039791669866E-3</v>
      </c>
      <c r="J66" s="302">
        <f t="shared" si="38"/>
        <v>0.63107445870590306</v>
      </c>
      <c r="K66" s="303"/>
      <c r="L66" s="302">
        <v>0.30185561788364912</v>
      </c>
      <c r="M66" s="302">
        <v>0.43464248269012362</v>
      </c>
      <c r="N66" s="302">
        <v>7.1000067837028954E-4</v>
      </c>
      <c r="O66" s="302">
        <f t="shared" si="37"/>
        <v>0.73720810125214298</v>
      </c>
    </row>
    <row r="67" spans="1:15" s="236" customFormat="1" x14ac:dyDescent="0.2">
      <c r="A67" s="237" t="str">
        <f>name!E$11</f>
        <v>Process, plant and machine operatives</v>
      </c>
      <c r="B67" s="302">
        <v>2.6680673608456109</v>
      </c>
      <c r="C67" s="302">
        <v>0.16437928773439359</v>
      </c>
      <c r="D67" s="302">
        <v>3.6367014636806104E-2</v>
      </c>
      <c r="E67" s="302">
        <f t="shared" si="35"/>
        <v>2.8688136632168106</v>
      </c>
      <c r="F67" s="303"/>
      <c r="G67" s="302">
        <v>2.6365723811864075</v>
      </c>
      <c r="H67" s="302">
        <v>0.18047904357265473</v>
      </c>
      <c r="I67" s="302">
        <v>3.3018603725133912E-2</v>
      </c>
      <c r="J67" s="302">
        <f t="shared" si="38"/>
        <v>2.8500700284841964</v>
      </c>
      <c r="K67" s="303"/>
      <c r="L67" s="302">
        <v>2.674295981767111</v>
      </c>
      <c r="M67" s="302">
        <v>5.7664270092676356E-2</v>
      </c>
      <c r="N67" s="302">
        <v>4.0746870353699657E-2</v>
      </c>
      <c r="O67" s="302">
        <f t="shared" si="37"/>
        <v>2.7727071222134869</v>
      </c>
    </row>
    <row r="68" spans="1:15" s="236" customFormat="1" x14ac:dyDescent="0.2">
      <c r="A68" s="237" t="str">
        <f>name!E$12</f>
        <v>Elementary occupations</v>
      </c>
      <c r="B68" s="302">
        <v>1.178239454603955</v>
      </c>
      <c r="C68" s="302">
        <v>0.23133468363177015</v>
      </c>
      <c r="D68" s="302">
        <v>3.3941271356054736E-2</v>
      </c>
      <c r="E68" s="302">
        <f t="shared" si="35"/>
        <v>1.4435154095917799</v>
      </c>
      <c r="F68" s="303"/>
      <c r="G68" s="302">
        <v>1.1551524720864963</v>
      </c>
      <c r="H68" s="302">
        <v>0.20621502546629636</v>
      </c>
      <c r="I68" s="302">
        <v>1.7302314878980801E-2</v>
      </c>
      <c r="J68" s="302">
        <f t="shared" si="38"/>
        <v>1.3786698124317736</v>
      </c>
      <c r="K68" s="303"/>
      <c r="L68" s="302">
        <v>0.9647640603266705</v>
      </c>
      <c r="M68" s="302">
        <v>0.16744652016733547</v>
      </c>
      <c r="N68" s="302">
        <v>1.8386543831809248E-2</v>
      </c>
      <c r="O68" s="302">
        <f t="shared" si="37"/>
        <v>1.1505971243258151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6.5649035854265634</v>
      </c>
      <c r="C70" s="311">
        <f t="shared" ref="C70:E70" si="39">SUM(C60:C68)</f>
        <v>1.1100414734374424</v>
      </c>
      <c r="D70" s="311">
        <f t="shared" si="39"/>
        <v>0.12805494113599308</v>
      </c>
      <c r="E70" s="311">
        <f t="shared" si="39"/>
        <v>7.8029999999999982</v>
      </c>
      <c r="F70" s="311"/>
      <c r="G70" s="311">
        <f t="shared" ref="G70:J70" si="40">SUM(G60:G68)</f>
        <v>7.1168308379377097</v>
      </c>
      <c r="H70" s="311">
        <f t="shared" si="40"/>
        <v>1.0895763917768155</v>
      </c>
      <c r="I70" s="311">
        <f t="shared" si="40"/>
        <v>7.2592770285472119E-2</v>
      </c>
      <c r="J70" s="311">
        <f t="shared" si="40"/>
        <v>8.2789999999999999</v>
      </c>
      <c r="K70" s="311"/>
      <c r="L70" s="311">
        <f t="shared" ref="L70:O70" si="41">SUM(L60:L68)</f>
        <v>7.0023885274926929</v>
      </c>
      <c r="M70" s="311">
        <f t="shared" si="41"/>
        <v>1.0484015375570748</v>
      </c>
      <c r="N70" s="311">
        <f t="shared" si="41"/>
        <v>7.6209934950238506E-2</v>
      </c>
      <c r="O70" s="311">
        <f t="shared" si="41"/>
        <v>8.127000000000006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1.4849874854338787</v>
      </c>
      <c r="C77" s="302">
        <v>2.8475108220548741E-2</v>
      </c>
      <c r="D77" s="302">
        <v>5.4732873386496267E-2</v>
      </c>
      <c r="E77" s="302">
        <f>SUM(B77:D77)</f>
        <v>1.5681954670409237</v>
      </c>
      <c r="F77" s="303"/>
      <c r="G77" s="302">
        <v>1.3889315885010445</v>
      </c>
      <c r="H77" s="302">
        <v>5.0398000436582796E-2</v>
      </c>
      <c r="I77" s="302">
        <v>3.4645713815226555E-2</v>
      </c>
      <c r="J77" s="302">
        <f>SUM(G77:I77)</f>
        <v>1.4739753027528537</v>
      </c>
      <c r="K77" s="303"/>
      <c r="L77" s="302">
        <v>1.364915813771522</v>
      </c>
      <c r="M77" s="302">
        <v>6.1247299555499055E-2</v>
      </c>
      <c r="N77" s="302">
        <v>3.9564375091369924E-2</v>
      </c>
      <c r="O77" s="302">
        <f>SUM(L77:N77)</f>
        <v>1.4657274884183911</v>
      </c>
    </row>
    <row r="78" spans="1:15" s="236" customFormat="1" x14ac:dyDescent="0.2">
      <c r="A78" s="237" t="str">
        <f>name!E$5</f>
        <v>Professional occupations</v>
      </c>
      <c r="B78" s="302">
        <v>3.2712698871806505</v>
      </c>
      <c r="C78" s="302">
        <v>3.1496224739087419E-2</v>
      </c>
      <c r="D78" s="302">
        <v>3.8434585344958874E-2</v>
      </c>
      <c r="E78" s="302">
        <f t="shared" ref="E78:E85" si="42">SUM(B78:D78)</f>
        <v>3.3412006972646968</v>
      </c>
      <c r="F78" s="303"/>
      <c r="G78" s="302">
        <v>3.4209985244971768</v>
      </c>
      <c r="H78" s="302">
        <v>6.1534028112958293E-2</v>
      </c>
      <c r="I78" s="302">
        <v>1.2736438065041465E-2</v>
      </c>
      <c r="J78" s="302">
        <f t="shared" ref="J78:J80" si="43">SUM(G78:I78)</f>
        <v>3.4952689906751764</v>
      </c>
      <c r="K78" s="303"/>
      <c r="L78" s="302">
        <v>4.0064624129849822</v>
      </c>
      <c r="M78" s="302">
        <v>8.4428052057290107E-2</v>
      </c>
      <c r="N78" s="302">
        <v>1.1581679234443816E-2</v>
      </c>
      <c r="O78" s="302">
        <f t="shared" ref="O78:O85" si="44">SUM(L78:N78)</f>
        <v>4.1024721442767156</v>
      </c>
    </row>
    <row r="79" spans="1:15" s="236" customFormat="1" x14ac:dyDescent="0.2">
      <c r="A79" s="237" t="str">
        <f>name!E$6</f>
        <v>Associate professional occupations</v>
      </c>
      <c r="B79" s="302">
        <v>2.1238649924904238</v>
      </c>
      <c r="C79" s="302">
        <v>2.7532520109732006E-2</v>
      </c>
      <c r="D79" s="302">
        <v>2.3464892342415822E-2</v>
      </c>
      <c r="E79" s="302">
        <f t="shared" si="42"/>
        <v>2.1748624049425715</v>
      </c>
      <c r="F79" s="303"/>
      <c r="G79" s="302">
        <v>2.1462767874348931</v>
      </c>
      <c r="H79" s="302">
        <v>4.3017055596823388E-2</v>
      </c>
      <c r="I79" s="302">
        <v>8.6322170951429918E-3</v>
      </c>
      <c r="J79" s="302">
        <f t="shared" si="43"/>
        <v>2.1979260601268598</v>
      </c>
      <c r="K79" s="303"/>
      <c r="L79" s="302">
        <v>1.9248634521420183</v>
      </c>
      <c r="M79" s="302">
        <v>4.243561901611647E-2</v>
      </c>
      <c r="N79" s="302">
        <v>1.0564212939591379E-2</v>
      </c>
      <c r="O79" s="302">
        <f t="shared" si="44"/>
        <v>1.9778632840977259</v>
      </c>
    </row>
    <row r="80" spans="1:15" s="236" customFormat="1" x14ac:dyDescent="0.2">
      <c r="A80" s="237" t="str">
        <f>name!E$7</f>
        <v>Administrative and secretarial occupations</v>
      </c>
      <c r="B80" s="302">
        <v>1.1296627152450678</v>
      </c>
      <c r="C80" s="302">
        <v>9.7163653684825144E-2</v>
      </c>
      <c r="D80" s="302">
        <v>2.4600026723013351E-2</v>
      </c>
      <c r="E80" s="302">
        <f t="shared" si="42"/>
        <v>1.2514263956529061</v>
      </c>
      <c r="F80" s="303"/>
      <c r="G80" s="302">
        <v>1.1070020916013965</v>
      </c>
      <c r="H80" s="302">
        <v>0.1402999513138613</v>
      </c>
      <c r="I80" s="302">
        <v>3.1520858620354433E-2</v>
      </c>
      <c r="J80" s="302">
        <f t="shared" si="43"/>
        <v>1.2788229015356123</v>
      </c>
      <c r="K80" s="303"/>
      <c r="L80" s="302">
        <v>0.83790920124200186</v>
      </c>
      <c r="M80" s="302">
        <v>0.1128635023216496</v>
      </c>
      <c r="N80" s="302">
        <v>2.2910508072414463E-2</v>
      </c>
      <c r="O80" s="302">
        <f t="shared" si="44"/>
        <v>0.97368321163606597</v>
      </c>
    </row>
    <row r="81" spans="1:15" s="236" customFormat="1" x14ac:dyDescent="0.2">
      <c r="A81" s="237" t="str">
        <f>name!E$8</f>
        <v>Skilled trades occupations</v>
      </c>
      <c r="B81" s="302">
        <v>4.7918716197480791</v>
      </c>
      <c r="C81" s="302">
        <v>5.7209923154041782E-2</v>
      </c>
      <c r="D81" s="302">
        <v>0.12589680226716302</v>
      </c>
      <c r="E81" s="302">
        <f t="shared" si="42"/>
        <v>4.9749783451692835</v>
      </c>
      <c r="F81" s="303"/>
      <c r="G81" s="302">
        <v>3.2141111761712051</v>
      </c>
      <c r="H81" s="302">
        <v>4.483274799867823E-2</v>
      </c>
      <c r="I81" s="302">
        <v>6.1762336125616747E-3</v>
      </c>
      <c r="J81" s="302">
        <f>SUM(G81:I81)</f>
        <v>3.2651201577824449</v>
      </c>
      <c r="K81" s="303"/>
      <c r="L81" s="302">
        <v>2.5225175660639065</v>
      </c>
      <c r="M81" s="302">
        <v>4.871848870071685E-2</v>
      </c>
      <c r="N81" s="302">
        <v>6.1831337748385617E-3</v>
      </c>
      <c r="O81" s="302">
        <f t="shared" si="44"/>
        <v>2.5774191885394617</v>
      </c>
    </row>
    <row r="82" spans="1:15" s="236" customFormat="1" x14ac:dyDescent="0.2">
      <c r="A82" s="237" t="str">
        <f>name!E$9</f>
        <v>Caring, leisure and other service occupations</v>
      </c>
      <c r="B82" s="302">
        <v>9.627790433824511E-2</v>
      </c>
      <c r="C82" s="302">
        <v>6.8673979115920466E-3</v>
      </c>
      <c r="D82" s="302">
        <v>8.7357842254918699E-3</v>
      </c>
      <c r="E82" s="302">
        <f t="shared" si="42"/>
        <v>0.11188108647532903</v>
      </c>
      <c r="F82" s="303"/>
      <c r="G82" s="302">
        <v>8.0244727432611712E-2</v>
      </c>
      <c r="H82" s="302">
        <v>8.6106955795467611E-3</v>
      </c>
      <c r="I82" s="302">
        <v>1.6040482603092519E-2</v>
      </c>
      <c r="J82" s="302">
        <f t="shared" ref="J82:J85" si="45">SUM(G82:I82)</f>
        <v>0.10489590561525099</v>
      </c>
      <c r="K82" s="303"/>
      <c r="L82" s="302">
        <v>8.0601280086711552E-2</v>
      </c>
      <c r="M82" s="302">
        <v>7.0908427947252257E-3</v>
      </c>
      <c r="N82" s="302">
        <v>2.4453052831359595E-2</v>
      </c>
      <c r="O82" s="302">
        <f t="shared" si="44"/>
        <v>0.11214517571279638</v>
      </c>
    </row>
    <row r="83" spans="1:15" s="236" customFormat="1" x14ac:dyDescent="0.2">
      <c r="A83" s="237" t="str">
        <f>name!E$10</f>
        <v>Sales and customer service occupations</v>
      </c>
      <c r="B83" s="302">
        <v>0.36973876390513721</v>
      </c>
      <c r="C83" s="302">
        <v>2.0891058669054947E-2</v>
      </c>
      <c r="D83" s="302">
        <v>1.0823672110280935E-2</v>
      </c>
      <c r="E83" s="302">
        <f t="shared" si="42"/>
        <v>0.40145349468447311</v>
      </c>
      <c r="F83" s="303"/>
      <c r="G83" s="302">
        <v>0.3438431786375602</v>
      </c>
      <c r="H83" s="302">
        <v>3.0364979017480281E-2</v>
      </c>
      <c r="I83" s="302">
        <v>8.8785395721104835E-3</v>
      </c>
      <c r="J83" s="302">
        <f t="shared" si="45"/>
        <v>0.38308669722715094</v>
      </c>
      <c r="K83" s="303"/>
      <c r="L83" s="302">
        <v>0.31972021680926271</v>
      </c>
      <c r="M83" s="302">
        <v>3.9159461833158937E-2</v>
      </c>
      <c r="N83" s="302">
        <v>1.1344195283015864E-2</v>
      </c>
      <c r="O83" s="302">
        <f t="shared" si="44"/>
        <v>0.37022387392543754</v>
      </c>
    </row>
    <row r="84" spans="1:15" s="236" customFormat="1" x14ac:dyDescent="0.2">
      <c r="A84" s="237" t="str">
        <f>name!E$11</f>
        <v>Process, plant and machine operatives</v>
      </c>
      <c r="B84" s="302">
        <v>2.7878399548282711</v>
      </c>
      <c r="C84" s="302">
        <v>7.4415559919060514E-2</v>
      </c>
      <c r="D84" s="302">
        <v>2.3334549913811044E-2</v>
      </c>
      <c r="E84" s="302">
        <f t="shared" si="42"/>
        <v>2.8855900646611428</v>
      </c>
      <c r="F84" s="303"/>
      <c r="G84" s="302">
        <v>1.7919710400679718</v>
      </c>
      <c r="H84" s="302">
        <v>9.0326016566484701E-2</v>
      </c>
      <c r="I84" s="302">
        <v>1.2041271950187869E-2</v>
      </c>
      <c r="J84" s="302">
        <f t="shared" si="45"/>
        <v>1.8943383285846445</v>
      </c>
      <c r="K84" s="303"/>
      <c r="L84" s="302">
        <v>1.7861716095352882</v>
      </c>
      <c r="M84" s="302">
        <v>0.14591927186882608</v>
      </c>
      <c r="N84" s="302">
        <v>9.3693597411772002E-3</v>
      </c>
      <c r="O84" s="302">
        <f t="shared" si="44"/>
        <v>1.9414602411452915</v>
      </c>
    </row>
    <row r="85" spans="1:15" s="236" customFormat="1" x14ac:dyDescent="0.2">
      <c r="A85" s="237" t="str">
        <f>name!E$12</f>
        <v>Elementary occupations</v>
      </c>
      <c r="B85" s="302">
        <v>0.45350612938057533</v>
      </c>
      <c r="C85" s="302">
        <v>3.8133377632315502E-2</v>
      </c>
      <c r="D85" s="302">
        <v>3.3772537095756033E-2</v>
      </c>
      <c r="E85" s="302">
        <f t="shared" si="42"/>
        <v>0.52541204410864684</v>
      </c>
      <c r="F85" s="303"/>
      <c r="G85" s="302">
        <v>0.29676189284992882</v>
      </c>
      <c r="H85" s="302">
        <v>4.6532892286229324E-2</v>
      </c>
      <c r="I85" s="302">
        <v>2.6270870563845531E-2</v>
      </c>
      <c r="J85" s="302">
        <f t="shared" si="45"/>
        <v>0.36956565570000366</v>
      </c>
      <c r="K85" s="303"/>
      <c r="L85" s="302">
        <v>0.17045210380575776</v>
      </c>
      <c r="M85" s="302">
        <v>4.1419551970969408E-2</v>
      </c>
      <c r="N85" s="302">
        <v>2.1133736471359309E-2</v>
      </c>
      <c r="O85" s="302">
        <f t="shared" si="44"/>
        <v>0.23300539224808647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16.509019452550326</v>
      </c>
      <c r="C87" s="311">
        <f t="shared" ref="C87:E87" si="46">SUM(C77:C85)</f>
        <v>0.38218482404025811</v>
      </c>
      <c r="D87" s="311">
        <f t="shared" si="46"/>
        <v>0.34379572340938724</v>
      </c>
      <c r="E87" s="311">
        <f t="shared" si="46"/>
        <v>17.234999999999975</v>
      </c>
      <c r="F87" s="311"/>
      <c r="G87" s="311">
        <f t="shared" ref="G87:J87" si="47">SUM(G77:G85)</f>
        <v>13.790141007193789</v>
      </c>
      <c r="H87" s="311">
        <f t="shared" si="47"/>
        <v>0.51591636690864506</v>
      </c>
      <c r="I87" s="311">
        <f t="shared" si="47"/>
        <v>0.15694262589756353</v>
      </c>
      <c r="J87" s="311">
        <f t="shared" si="47"/>
        <v>14.462999999999999</v>
      </c>
      <c r="K87" s="311"/>
      <c r="L87" s="311">
        <f t="shared" ref="L87:O87" si="48">SUM(L77:L85)</f>
        <v>13.01361365644145</v>
      </c>
      <c r="M87" s="311">
        <f t="shared" si="48"/>
        <v>0.5832820901189516</v>
      </c>
      <c r="N87" s="311">
        <f t="shared" si="48"/>
        <v>0.1571042534395701</v>
      </c>
      <c r="O87" s="311">
        <f t="shared" si="48"/>
        <v>13.753999999999975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4.7524893195321889</v>
      </c>
      <c r="C94" s="302">
        <v>0.14130459793845293</v>
      </c>
      <c r="D94" s="302">
        <v>0.61412508278491607</v>
      </c>
      <c r="E94" s="302">
        <f>SUM(B94:D94)</f>
        <v>5.5079190002555585</v>
      </c>
      <c r="F94" s="303"/>
      <c r="G94" s="302">
        <v>4.6528144989398221</v>
      </c>
      <c r="H94" s="302">
        <v>0.17089237915513528</v>
      </c>
      <c r="I94" s="302">
        <v>6.7013245530659904E-2</v>
      </c>
      <c r="J94" s="302">
        <f>SUM(G94:I94)</f>
        <v>4.8907201236256173</v>
      </c>
      <c r="K94" s="303"/>
      <c r="L94" s="302">
        <v>4.1533152279568837</v>
      </c>
      <c r="M94" s="302">
        <v>0.1756642233249498</v>
      </c>
      <c r="N94" s="302">
        <v>5.3828941256486032E-2</v>
      </c>
      <c r="O94" s="302">
        <f>SUM(L94:N94)</f>
        <v>4.3828083925383199</v>
      </c>
    </row>
    <row r="95" spans="1:15" s="236" customFormat="1" x14ac:dyDescent="0.2">
      <c r="A95" s="237" t="str">
        <f>name!E$5</f>
        <v>Professional occupations</v>
      </c>
      <c r="B95" s="302">
        <v>9.0506072100707264</v>
      </c>
      <c r="C95" s="302">
        <v>0.19596881148117284</v>
      </c>
      <c r="D95" s="302">
        <v>0.40518615726445945</v>
      </c>
      <c r="E95" s="302">
        <f t="shared" ref="E95:E102" si="49">SUM(B95:D95)</f>
        <v>9.6517621788163588</v>
      </c>
      <c r="F95" s="303"/>
      <c r="G95" s="302">
        <v>10.341887237898689</v>
      </c>
      <c r="H95" s="302">
        <v>0.21482770633254397</v>
      </c>
      <c r="I95" s="302">
        <v>6.5240207086948609E-2</v>
      </c>
      <c r="J95" s="302">
        <f t="shared" ref="J95:J97" si="50">SUM(G95:I95)</f>
        <v>10.621955151318181</v>
      </c>
      <c r="K95" s="303"/>
      <c r="L95" s="302">
        <v>10.590536235561801</v>
      </c>
      <c r="M95" s="302">
        <v>0.19969718410269452</v>
      </c>
      <c r="N95" s="302">
        <v>4.9163960572034197E-2</v>
      </c>
      <c r="O95" s="302">
        <f t="shared" ref="O95:O102" si="51">SUM(L95:N95)</f>
        <v>10.83939738023653</v>
      </c>
    </row>
    <row r="96" spans="1:15" s="236" customFormat="1" x14ac:dyDescent="0.2">
      <c r="A96" s="237" t="str">
        <f>name!E$6</f>
        <v>Associate professional occupations</v>
      </c>
      <c r="B96" s="302">
        <v>6.1560244786824114</v>
      </c>
      <c r="C96" s="302">
        <v>0.2938207266607345</v>
      </c>
      <c r="D96" s="302">
        <v>0.43456874800873457</v>
      </c>
      <c r="E96" s="302">
        <f t="shared" si="49"/>
        <v>6.8844139533518804</v>
      </c>
      <c r="F96" s="303"/>
      <c r="G96" s="302">
        <v>6.7419491991859939</v>
      </c>
      <c r="H96" s="302">
        <v>0.25906241264941243</v>
      </c>
      <c r="I96" s="302">
        <v>7.317664068160179E-2</v>
      </c>
      <c r="J96" s="302">
        <f t="shared" si="50"/>
        <v>7.0741882525170086</v>
      </c>
      <c r="K96" s="303"/>
      <c r="L96" s="302">
        <v>5.5514709404772837</v>
      </c>
      <c r="M96" s="302">
        <v>0.19883943014329997</v>
      </c>
      <c r="N96" s="302">
        <v>6.0345126823269667E-2</v>
      </c>
      <c r="O96" s="302">
        <f t="shared" si="51"/>
        <v>5.8106554974438538</v>
      </c>
    </row>
    <row r="97" spans="1:15" s="236" customFormat="1" x14ac:dyDescent="0.2">
      <c r="A97" s="237" t="str">
        <f>name!E$7</f>
        <v>Administrative and secretarial occupations</v>
      </c>
      <c r="B97" s="302">
        <v>3.5238545830575081</v>
      </c>
      <c r="C97" s="302">
        <v>0.97360113590074138</v>
      </c>
      <c r="D97" s="302">
        <v>0.22961576754493995</v>
      </c>
      <c r="E97" s="302">
        <f t="shared" si="49"/>
        <v>4.7270714865031902</v>
      </c>
      <c r="F97" s="303"/>
      <c r="G97" s="302">
        <v>3.4500432772679583</v>
      </c>
      <c r="H97" s="302">
        <v>0.65841836021373801</v>
      </c>
      <c r="I97" s="302">
        <v>3.3981071455896843E-2</v>
      </c>
      <c r="J97" s="302">
        <f t="shared" si="50"/>
        <v>4.142442708937593</v>
      </c>
      <c r="K97" s="303"/>
      <c r="L97" s="302">
        <v>2.6738705506049154</v>
      </c>
      <c r="M97" s="302">
        <v>0.48046588330052542</v>
      </c>
      <c r="N97" s="302">
        <v>2.0971218157411747E-2</v>
      </c>
      <c r="O97" s="302">
        <f t="shared" si="51"/>
        <v>3.1753076520628523</v>
      </c>
    </row>
    <row r="98" spans="1:15" s="236" customFormat="1" x14ac:dyDescent="0.2">
      <c r="A98" s="237" t="str">
        <f>name!E$8</f>
        <v>Skilled trades occupations</v>
      </c>
      <c r="B98" s="302">
        <v>16.781730353583086</v>
      </c>
      <c r="C98" s="302">
        <v>0.38679701221269058</v>
      </c>
      <c r="D98" s="302">
        <v>1.6073124634553555</v>
      </c>
      <c r="E98" s="302">
        <f t="shared" si="49"/>
        <v>18.775839829251129</v>
      </c>
      <c r="F98" s="303"/>
      <c r="G98" s="302">
        <v>12.324318533795585</v>
      </c>
      <c r="H98" s="302">
        <v>0.28010592982289073</v>
      </c>
      <c r="I98" s="302">
        <v>6.7723830963339032E-2</v>
      </c>
      <c r="J98" s="302">
        <f>SUM(G98:I98)</f>
        <v>12.672148294581817</v>
      </c>
      <c r="K98" s="303"/>
      <c r="L98" s="302">
        <v>9.0718812334762795</v>
      </c>
      <c r="M98" s="302">
        <v>0.2857976744639536</v>
      </c>
      <c r="N98" s="302">
        <v>7.2091663792257413E-2</v>
      </c>
      <c r="O98" s="302">
        <f t="shared" si="51"/>
        <v>9.4297705717324902</v>
      </c>
    </row>
    <row r="99" spans="1:15" s="236" customFormat="1" x14ac:dyDescent="0.2">
      <c r="A99" s="237" t="str">
        <f>name!E$9</f>
        <v>Caring, leisure and other service occupations</v>
      </c>
      <c r="B99" s="302">
        <v>0.75244276787782916</v>
      </c>
      <c r="C99" s="302">
        <v>0.14512665594837629</v>
      </c>
      <c r="D99" s="302">
        <v>0.13526403779753265</v>
      </c>
      <c r="E99" s="302">
        <f t="shared" si="49"/>
        <v>1.032833461623738</v>
      </c>
      <c r="F99" s="303"/>
      <c r="G99" s="302">
        <v>0.66208756787508127</v>
      </c>
      <c r="H99" s="302">
        <v>7.9574505911419083E-2</v>
      </c>
      <c r="I99" s="302">
        <v>7.4656951200399418E-2</v>
      </c>
      <c r="J99" s="302">
        <f t="shared" ref="J99:J102" si="52">SUM(G99:I99)</f>
        <v>0.81631902498689979</v>
      </c>
      <c r="K99" s="303"/>
      <c r="L99" s="302">
        <v>0.73457740972177732</v>
      </c>
      <c r="M99" s="302">
        <v>6.5474604134092035E-2</v>
      </c>
      <c r="N99" s="302">
        <v>5.0292534446904638E-2</v>
      </c>
      <c r="O99" s="302">
        <f t="shared" si="51"/>
        <v>0.85034454830277395</v>
      </c>
    </row>
    <row r="100" spans="1:15" s="236" customFormat="1" x14ac:dyDescent="0.2">
      <c r="A100" s="237" t="str">
        <f>name!E$10</f>
        <v>Sales and customer service occupations</v>
      </c>
      <c r="B100" s="302">
        <v>1.1604823161423869</v>
      </c>
      <c r="C100" s="302">
        <v>0.29092031284149311</v>
      </c>
      <c r="D100" s="302">
        <v>0.14428062497519487</v>
      </c>
      <c r="E100" s="302">
        <f t="shared" si="49"/>
        <v>1.5956832539590748</v>
      </c>
      <c r="F100" s="303"/>
      <c r="G100" s="302">
        <v>0.98782186510888592</v>
      </c>
      <c r="H100" s="302">
        <v>0.2052219452644283</v>
      </c>
      <c r="I100" s="302">
        <v>1.8291900882320807E-2</v>
      </c>
      <c r="J100" s="302">
        <f t="shared" si="52"/>
        <v>1.2113357112556351</v>
      </c>
      <c r="K100" s="303"/>
      <c r="L100" s="302">
        <v>0.93678790074358931</v>
      </c>
      <c r="M100" s="302">
        <v>0.18460346656108506</v>
      </c>
      <c r="N100" s="302">
        <v>1.1569779443348504E-2</v>
      </c>
      <c r="O100" s="302">
        <f t="shared" si="51"/>
        <v>1.1329611467480227</v>
      </c>
    </row>
    <row r="101" spans="1:15" s="236" customFormat="1" x14ac:dyDescent="0.2">
      <c r="A101" s="237" t="str">
        <f>name!E$11</f>
        <v>Process, plant and machine operatives</v>
      </c>
      <c r="B101" s="302">
        <v>16.482382394279639</v>
      </c>
      <c r="C101" s="302">
        <v>0.66413559156369861</v>
      </c>
      <c r="D101" s="302">
        <v>0.33518426472649926</v>
      </c>
      <c r="E101" s="302">
        <f t="shared" si="49"/>
        <v>17.481702250569839</v>
      </c>
      <c r="F101" s="303"/>
      <c r="G101" s="302">
        <v>12.001253283417903</v>
      </c>
      <c r="H101" s="302">
        <v>0.55256869543072962</v>
      </c>
      <c r="I101" s="302">
        <v>5.6954198545880366E-2</v>
      </c>
      <c r="J101" s="302">
        <f t="shared" si="52"/>
        <v>12.610776177394513</v>
      </c>
      <c r="K101" s="303"/>
      <c r="L101" s="302">
        <v>12.039190762648477</v>
      </c>
      <c r="M101" s="302">
        <v>0.68897151637799847</v>
      </c>
      <c r="N101" s="302">
        <v>5.2594729364354498E-2</v>
      </c>
      <c r="O101" s="302">
        <f t="shared" si="51"/>
        <v>12.780757008390831</v>
      </c>
    </row>
    <row r="102" spans="1:15" s="236" customFormat="1" x14ac:dyDescent="0.2">
      <c r="A102" s="237" t="str">
        <f>name!E$12</f>
        <v>Elementary occupations</v>
      </c>
      <c r="B102" s="302">
        <v>3.5938968854589759</v>
      </c>
      <c r="C102" s="302">
        <v>0.58779978638642072</v>
      </c>
      <c r="D102" s="302">
        <v>0.65607791382375791</v>
      </c>
      <c r="E102" s="302">
        <f t="shared" si="49"/>
        <v>4.8377745856691545</v>
      </c>
      <c r="F102" s="303"/>
      <c r="G102" s="302">
        <v>2.3916640847716746</v>
      </c>
      <c r="H102" s="302">
        <v>0.47338210617311499</v>
      </c>
      <c r="I102" s="302">
        <v>0.14806836443795054</v>
      </c>
      <c r="J102" s="302">
        <f t="shared" si="52"/>
        <v>3.0131145553827401</v>
      </c>
      <c r="K102" s="303"/>
      <c r="L102" s="302">
        <v>1.3139535218133647</v>
      </c>
      <c r="M102" s="302">
        <v>0.29516913899566571</v>
      </c>
      <c r="N102" s="302">
        <v>0.11287514173531253</v>
      </c>
      <c r="O102" s="302">
        <f t="shared" si="51"/>
        <v>1.7219978025443428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62.253910308684752</v>
      </c>
      <c r="C104" s="311">
        <f t="shared" ref="C104:E104" si="53">SUM(C94:C102)</f>
        <v>3.6794746309337811</v>
      </c>
      <c r="D104" s="311">
        <f t="shared" si="53"/>
        <v>4.5616150603813903</v>
      </c>
      <c r="E104" s="311">
        <f t="shared" si="53"/>
        <v>70.494999999999933</v>
      </c>
      <c r="F104" s="311"/>
      <c r="G104" s="311">
        <f t="shared" ref="G104:J104" si="54">SUM(G94:G102)</f>
        <v>53.553839548261593</v>
      </c>
      <c r="H104" s="311">
        <f t="shared" si="54"/>
        <v>2.8940540409534123</v>
      </c>
      <c r="I104" s="311">
        <f t="shared" si="54"/>
        <v>0.60510641078499727</v>
      </c>
      <c r="J104" s="311">
        <f t="shared" si="54"/>
        <v>57.053000000000011</v>
      </c>
      <c r="K104" s="311"/>
      <c r="L104" s="311">
        <f t="shared" ref="L104:O104" si="55">SUM(L94:L102)</f>
        <v>47.065583783004378</v>
      </c>
      <c r="M104" s="311">
        <f t="shared" si="55"/>
        <v>2.5746831214042647</v>
      </c>
      <c r="N104" s="311">
        <f t="shared" si="55"/>
        <v>0.48373309559137923</v>
      </c>
      <c r="O104" s="311">
        <f t="shared" si="55"/>
        <v>50.124000000000017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0.4436376345349734</v>
      </c>
      <c r="C111" s="302">
        <v>1.6309376244869864E-2</v>
      </c>
      <c r="D111" s="302">
        <v>2.3260543131576711E-4</v>
      </c>
      <c r="E111" s="302">
        <f>SUM(B111:D111)</f>
        <v>0.46017961621115905</v>
      </c>
      <c r="F111" s="303"/>
      <c r="G111" s="302">
        <v>1.0962807267601975</v>
      </c>
      <c r="H111" s="302">
        <v>4.5290029134966561E-2</v>
      </c>
      <c r="I111" s="302">
        <v>0.11307006094078509</v>
      </c>
      <c r="J111" s="302">
        <f>SUM(G111:I111)</f>
        <v>1.2546408168359491</v>
      </c>
      <c r="K111" s="303"/>
      <c r="L111" s="302">
        <v>1.207962404402084</v>
      </c>
      <c r="M111" s="302">
        <v>4.9156053555154934E-2</v>
      </c>
      <c r="N111" s="302">
        <v>0.15215362555193684</v>
      </c>
      <c r="O111" s="302">
        <f>SUM(L111:N111)</f>
        <v>1.4092720835091759</v>
      </c>
    </row>
    <row r="112" spans="1:15" s="236" customFormat="1" x14ac:dyDescent="0.2">
      <c r="A112" s="237" t="str">
        <f>name!E$5</f>
        <v>Professional occupations</v>
      </c>
      <c r="B112" s="302">
        <v>0.82314699859836837</v>
      </c>
      <c r="C112" s="302">
        <v>2.3374173082438887E-2</v>
      </c>
      <c r="D112" s="302">
        <v>2.6658409995600647E-4</v>
      </c>
      <c r="E112" s="302">
        <f t="shared" ref="E112:E119" si="56">SUM(B112:D112)</f>
        <v>0.84678775578076326</v>
      </c>
      <c r="F112" s="303"/>
      <c r="G112" s="302">
        <v>2.2974658645943058</v>
      </c>
      <c r="H112" s="302">
        <v>6.0431193821160856E-2</v>
      </c>
      <c r="I112" s="302">
        <v>0.14267320022623944</v>
      </c>
      <c r="J112" s="302">
        <f t="shared" ref="J112:J114" si="57">SUM(G112:I112)</f>
        <v>2.500570258641706</v>
      </c>
      <c r="K112" s="303"/>
      <c r="L112" s="302">
        <v>2.6606111759044184</v>
      </c>
      <c r="M112" s="302">
        <v>7.1532910499787605E-2</v>
      </c>
      <c r="N112" s="302">
        <v>0.10684012052963042</v>
      </c>
      <c r="O112" s="302">
        <f t="shared" ref="O112:O119" si="58">SUM(L112:N112)</f>
        <v>2.8389842069338362</v>
      </c>
    </row>
    <row r="113" spans="1:15" s="236" customFormat="1" x14ac:dyDescent="0.2">
      <c r="A113" s="237" t="str">
        <f>name!E$6</f>
        <v>Associate professional occupations</v>
      </c>
      <c r="B113" s="302">
        <v>0.58013796645257643</v>
      </c>
      <c r="C113" s="302">
        <v>2.7611109777220148E-2</v>
      </c>
      <c r="D113" s="302">
        <v>1.8954973260609307E-4</v>
      </c>
      <c r="E113" s="302">
        <f t="shared" si="56"/>
        <v>0.60793862596240267</v>
      </c>
      <c r="F113" s="303"/>
      <c r="G113" s="302">
        <v>1.5621516573336311</v>
      </c>
      <c r="H113" s="302">
        <v>5.9165698494433087E-2</v>
      </c>
      <c r="I113" s="302">
        <v>5.1164005959140266E-2</v>
      </c>
      <c r="J113" s="302">
        <f t="shared" si="57"/>
        <v>1.6724813617872045</v>
      </c>
      <c r="K113" s="303"/>
      <c r="L113" s="302">
        <v>1.4106786004862297</v>
      </c>
      <c r="M113" s="302">
        <v>6.4165075165451432E-2</v>
      </c>
      <c r="N113" s="302">
        <v>5.3947655765381283E-2</v>
      </c>
      <c r="O113" s="302">
        <f t="shared" si="58"/>
        <v>1.5287913314170625</v>
      </c>
    </row>
    <row r="114" spans="1:15" s="236" customFormat="1" x14ac:dyDescent="0.2">
      <c r="A114" s="237" t="str">
        <f>name!E$7</f>
        <v>Administrative and secretarial occupations</v>
      </c>
      <c r="B114" s="302">
        <v>0.12047345698215475</v>
      </c>
      <c r="C114" s="302">
        <v>3.3989696936469291E-2</v>
      </c>
      <c r="D114" s="302">
        <v>8.6381255258208286E-5</v>
      </c>
      <c r="E114" s="302">
        <f t="shared" si="56"/>
        <v>0.15454953517388223</v>
      </c>
      <c r="F114" s="303"/>
      <c r="G114" s="302">
        <v>0.27218399681538857</v>
      </c>
      <c r="H114" s="302">
        <v>6.5713535722741565E-2</v>
      </c>
      <c r="I114" s="302">
        <v>2.5336190091458582E-2</v>
      </c>
      <c r="J114" s="302">
        <f t="shared" si="57"/>
        <v>0.36323372262958875</v>
      </c>
      <c r="K114" s="303"/>
      <c r="L114" s="302">
        <v>0.19827295134788159</v>
      </c>
      <c r="M114" s="302">
        <v>5.1970599182964802E-2</v>
      </c>
      <c r="N114" s="302">
        <v>2.8880576441305573E-2</v>
      </c>
      <c r="O114" s="302">
        <f t="shared" si="58"/>
        <v>0.279124126972152</v>
      </c>
    </row>
    <row r="115" spans="1:15" s="236" customFormat="1" x14ac:dyDescent="0.2">
      <c r="A115" s="237" t="str">
        <f>name!E$8</f>
        <v>Skilled trades occupations</v>
      </c>
      <c r="B115" s="302">
        <v>0.38118752560361263</v>
      </c>
      <c r="C115" s="302">
        <v>1.7738561783224346E-2</v>
      </c>
      <c r="D115" s="302">
        <v>3.1370521662766796E-4</v>
      </c>
      <c r="E115" s="302">
        <f t="shared" si="56"/>
        <v>0.39923979260346465</v>
      </c>
      <c r="F115" s="303"/>
      <c r="G115" s="302">
        <v>0.6904359930877475</v>
      </c>
      <c r="H115" s="302">
        <v>2.3712441449040087E-2</v>
      </c>
      <c r="I115" s="302">
        <v>0.11663089851578784</v>
      </c>
      <c r="J115" s="302">
        <f>SUM(G115:I115)</f>
        <v>0.83077933305257545</v>
      </c>
      <c r="K115" s="303"/>
      <c r="L115" s="302">
        <v>0.42244986115462768</v>
      </c>
      <c r="M115" s="302">
        <v>2.029307002907221E-2</v>
      </c>
      <c r="N115" s="302">
        <v>0.11859403328153206</v>
      </c>
      <c r="O115" s="302">
        <f t="shared" si="58"/>
        <v>0.56133696446523196</v>
      </c>
    </row>
    <row r="116" spans="1:15" s="236" customFormat="1" x14ac:dyDescent="0.2">
      <c r="A116" s="237" t="str">
        <f>name!E$9</f>
        <v>Caring, leisure and other service occupations</v>
      </c>
      <c r="B116" s="302">
        <v>0.2476831955520323</v>
      </c>
      <c r="C116" s="302">
        <v>3.3724998025405462E-2</v>
      </c>
      <c r="D116" s="302">
        <v>1.2472663877791714E-4</v>
      </c>
      <c r="E116" s="302">
        <f t="shared" si="56"/>
        <v>0.28153292021621568</v>
      </c>
      <c r="F116" s="303"/>
      <c r="G116" s="302">
        <v>0.50015891310886518</v>
      </c>
      <c r="H116" s="302">
        <v>5.4167997852200868E-2</v>
      </c>
      <c r="I116" s="302">
        <v>4.8767097240046912E-3</v>
      </c>
      <c r="J116" s="302">
        <f t="shared" ref="J116:J119" si="59">SUM(G116:I116)</f>
        <v>0.55920362068507068</v>
      </c>
      <c r="K116" s="303"/>
      <c r="L116" s="302">
        <v>0.52998715373277439</v>
      </c>
      <c r="M116" s="302">
        <v>4.9978586712378946E-2</v>
      </c>
      <c r="N116" s="302">
        <v>7.6649600269425256E-3</v>
      </c>
      <c r="O116" s="302">
        <f t="shared" si="58"/>
        <v>0.58763070047209587</v>
      </c>
    </row>
    <row r="117" spans="1:15" s="236" customFormat="1" x14ac:dyDescent="0.2">
      <c r="A117" s="237" t="str">
        <f>name!E$10</f>
        <v>Sales and customer service occupations</v>
      </c>
      <c r="B117" s="302">
        <v>0.13069229815729044</v>
      </c>
      <c r="C117" s="302">
        <v>8.7533839844378111E-2</v>
      </c>
      <c r="D117" s="302">
        <v>1.3244626882393426E-4</v>
      </c>
      <c r="E117" s="302">
        <f t="shared" si="56"/>
        <v>0.21835858427049251</v>
      </c>
      <c r="F117" s="303"/>
      <c r="G117" s="302">
        <v>0.26301825072774604</v>
      </c>
      <c r="H117" s="302">
        <v>0.18094471507176632</v>
      </c>
      <c r="I117" s="302">
        <v>4.4571307583137994E-2</v>
      </c>
      <c r="J117" s="302">
        <f t="shared" si="59"/>
        <v>0.48853427338265032</v>
      </c>
      <c r="K117" s="303"/>
      <c r="L117" s="302">
        <v>0.24296221478979552</v>
      </c>
      <c r="M117" s="302">
        <v>0.21480514859076197</v>
      </c>
      <c r="N117" s="302">
        <v>4.4955193811833855E-2</v>
      </c>
      <c r="O117" s="302">
        <f t="shared" si="58"/>
        <v>0.50272255719239134</v>
      </c>
    </row>
    <row r="118" spans="1:15" s="236" customFormat="1" x14ac:dyDescent="0.2">
      <c r="A118" s="237" t="str">
        <f>name!E$11</f>
        <v>Process, plant and machine operatives</v>
      </c>
      <c r="B118" s="302">
        <v>0.22310620325807964</v>
      </c>
      <c r="C118" s="302">
        <v>8.1349319458978182E-3</v>
      </c>
      <c r="D118" s="302">
        <v>1.0473774712719997E-4</v>
      </c>
      <c r="E118" s="302">
        <f t="shared" si="56"/>
        <v>0.23134587295110465</v>
      </c>
      <c r="F118" s="303"/>
      <c r="G118" s="302">
        <v>0.41192602722195315</v>
      </c>
      <c r="H118" s="302">
        <v>1.4470196763562319E-2</v>
      </c>
      <c r="I118" s="302">
        <v>6.5598783993644022E-2</v>
      </c>
      <c r="J118" s="302">
        <f t="shared" si="59"/>
        <v>0.49199500797915952</v>
      </c>
      <c r="K118" s="303"/>
      <c r="L118" s="302">
        <v>0.45298108264356979</v>
      </c>
      <c r="M118" s="302">
        <v>2.2571499711175502E-2</v>
      </c>
      <c r="N118" s="302">
        <v>6.6497637309750043E-2</v>
      </c>
      <c r="O118" s="302">
        <f t="shared" si="58"/>
        <v>0.54205021966449529</v>
      </c>
    </row>
    <row r="119" spans="1:15" s="236" customFormat="1" x14ac:dyDescent="0.2">
      <c r="A119" s="237" t="str">
        <f>name!E$12</f>
        <v>Elementary occupations</v>
      </c>
      <c r="B119" s="302">
        <v>5.6482454702888346E-2</v>
      </c>
      <c r="C119" s="302">
        <v>5.1440592982924256E-2</v>
      </c>
      <c r="D119" s="302">
        <v>1.4424914471116617E-4</v>
      </c>
      <c r="E119" s="302">
        <f t="shared" si="56"/>
        <v>0.10806729683052377</v>
      </c>
      <c r="F119" s="303"/>
      <c r="G119" s="302">
        <v>0.10574281069710388</v>
      </c>
      <c r="H119" s="302">
        <v>7.2837557597048477E-2</v>
      </c>
      <c r="I119" s="302">
        <v>2.0981236711941274E-2</v>
      </c>
      <c r="J119" s="302">
        <f t="shared" si="59"/>
        <v>0.19956160500609363</v>
      </c>
      <c r="K119" s="303"/>
      <c r="L119" s="302">
        <v>6.493398226499647E-2</v>
      </c>
      <c r="M119" s="302">
        <v>3.8171104513773986E-2</v>
      </c>
      <c r="N119" s="302">
        <v>1.698272259479985E-2</v>
      </c>
      <c r="O119" s="302">
        <f t="shared" si="58"/>
        <v>0.1200878093735703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3.0065477338419759</v>
      </c>
      <c r="C121" s="311">
        <f t="shared" ref="C121:E121" si="60">SUM(C111:C119)</f>
        <v>0.29985728062282818</v>
      </c>
      <c r="D121" s="311">
        <f t="shared" si="60"/>
        <v>1.5949855352039605E-3</v>
      </c>
      <c r="E121" s="311">
        <f t="shared" si="60"/>
        <v>3.3080000000000087</v>
      </c>
      <c r="F121" s="311"/>
      <c r="G121" s="311">
        <f t="shared" ref="G121:J121" si="61">SUM(G111:G119)</f>
        <v>7.1993642403469371</v>
      </c>
      <c r="H121" s="311">
        <f t="shared" si="61"/>
        <v>0.57673336590692015</v>
      </c>
      <c r="I121" s="311">
        <f t="shared" si="61"/>
        <v>0.58490239374613917</v>
      </c>
      <c r="J121" s="311">
        <f t="shared" si="61"/>
        <v>8.3609999999999989</v>
      </c>
      <c r="K121" s="311"/>
      <c r="L121" s="311">
        <f t="shared" ref="L121:O121" si="62">SUM(L111:L119)</f>
        <v>7.1908394267263773</v>
      </c>
      <c r="M121" s="311">
        <f t="shared" si="62"/>
        <v>0.58264404796052149</v>
      </c>
      <c r="N121" s="311">
        <f t="shared" si="62"/>
        <v>0.59651652531311239</v>
      </c>
      <c r="O121" s="311">
        <f t="shared" si="62"/>
        <v>8.3700000000000134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0.38744795080093863</v>
      </c>
      <c r="C128" s="302">
        <v>3.3830516455495355E-2</v>
      </c>
      <c r="D128" s="302">
        <v>0</v>
      </c>
      <c r="E128" s="302">
        <f>SUM(B128:D128)</f>
        <v>0.42127846725643397</v>
      </c>
      <c r="F128" s="303"/>
      <c r="G128" s="302">
        <v>0.45985541205418429</v>
      </c>
      <c r="H128" s="302">
        <v>5.63062426934074E-2</v>
      </c>
      <c r="I128" s="302">
        <v>0.13663410895754174</v>
      </c>
      <c r="J128" s="302">
        <f>SUM(G128:I128)</f>
        <v>0.65279576370513337</v>
      </c>
      <c r="K128" s="303"/>
      <c r="L128" s="302">
        <v>0.47484759928787423</v>
      </c>
      <c r="M128" s="302">
        <v>6.0407692898897386E-2</v>
      </c>
      <c r="N128" s="302">
        <v>0.13829468751912663</v>
      </c>
      <c r="O128" s="302">
        <f>SUM(L128:N128)</f>
        <v>0.67354997970589825</v>
      </c>
    </row>
    <row r="129" spans="1:15" s="236" customFormat="1" x14ac:dyDescent="0.2">
      <c r="A129" s="237" t="str">
        <f>name!E$5</f>
        <v>Professional occupations</v>
      </c>
      <c r="B129" s="302">
        <v>0.43562737676605157</v>
      </c>
      <c r="C129" s="302">
        <v>5.3620762295755429E-2</v>
      </c>
      <c r="D129" s="302">
        <v>0</v>
      </c>
      <c r="E129" s="302">
        <f t="shared" ref="E129:E136" si="63">SUM(B129:D129)</f>
        <v>0.48924813906180697</v>
      </c>
      <c r="F129" s="303"/>
      <c r="G129" s="302">
        <v>0.57074216182432269</v>
      </c>
      <c r="H129" s="302">
        <v>7.6599248247678511E-2</v>
      </c>
      <c r="I129" s="302">
        <v>0.10208591459009074</v>
      </c>
      <c r="J129" s="302">
        <f t="shared" ref="J129:J131" si="64">SUM(G129:I129)</f>
        <v>0.74942732466209194</v>
      </c>
      <c r="K129" s="303"/>
      <c r="L129" s="302">
        <v>0.68628897984345516</v>
      </c>
      <c r="M129" s="302">
        <v>8.3079393374472399E-2</v>
      </c>
      <c r="N129" s="302">
        <v>0.10018985834404072</v>
      </c>
      <c r="O129" s="302">
        <f t="shared" ref="O129:O136" si="65">SUM(L129:N129)</f>
        <v>0.86955823156196821</v>
      </c>
    </row>
    <row r="130" spans="1:15" s="236" customFormat="1" x14ac:dyDescent="0.2">
      <c r="A130" s="237" t="str">
        <f>name!E$6</f>
        <v>Associate professional occupations</v>
      </c>
      <c r="B130" s="302">
        <v>0.5160134924555797</v>
      </c>
      <c r="C130" s="302">
        <v>8.8036045613388444E-2</v>
      </c>
      <c r="D130" s="302">
        <v>0</v>
      </c>
      <c r="E130" s="302">
        <f t="shared" si="63"/>
        <v>0.60404953806896811</v>
      </c>
      <c r="F130" s="303"/>
      <c r="G130" s="302">
        <v>0.62807221184003381</v>
      </c>
      <c r="H130" s="302">
        <v>0.14108376109867168</v>
      </c>
      <c r="I130" s="302">
        <v>3.8455639418943345E-2</v>
      </c>
      <c r="J130" s="302">
        <f t="shared" si="64"/>
        <v>0.80761161235764889</v>
      </c>
      <c r="K130" s="303"/>
      <c r="L130" s="302">
        <v>0.75040584636407215</v>
      </c>
      <c r="M130" s="302">
        <v>0.16964609288924623</v>
      </c>
      <c r="N130" s="302">
        <v>3.7970249446369952E-2</v>
      </c>
      <c r="O130" s="302">
        <f t="shared" si="65"/>
        <v>0.95802218869968836</v>
      </c>
    </row>
    <row r="131" spans="1:15" s="236" customFormat="1" x14ac:dyDescent="0.2">
      <c r="A131" s="237" t="str">
        <f>name!E$7</f>
        <v>Administrative and secretarial occupations</v>
      </c>
      <c r="B131" s="302">
        <v>0.29806440492158975</v>
      </c>
      <c r="C131" s="302">
        <v>9.6609308012141112E-2</v>
      </c>
      <c r="D131" s="302">
        <v>0</v>
      </c>
      <c r="E131" s="302">
        <f t="shared" si="63"/>
        <v>0.39467371293373088</v>
      </c>
      <c r="F131" s="303"/>
      <c r="G131" s="302">
        <v>0.31403588363981172</v>
      </c>
      <c r="H131" s="302">
        <v>9.9905962804159393E-2</v>
      </c>
      <c r="I131" s="302">
        <v>1.1695014855796521E-2</v>
      </c>
      <c r="J131" s="302">
        <f t="shared" si="64"/>
        <v>0.42563686129976763</v>
      </c>
      <c r="K131" s="303"/>
      <c r="L131" s="302">
        <v>0.3138225663690411</v>
      </c>
      <c r="M131" s="302">
        <v>0.10174956790366631</v>
      </c>
      <c r="N131" s="302">
        <v>2.0111203709735372E-2</v>
      </c>
      <c r="O131" s="302">
        <f t="shared" si="65"/>
        <v>0.43568333798244274</v>
      </c>
    </row>
    <row r="132" spans="1:15" s="236" customFormat="1" x14ac:dyDescent="0.2">
      <c r="A132" s="237" t="str">
        <f>name!E$8</f>
        <v>Skilled trades occupations</v>
      </c>
      <c r="B132" s="302">
        <v>0.30070023005148205</v>
      </c>
      <c r="C132" s="302">
        <v>2.9384003133347981E-2</v>
      </c>
      <c r="D132" s="302">
        <v>0</v>
      </c>
      <c r="E132" s="302">
        <f t="shared" si="63"/>
        <v>0.33008423318483004</v>
      </c>
      <c r="F132" s="303"/>
      <c r="G132" s="302">
        <v>0.26523627198552102</v>
      </c>
      <c r="H132" s="302">
        <v>1.4050791700277456E-2</v>
      </c>
      <c r="I132" s="302">
        <v>0.22269891581678308</v>
      </c>
      <c r="J132" s="302">
        <f>SUM(G132:I132)</f>
        <v>0.50198597950258161</v>
      </c>
      <c r="K132" s="303"/>
      <c r="L132" s="302">
        <v>0.1997025341079377</v>
      </c>
      <c r="M132" s="302">
        <v>1.3663984430962124E-2</v>
      </c>
      <c r="N132" s="302">
        <v>0.19003461097630667</v>
      </c>
      <c r="O132" s="302">
        <f t="shared" si="65"/>
        <v>0.40340112951520646</v>
      </c>
    </row>
    <row r="133" spans="1:15" s="236" customFormat="1" x14ac:dyDescent="0.2">
      <c r="A133" s="237" t="str">
        <f>name!E$9</f>
        <v>Caring, leisure and other service occupations</v>
      </c>
      <c r="B133" s="302">
        <v>0.10233856852359441</v>
      </c>
      <c r="C133" s="302">
        <v>6.8522501102325509E-2</v>
      </c>
      <c r="D133" s="302">
        <v>0</v>
      </c>
      <c r="E133" s="302">
        <f t="shared" si="63"/>
        <v>0.1708610696259199</v>
      </c>
      <c r="F133" s="303"/>
      <c r="G133" s="302">
        <v>0.10554111193293642</v>
      </c>
      <c r="H133" s="302">
        <v>7.7820249657910262E-2</v>
      </c>
      <c r="I133" s="302">
        <v>9.2223579064998479E-3</v>
      </c>
      <c r="J133" s="302">
        <f t="shared" ref="J133:J136" si="66">SUM(G133:I133)</f>
        <v>0.19258371949734654</v>
      </c>
      <c r="K133" s="303"/>
      <c r="L133" s="302">
        <v>0.13381289756040546</v>
      </c>
      <c r="M133" s="302">
        <v>7.9895219437430026E-2</v>
      </c>
      <c r="N133" s="302">
        <v>1.09643580299111E-2</v>
      </c>
      <c r="O133" s="302">
        <f t="shared" si="65"/>
        <v>0.22467247502774659</v>
      </c>
    </row>
    <row r="134" spans="1:15" s="236" customFormat="1" x14ac:dyDescent="0.2">
      <c r="A134" s="237" t="str">
        <f>name!E$10</f>
        <v>Sales and customer service occupations</v>
      </c>
      <c r="B134" s="302">
        <v>8.8354982965694065E-2</v>
      </c>
      <c r="C134" s="302">
        <v>3.8108643763141291E-2</v>
      </c>
      <c r="D134" s="302">
        <v>0</v>
      </c>
      <c r="E134" s="302">
        <f t="shared" si="63"/>
        <v>0.12646362672883535</v>
      </c>
      <c r="F134" s="303"/>
      <c r="G134" s="302">
        <v>9.083422274838128E-2</v>
      </c>
      <c r="H134" s="302">
        <v>3.5463334258857962E-2</v>
      </c>
      <c r="I134" s="302">
        <v>2.5895132037319524E-2</v>
      </c>
      <c r="J134" s="302">
        <f t="shared" si="66"/>
        <v>0.15219268904455877</v>
      </c>
      <c r="K134" s="303"/>
      <c r="L134" s="302">
        <v>9.8090349367907406E-2</v>
      </c>
      <c r="M134" s="302">
        <v>3.8383035488992079E-2</v>
      </c>
      <c r="N134" s="302">
        <v>2.1396378267501778E-2</v>
      </c>
      <c r="O134" s="302">
        <f t="shared" si="65"/>
        <v>0.15786976312440126</v>
      </c>
    </row>
    <row r="135" spans="1:15" s="236" customFormat="1" x14ac:dyDescent="0.2">
      <c r="A135" s="237" t="str">
        <f>name!E$11</f>
        <v>Process, plant and machine operatives</v>
      </c>
      <c r="B135" s="302">
        <v>1.0607839828651515</v>
      </c>
      <c r="C135" s="302">
        <v>5.275050723777177E-2</v>
      </c>
      <c r="D135" s="302">
        <v>0</v>
      </c>
      <c r="E135" s="302">
        <f t="shared" si="63"/>
        <v>1.1135344901029234</v>
      </c>
      <c r="F135" s="303"/>
      <c r="G135" s="302">
        <v>1.0453435146264418</v>
      </c>
      <c r="H135" s="302">
        <v>2.5446603580076846E-2</v>
      </c>
      <c r="I135" s="302">
        <v>7.5181675876048445E-2</v>
      </c>
      <c r="J135" s="302">
        <f t="shared" si="66"/>
        <v>1.1459717940825671</v>
      </c>
      <c r="K135" s="303"/>
      <c r="L135" s="302">
        <v>1.0929561555644358</v>
      </c>
      <c r="M135" s="302">
        <v>2.9086313652053292E-2</v>
      </c>
      <c r="N135" s="302">
        <v>6.8547694851075092E-2</v>
      </c>
      <c r="O135" s="302">
        <f t="shared" si="65"/>
        <v>1.1905901640675642</v>
      </c>
    </row>
    <row r="136" spans="1:15" s="236" customFormat="1" x14ac:dyDescent="0.2">
      <c r="A136" s="237" t="str">
        <f>name!E$12</f>
        <v>Elementary occupations</v>
      </c>
      <c r="B136" s="302">
        <v>0.78815847704802833</v>
      </c>
      <c r="C136" s="302">
        <v>0.11064824598852219</v>
      </c>
      <c r="D136" s="302">
        <v>0</v>
      </c>
      <c r="E136" s="302">
        <f t="shared" si="63"/>
        <v>0.89880672303655051</v>
      </c>
      <c r="F136" s="303"/>
      <c r="G136" s="302">
        <v>0.8915569044992252</v>
      </c>
      <c r="H136" s="302">
        <v>0.12205310448517656</v>
      </c>
      <c r="I136" s="302">
        <v>5.9184246863910245E-2</v>
      </c>
      <c r="J136" s="302">
        <f t="shared" si="66"/>
        <v>1.0727942558483121</v>
      </c>
      <c r="K136" s="303"/>
      <c r="L136" s="302">
        <v>0.92037187881263094</v>
      </c>
      <c r="M136" s="302">
        <v>0.13333829189361462</v>
      </c>
      <c r="N136" s="302">
        <v>6.1942559608835414E-2</v>
      </c>
      <c r="O136" s="302">
        <f t="shared" si="65"/>
        <v>1.1156527303150809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3.9774894663981102</v>
      </c>
      <c r="C138" s="311">
        <f t="shared" ref="C138:E138" si="67">SUM(C128:C136)</f>
        <v>0.57151053360188908</v>
      </c>
      <c r="D138" s="311">
        <f t="shared" si="67"/>
        <v>0</v>
      </c>
      <c r="E138" s="311">
        <f t="shared" si="67"/>
        <v>4.5489999999999986</v>
      </c>
      <c r="F138" s="311"/>
      <c r="G138" s="311">
        <f t="shared" ref="G138:J138" si="68">SUM(G128:G136)</f>
        <v>4.3712176951508575</v>
      </c>
      <c r="H138" s="311">
        <f t="shared" si="68"/>
        <v>0.64872929852621608</v>
      </c>
      <c r="I138" s="311">
        <f t="shared" si="68"/>
        <v>0.68105300632293353</v>
      </c>
      <c r="J138" s="311">
        <f t="shared" si="68"/>
        <v>5.7010000000000085</v>
      </c>
      <c r="K138" s="311"/>
      <c r="L138" s="311">
        <f t="shared" ref="L138:O138" si="69">SUM(L128:L136)</f>
        <v>4.67029880727776</v>
      </c>
      <c r="M138" s="311">
        <f t="shared" si="69"/>
        <v>0.70924959196933446</v>
      </c>
      <c r="N138" s="311">
        <f t="shared" si="69"/>
        <v>0.64945160075290276</v>
      </c>
      <c r="O138" s="311">
        <f t="shared" si="69"/>
        <v>6.0289999999999973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2.4285141442566447</v>
      </c>
      <c r="C145" s="302">
        <v>0.19999000880803583</v>
      </c>
      <c r="D145" s="302">
        <v>0.60069343317643176</v>
      </c>
      <c r="E145" s="302">
        <f>SUM(B145:D145)</f>
        <v>3.2291975862411122</v>
      </c>
      <c r="F145" s="303"/>
      <c r="G145" s="302">
        <v>2.9902047053938503</v>
      </c>
      <c r="H145" s="302">
        <v>0.42977906765114099</v>
      </c>
      <c r="I145" s="302">
        <v>1.0109859522717046</v>
      </c>
      <c r="J145" s="302">
        <f>SUM(G145:I145)</f>
        <v>4.4309697253166958</v>
      </c>
      <c r="K145" s="303"/>
      <c r="L145" s="302">
        <v>3.121330309799804</v>
      </c>
      <c r="M145" s="302">
        <v>0.46012777383305431</v>
      </c>
      <c r="N145" s="302">
        <v>1.0114193513639242</v>
      </c>
      <c r="O145" s="302">
        <f>SUM(L145:N145)</f>
        <v>4.5928774349967831</v>
      </c>
    </row>
    <row r="146" spans="1:15" s="236" customFormat="1" x14ac:dyDescent="0.2">
      <c r="A146" s="237" t="str">
        <f>name!E$5</f>
        <v>Professional occupations</v>
      </c>
      <c r="B146" s="302">
        <v>2.6658787866552793</v>
      </c>
      <c r="C146" s="302">
        <v>0.12075976080567601</v>
      </c>
      <c r="D146" s="302">
        <v>0.23735379791641889</v>
      </c>
      <c r="E146" s="302">
        <f t="shared" ref="E146:E153" si="70">SUM(B146:D146)</f>
        <v>3.023992345377374</v>
      </c>
      <c r="F146" s="303"/>
      <c r="G146" s="302">
        <v>3.7051265013127632</v>
      </c>
      <c r="H146" s="302">
        <v>0.23207404074385357</v>
      </c>
      <c r="I146" s="302">
        <v>0.37981282840353509</v>
      </c>
      <c r="J146" s="302">
        <f t="shared" ref="J146:J148" si="71">SUM(G146:I146)</f>
        <v>4.3170133704601517</v>
      </c>
      <c r="K146" s="303"/>
      <c r="L146" s="302">
        <v>4.4040503602664343</v>
      </c>
      <c r="M146" s="302">
        <v>0.25544761508012226</v>
      </c>
      <c r="N146" s="302">
        <v>0.28956675836034435</v>
      </c>
      <c r="O146" s="302">
        <f t="shared" ref="O146:O153" si="72">SUM(L146:N146)</f>
        <v>4.9490647337069005</v>
      </c>
    </row>
    <row r="147" spans="1:15" s="236" customFormat="1" x14ac:dyDescent="0.2">
      <c r="A147" s="237" t="str">
        <f>name!E$6</f>
        <v>Associate professional occupations</v>
      </c>
      <c r="B147" s="302">
        <v>1.937138215672882</v>
      </c>
      <c r="C147" s="302">
        <v>0.18959988680177661</v>
      </c>
      <c r="D147" s="302">
        <v>0.15132778296903598</v>
      </c>
      <c r="E147" s="302">
        <f t="shared" si="70"/>
        <v>2.2780658854436946</v>
      </c>
      <c r="F147" s="303"/>
      <c r="G147" s="302">
        <v>2.5053835409697029</v>
      </c>
      <c r="H147" s="302">
        <v>0.31942486381401364</v>
      </c>
      <c r="I147" s="302">
        <v>0.17997050021652308</v>
      </c>
      <c r="J147" s="302">
        <f t="shared" si="71"/>
        <v>3.00477890500024</v>
      </c>
      <c r="K147" s="303"/>
      <c r="L147" s="302">
        <v>2.4158621086372882</v>
      </c>
      <c r="M147" s="302">
        <v>0.29893613435942623</v>
      </c>
      <c r="N147" s="302">
        <v>0.16463858312853386</v>
      </c>
      <c r="O147" s="302">
        <f t="shared" si="72"/>
        <v>2.8794368261252483</v>
      </c>
    </row>
    <row r="148" spans="1:15" s="236" customFormat="1" x14ac:dyDescent="0.2">
      <c r="A148" s="237" t="str">
        <f>name!E$7</f>
        <v>Administrative and secretarial occupations</v>
      </c>
      <c r="B148" s="302">
        <v>2.1309762326614075</v>
      </c>
      <c r="C148" s="302">
        <v>0.94288079994692375</v>
      </c>
      <c r="D148" s="302">
        <v>0.50829092865618453</v>
      </c>
      <c r="E148" s="302">
        <f t="shared" si="70"/>
        <v>3.582147961264516</v>
      </c>
      <c r="F148" s="303"/>
      <c r="G148" s="302">
        <v>2.0472821299752124</v>
      </c>
      <c r="H148" s="302">
        <v>1.1854411347517613</v>
      </c>
      <c r="I148" s="302">
        <v>0.18184580250969384</v>
      </c>
      <c r="J148" s="302">
        <f t="shared" si="71"/>
        <v>3.4145690672366675</v>
      </c>
      <c r="K148" s="303"/>
      <c r="L148" s="302">
        <v>1.4536268154333833</v>
      </c>
      <c r="M148" s="302">
        <v>1.1380889543505752</v>
      </c>
      <c r="N148" s="302">
        <v>0.13462914869064438</v>
      </c>
      <c r="O148" s="302">
        <f t="shared" si="72"/>
        <v>2.7263449184746031</v>
      </c>
    </row>
    <row r="149" spans="1:15" s="236" customFormat="1" x14ac:dyDescent="0.2">
      <c r="A149" s="237" t="str">
        <f>name!E$8</f>
        <v>Skilled trades occupations</v>
      </c>
      <c r="B149" s="302">
        <v>19.388657768361956</v>
      </c>
      <c r="C149" s="302">
        <v>0.55653969778369095</v>
      </c>
      <c r="D149" s="302">
        <v>10.16889763041376</v>
      </c>
      <c r="E149" s="302">
        <f t="shared" si="70"/>
        <v>30.114095096559407</v>
      </c>
      <c r="F149" s="303"/>
      <c r="G149" s="302">
        <v>16.832469304060059</v>
      </c>
      <c r="H149" s="302">
        <v>0.49506198572793231</v>
      </c>
      <c r="I149" s="302">
        <v>12.308851226416921</v>
      </c>
      <c r="J149" s="302">
        <f>SUM(G149:I149)</f>
        <v>29.636382516204911</v>
      </c>
      <c r="K149" s="303"/>
      <c r="L149" s="302">
        <v>14.792692109579617</v>
      </c>
      <c r="M149" s="302">
        <v>0.7137841729662654</v>
      </c>
      <c r="N149" s="302">
        <v>11.95874992769188</v>
      </c>
      <c r="O149" s="302">
        <f t="shared" si="72"/>
        <v>27.465226210237763</v>
      </c>
    </row>
    <row r="150" spans="1:15" s="236" customFormat="1" x14ac:dyDescent="0.2">
      <c r="A150" s="237" t="str">
        <f>name!E$9</f>
        <v>Caring, leisure and other service occupations</v>
      </c>
      <c r="B150" s="302">
        <v>6.9492515835591698E-2</v>
      </c>
      <c r="C150" s="302">
        <v>2.0283189831114844E-2</v>
      </c>
      <c r="D150" s="302">
        <v>1.1966939214892549E-2</v>
      </c>
      <c r="E150" s="302">
        <f t="shared" si="70"/>
        <v>0.10174264488159908</v>
      </c>
      <c r="F150" s="303"/>
      <c r="G150" s="302">
        <v>7.7580166035361442E-2</v>
      </c>
      <c r="H150" s="302">
        <v>2.7785403315377287E-2</v>
      </c>
      <c r="I150" s="302">
        <v>7.8169221054942509E-3</v>
      </c>
      <c r="J150" s="302">
        <f t="shared" ref="J150:J153" si="73">SUM(G150:I150)</f>
        <v>0.11318249145623299</v>
      </c>
      <c r="K150" s="303"/>
      <c r="L150" s="302">
        <v>7.4265884908053775E-2</v>
      </c>
      <c r="M150" s="302">
        <v>2.1308149937371762E-2</v>
      </c>
      <c r="N150" s="302">
        <v>1.35120160883315E-2</v>
      </c>
      <c r="O150" s="302">
        <f t="shared" si="72"/>
        <v>0.10908605093375703</v>
      </c>
    </row>
    <row r="151" spans="1:15" s="236" customFormat="1" x14ac:dyDescent="0.2">
      <c r="A151" s="237" t="str">
        <f>name!E$10</f>
        <v>Sales and customer service occupations</v>
      </c>
      <c r="B151" s="302">
        <v>0.54355186441848291</v>
      </c>
      <c r="C151" s="302">
        <v>0.28937360755096536</v>
      </c>
      <c r="D151" s="302">
        <v>7.3707229524318005E-2</v>
      </c>
      <c r="E151" s="302">
        <f t="shared" si="70"/>
        <v>0.90663270149376629</v>
      </c>
      <c r="F151" s="303"/>
      <c r="G151" s="302">
        <v>0.53006019651970926</v>
      </c>
      <c r="H151" s="302">
        <v>0.37381363791657474</v>
      </c>
      <c r="I151" s="302">
        <v>5.5084808941092148E-2</v>
      </c>
      <c r="J151" s="302">
        <f t="shared" si="73"/>
        <v>0.95895864337737613</v>
      </c>
      <c r="K151" s="303"/>
      <c r="L151" s="302">
        <v>0.55661484380500437</v>
      </c>
      <c r="M151" s="302">
        <v>0.36719925188184482</v>
      </c>
      <c r="N151" s="302">
        <v>5.9446488733286139E-2</v>
      </c>
      <c r="O151" s="302">
        <f t="shared" si="72"/>
        <v>0.98326058442013542</v>
      </c>
    </row>
    <row r="152" spans="1:15" s="236" customFormat="1" x14ac:dyDescent="0.2">
      <c r="A152" s="237" t="str">
        <f>name!E$11</f>
        <v>Process, plant and machine operatives</v>
      </c>
      <c r="B152" s="302">
        <v>3.088448825741307</v>
      </c>
      <c r="C152" s="302">
        <v>0.10204303007538476</v>
      </c>
      <c r="D152" s="302">
        <v>0.52095468628817276</v>
      </c>
      <c r="E152" s="302">
        <f t="shared" si="70"/>
        <v>3.7114465421048646</v>
      </c>
      <c r="F152" s="303"/>
      <c r="G152" s="302">
        <v>2.7043539028079717</v>
      </c>
      <c r="H152" s="302">
        <v>0.15591372950007898</v>
      </c>
      <c r="I152" s="302">
        <v>0.89704991411211699</v>
      </c>
      <c r="J152" s="302">
        <f t="shared" si="73"/>
        <v>3.7573175464201678</v>
      </c>
      <c r="K152" s="303"/>
      <c r="L152" s="302">
        <v>2.8433848201704746</v>
      </c>
      <c r="M152" s="302">
        <v>0.17064533563920586</v>
      </c>
      <c r="N152" s="302">
        <v>1.2074572122485216</v>
      </c>
      <c r="O152" s="302">
        <f t="shared" si="72"/>
        <v>4.2214873680582023</v>
      </c>
    </row>
    <row r="153" spans="1:15" s="236" customFormat="1" x14ac:dyDescent="0.2">
      <c r="A153" s="237" t="str">
        <f>name!E$12</f>
        <v>Elementary occupations</v>
      </c>
      <c r="B153" s="302">
        <v>1.370955490299673</v>
      </c>
      <c r="C153" s="302">
        <v>0.37994608925397355</v>
      </c>
      <c r="D153" s="302">
        <v>0.58477765708000606</v>
      </c>
      <c r="E153" s="302">
        <f t="shared" si="70"/>
        <v>2.335679236633653</v>
      </c>
      <c r="F153" s="303"/>
      <c r="G153" s="302">
        <v>1.1643001223667262</v>
      </c>
      <c r="H153" s="302">
        <v>0.41550175284061097</v>
      </c>
      <c r="I153" s="302">
        <v>0.79302585932022307</v>
      </c>
      <c r="J153" s="302">
        <f t="shared" si="73"/>
        <v>2.3728277345275601</v>
      </c>
      <c r="K153" s="303"/>
      <c r="L153" s="302">
        <v>0.79498329745636831</v>
      </c>
      <c r="M153" s="302">
        <v>0.25722273565477893</v>
      </c>
      <c r="N153" s="302">
        <v>1.025009839935491</v>
      </c>
      <c r="O153" s="302">
        <f t="shared" si="72"/>
        <v>2.0772158730466384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33.623613843903222</v>
      </c>
      <c r="C155" s="311">
        <f t="shared" ref="C155:E155" si="74">SUM(C145:C153)</f>
        <v>2.8014160708575422</v>
      </c>
      <c r="D155" s="311">
        <f t="shared" si="74"/>
        <v>12.85797008523922</v>
      </c>
      <c r="E155" s="311">
        <f t="shared" si="74"/>
        <v>49.282999999999987</v>
      </c>
      <c r="F155" s="311"/>
      <c r="G155" s="311">
        <f t="shared" ref="G155:J155" si="75">SUM(G145:G153)</f>
        <v>32.556760569441352</v>
      </c>
      <c r="H155" s="311">
        <f t="shared" si="75"/>
        <v>3.6347956162613442</v>
      </c>
      <c r="I155" s="311">
        <f t="shared" si="75"/>
        <v>15.814443814297306</v>
      </c>
      <c r="J155" s="311">
        <f t="shared" si="75"/>
        <v>52.006000000000014</v>
      </c>
      <c r="K155" s="311"/>
      <c r="L155" s="311">
        <f t="shared" ref="L155:O155" si="76">SUM(L145:L153)</f>
        <v>30.456810550056428</v>
      </c>
      <c r="M155" s="311">
        <f t="shared" si="76"/>
        <v>3.6827601237026446</v>
      </c>
      <c r="N155" s="311">
        <f t="shared" si="76"/>
        <v>15.864429326240957</v>
      </c>
      <c r="O155" s="311">
        <f t="shared" si="76"/>
        <v>50.004000000000033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6.9546295158481248</v>
      </c>
      <c r="C162" s="302">
        <v>0.55325673802405295</v>
      </c>
      <c r="D162" s="302">
        <v>4.7835149910612822</v>
      </c>
      <c r="E162" s="302">
        <f>SUM(B162:D162)</f>
        <v>12.291401244933461</v>
      </c>
      <c r="F162" s="303"/>
      <c r="G162" s="302">
        <v>9.6471989355107173</v>
      </c>
      <c r="H162" s="302">
        <v>0.82959039266555579</v>
      </c>
      <c r="I162" s="302">
        <v>3.6121748898056558</v>
      </c>
      <c r="J162" s="302">
        <f>SUM(G162:I162)</f>
        <v>14.08896421798193</v>
      </c>
      <c r="K162" s="303"/>
      <c r="L162" s="302">
        <v>11.824149011277548</v>
      </c>
      <c r="M162" s="302">
        <v>0.93019800235785599</v>
      </c>
      <c r="N162" s="302">
        <v>3.8057306679041769</v>
      </c>
      <c r="O162" s="302">
        <f>SUM(L162:N162)</f>
        <v>16.560077681539582</v>
      </c>
    </row>
    <row r="163" spans="1:15" s="236" customFormat="1" x14ac:dyDescent="0.2">
      <c r="A163" s="237" t="str">
        <f>name!E$5</f>
        <v>Professional occupations</v>
      </c>
      <c r="B163" s="302">
        <v>4.8106420245519317</v>
      </c>
      <c r="C163" s="302">
        <v>0.86907924192369879</v>
      </c>
      <c r="D163" s="302">
        <v>0.93814135909564311</v>
      </c>
      <c r="E163" s="302">
        <f t="shared" ref="E163:E170" si="77">SUM(B163:D163)</f>
        <v>6.6178626255712736</v>
      </c>
      <c r="F163" s="303"/>
      <c r="G163" s="302">
        <v>7.5770547779000861</v>
      </c>
      <c r="H163" s="302">
        <v>1.2300676778081865</v>
      </c>
      <c r="I163" s="302">
        <v>0.69784482479304011</v>
      </c>
      <c r="J163" s="302">
        <f t="shared" ref="J163:J165" si="78">SUM(G163:I163)</f>
        <v>9.5049672805013135</v>
      </c>
      <c r="K163" s="303"/>
      <c r="L163" s="302">
        <v>10.268698436155089</v>
      </c>
      <c r="M163" s="302">
        <v>1.2750675041797621</v>
      </c>
      <c r="N163" s="302">
        <v>0.42753302282242261</v>
      </c>
      <c r="O163" s="302">
        <f t="shared" ref="O163:O170" si="79">SUM(L163:N163)</f>
        <v>11.971298963157276</v>
      </c>
    </row>
    <row r="164" spans="1:15" s="236" customFormat="1" x14ac:dyDescent="0.2">
      <c r="A164" s="237" t="str">
        <f>name!E$6</f>
        <v>Associate professional occupations</v>
      </c>
      <c r="B164" s="302">
        <v>4.3032548479280095</v>
      </c>
      <c r="C164" s="302">
        <v>1.4640298766745179</v>
      </c>
      <c r="D164" s="302">
        <v>0.61351441868591128</v>
      </c>
      <c r="E164" s="302">
        <f t="shared" si="77"/>
        <v>6.3807991432884386</v>
      </c>
      <c r="F164" s="303"/>
      <c r="G164" s="302">
        <v>5.8572971692667855</v>
      </c>
      <c r="H164" s="302">
        <v>1.6765424641572535</v>
      </c>
      <c r="I164" s="302">
        <v>0.40075537457522931</v>
      </c>
      <c r="J164" s="302">
        <f t="shared" si="78"/>
        <v>7.9345950079992686</v>
      </c>
      <c r="K164" s="303"/>
      <c r="L164" s="302">
        <v>6.610751220562328</v>
      </c>
      <c r="M164" s="302">
        <v>1.5154530493735057</v>
      </c>
      <c r="N164" s="302">
        <v>0.27447280523568557</v>
      </c>
      <c r="O164" s="302">
        <f t="shared" si="79"/>
        <v>8.4006770751715187</v>
      </c>
    </row>
    <row r="165" spans="1:15" s="236" customFormat="1" x14ac:dyDescent="0.2">
      <c r="A165" s="237" t="str">
        <f>name!E$7</f>
        <v>Administrative and secretarial occupations</v>
      </c>
      <c r="B165" s="302">
        <v>4.5499600882825542</v>
      </c>
      <c r="C165" s="302">
        <v>1.6226487548158361</v>
      </c>
      <c r="D165" s="302">
        <v>0.2203113705036609</v>
      </c>
      <c r="E165" s="302">
        <f t="shared" si="77"/>
        <v>6.3929202136020518</v>
      </c>
      <c r="F165" s="303"/>
      <c r="G165" s="302">
        <v>4.9547352236325146</v>
      </c>
      <c r="H165" s="302">
        <v>1.7424691296699966</v>
      </c>
      <c r="I165" s="302">
        <v>0.15130161832013006</v>
      </c>
      <c r="J165" s="302">
        <f t="shared" si="78"/>
        <v>6.8485059716226413</v>
      </c>
      <c r="K165" s="303"/>
      <c r="L165" s="302">
        <v>5.1441097274265628</v>
      </c>
      <c r="M165" s="302">
        <v>1.6273563637428892</v>
      </c>
      <c r="N165" s="302">
        <v>1.3732805882998458</v>
      </c>
      <c r="O165" s="302">
        <f t="shared" si="79"/>
        <v>8.1447466794692982</v>
      </c>
    </row>
    <row r="166" spans="1:15" s="236" customFormat="1" x14ac:dyDescent="0.2">
      <c r="A166" s="237" t="str">
        <f>name!E$8</f>
        <v>Skilled trades occupations</v>
      </c>
      <c r="B166" s="302">
        <v>7.3256623360659914</v>
      </c>
      <c r="C166" s="302">
        <v>1.0921327190015164</v>
      </c>
      <c r="D166" s="302">
        <v>2.8065808478893706</v>
      </c>
      <c r="E166" s="302">
        <f t="shared" si="77"/>
        <v>11.224375902956879</v>
      </c>
      <c r="F166" s="303"/>
      <c r="G166" s="302">
        <v>6.9779512189858437</v>
      </c>
      <c r="H166" s="302">
        <v>0.69726636393556463</v>
      </c>
      <c r="I166" s="302">
        <v>1.6971863054466871</v>
      </c>
      <c r="J166" s="302">
        <f>SUM(G166:I166)</f>
        <v>9.3724038883680958</v>
      </c>
      <c r="K166" s="303"/>
      <c r="L166" s="302">
        <v>6.7382979442890782</v>
      </c>
      <c r="M166" s="302">
        <v>0.65546807504495819</v>
      </c>
      <c r="N166" s="302">
        <v>1.5957993031417945</v>
      </c>
      <c r="O166" s="302">
        <f t="shared" si="79"/>
        <v>8.9895653224758298</v>
      </c>
    </row>
    <row r="167" spans="1:15" s="236" customFormat="1" x14ac:dyDescent="0.2">
      <c r="A167" s="237" t="str">
        <f>name!E$9</f>
        <v>Caring, leisure and other service occupations</v>
      </c>
      <c r="B167" s="302">
        <v>1.0202332786631843</v>
      </c>
      <c r="C167" s="302">
        <v>0.26477460148070592</v>
      </c>
      <c r="D167" s="302">
        <v>0.16749613520643958</v>
      </c>
      <c r="E167" s="302">
        <f t="shared" si="77"/>
        <v>1.4525040153503297</v>
      </c>
      <c r="F167" s="303"/>
      <c r="G167" s="302">
        <v>0.86963972374506238</v>
      </c>
      <c r="H167" s="302">
        <v>0.23026464542358577</v>
      </c>
      <c r="I167" s="302">
        <v>0.15356459624365923</v>
      </c>
      <c r="J167" s="302">
        <f t="shared" ref="J167:J170" si="80">SUM(G167:I167)</f>
        <v>1.2534689654123072</v>
      </c>
      <c r="K167" s="303"/>
      <c r="L167" s="302">
        <v>1.3325514062310149</v>
      </c>
      <c r="M167" s="302">
        <v>0.20110718284711424</v>
      </c>
      <c r="N167" s="302">
        <v>0.18933182579490121</v>
      </c>
      <c r="O167" s="302">
        <f t="shared" si="79"/>
        <v>1.7229904148730304</v>
      </c>
    </row>
    <row r="168" spans="1:15" s="236" customFormat="1" x14ac:dyDescent="0.2">
      <c r="A168" s="237" t="str">
        <f>name!E$10</f>
        <v>Sales and customer service occupations</v>
      </c>
      <c r="B168" s="302">
        <v>18.823669434127527</v>
      </c>
      <c r="C168" s="302">
        <v>43.283724060420397</v>
      </c>
      <c r="D168" s="302">
        <v>2.9368576273424978</v>
      </c>
      <c r="E168" s="302">
        <f t="shared" si="77"/>
        <v>65.044251121890426</v>
      </c>
      <c r="F168" s="303"/>
      <c r="G168" s="302">
        <v>17.676742009821556</v>
      </c>
      <c r="H168" s="302">
        <v>40.422124828424451</v>
      </c>
      <c r="I168" s="302">
        <v>1.53635787655074</v>
      </c>
      <c r="J168" s="302">
        <f t="shared" si="80"/>
        <v>59.635224714796749</v>
      </c>
      <c r="K168" s="303"/>
      <c r="L168" s="302">
        <v>16.057761297034222</v>
      </c>
      <c r="M168" s="302">
        <v>37.280238339151012</v>
      </c>
      <c r="N168" s="302">
        <v>1.0175337946861727</v>
      </c>
      <c r="O168" s="302">
        <f t="shared" si="79"/>
        <v>54.355533430871404</v>
      </c>
    </row>
    <row r="169" spans="1:15" s="236" customFormat="1" x14ac:dyDescent="0.2">
      <c r="A169" s="237" t="str">
        <f>name!E$11</f>
        <v>Process, plant and machine operatives</v>
      </c>
      <c r="B169" s="302">
        <v>6.2456683338043986</v>
      </c>
      <c r="C169" s="302">
        <v>1.229062842723571</v>
      </c>
      <c r="D169" s="302">
        <v>0.22772498473581287</v>
      </c>
      <c r="E169" s="302">
        <f t="shared" si="77"/>
        <v>7.7024561612637825</v>
      </c>
      <c r="F169" s="303"/>
      <c r="G169" s="302">
        <v>6.2336958837502552</v>
      </c>
      <c r="H169" s="302">
        <v>1.1516181114439172</v>
      </c>
      <c r="I169" s="302">
        <v>0.17290406849997622</v>
      </c>
      <c r="J169" s="302">
        <f t="shared" si="80"/>
        <v>7.5582180636941487</v>
      </c>
      <c r="K169" s="303"/>
      <c r="L169" s="302">
        <v>6.0981516906434168</v>
      </c>
      <c r="M169" s="302">
        <v>1.497356867442194</v>
      </c>
      <c r="N169" s="302">
        <v>0.15605428584062345</v>
      </c>
      <c r="O169" s="302">
        <f t="shared" si="79"/>
        <v>7.7515628439262336</v>
      </c>
    </row>
    <row r="170" spans="1:15" s="236" customFormat="1" x14ac:dyDescent="0.2">
      <c r="A170" s="237" t="str">
        <f>name!E$12</f>
        <v>Elementary occupations</v>
      </c>
      <c r="B170" s="302">
        <v>6.4033595873687261</v>
      </c>
      <c r="C170" s="302">
        <v>6.5413731645604898</v>
      </c>
      <c r="D170" s="302">
        <v>0.21169681921409969</v>
      </c>
      <c r="E170" s="302">
        <f t="shared" si="77"/>
        <v>13.156429571143315</v>
      </c>
      <c r="F170" s="303"/>
      <c r="G170" s="302">
        <v>6.6333920138242881</v>
      </c>
      <c r="H170" s="302">
        <v>4.9749304414086621</v>
      </c>
      <c r="I170" s="302">
        <v>0.11032943439047763</v>
      </c>
      <c r="J170" s="302">
        <f t="shared" si="80"/>
        <v>11.718651889623429</v>
      </c>
      <c r="K170" s="303"/>
      <c r="L170" s="302">
        <v>6.1860668255148248</v>
      </c>
      <c r="M170" s="302">
        <v>3.4566628809692141</v>
      </c>
      <c r="N170" s="302">
        <v>0.13281788203187939</v>
      </c>
      <c r="O170" s="302">
        <f t="shared" si="79"/>
        <v>9.7755475885159182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60.437079446640446</v>
      </c>
      <c r="C172" s="311">
        <f t="shared" ref="C172:E172" si="81">SUM(C162:C170)</f>
        <v>56.920081999624784</v>
      </c>
      <c r="D172" s="311">
        <f t="shared" si="81"/>
        <v>12.905838553734718</v>
      </c>
      <c r="E172" s="311">
        <f t="shared" si="81"/>
        <v>130.26299999999995</v>
      </c>
      <c r="F172" s="311"/>
      <c r="G172" s="311">
        <f t="shared" ref="G172:J172" si="82">SUM(G162:G170)</f>
        <v>66.42770695643712</v>
      </c>
      <c r="H172" s="311">
        <f t="shared" si="82"/>
        <v>52.954874054937171</v>
      </c>
      <c r="I172" s="311">
        <f t="shared" si="82"/>
        <v>8.5324189886255954</v>
      </c>
      <c r="J172" s="311">
        <f t="shared" si="82"/>
        <v>127.91499999999988</v>
      </c>
      <c r="K172" s="311"/>
      <c r="L172" s="311">
        <f t="shared" ref="L172:O172" si="83">SUM(L162:L170)</f>
        <v>70.260537559134093</v>
      </c>
      <c r="M172" s="311">
        <f t="shared" si="83"/>
        <v>48.438908265108502</v>
      </c>
      <c r="N172" s="311">
        <f t="shared" si="83"/>
        <v>8.9725541757575016</v>
      </c>
      <c r="O172" s="311">
        <f t="shared" si="83"/>
        <v>127.67200000000011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1.7415380175672479</v>
      </c>
      <c r="C179" s="302">
        <v>0.17404601741229392</v>
      </c>
      <c r="D179" s="302">
        <v>0.36750401805330035</v>
      </c>
      <c r="E179" s="302">
        <f>SUM(B179:D179)</f>
        <v>2.2830880530328423</v>
      </c>
      <c r="F179" s="303"/>
      <c r="G179" s="302">
        <v>2.3849534485416659</v>
      </c>
      <c r="H179" s="302">
        <v>0.28402878179469249</v>
      </c>
      <c r="I179" s="302">
        <v>1.1862520456932228</v>
      </c>
      <c r="J179" s="302">
        <f>SUM(G179:I179)</f>
        <v>3.8552342760295817</v>
      </c>
      <c r="K179" s="303"/>
      <c r="L179" s="302">
        <v>2.7158218222324533</v>
      </c>
      <c r="M179" s="302">
        <v>0.39833205973914038</v>
      </c>
      <c r="N179" s="302">
        <v>1.2562849612810532</v>
      </c>
      <c r="O179" s="302">
        <f>SUM(L179:N179)</f>
        <v>4.3704388432526464</v>
      </c>
    </row>
    <row r="180" spans="1:15" s="236" customFormat="1" x14ac:dyDescent="0.2">
      <c r="A180" s="237" t="str">
        <f>name!E$5</f>
        <v>Professional occupations</v>
      </c>
      <c r="B180" s="302">
        <v>1.4453873435812266</v>
      </c>
      <c r="C180" s="302">
        <v>0.14062487878107827</v>
      </c>
      <c r="D180" s="302">
        <v>0.10795053926847248</v>
      </c>
      <c r="E180" s="302">
        <f t="shared" ref="E180:E187" si="84">SUM(B180:D180)</f>
        <v>1.6939627616307773</v>
      </c>
      <c r="F180" s="303"/>
      <c r="G180" s="302">
        <v>2.4108633386416041</v>
      </c>
      <c r="H180" s="302">
        <v>0.24142926968680734</v>
      </c>
      <c r="I180" s="302">
        <v>0.29884508257328152</v>
      </c>
      <c r="J180" s="302">
        <f t="shared" ref="J180:J182" si="85">SUM(G180:I180)</f>
        <v>2.9511376909016929</v>
      </c>
      <c r="K180" s="303"/>
      <c r="L180" s="302">
        <v>3.4723015537650292</v>
      </c>
      <c r="M180" s="302">
        <v>0.41297247784207125</v>
      </c>
      <c r="N180" s="302">
        <v>0.26086967664216854</v>
      </c>
      <c r="O180" s="302">
        <f t="shared" ref="O180:O187" si="86">SUM(L180:N180)</f>
        <v>4.1461437082492694</v>
      </c>
    </row>
    <row r="181" spans="1:15" s="236" customFormat="1" x14ac:dyDescent="0.2">
      <c r="A181" s="237" t="str">
        <f>name!E$6</f>
        <v>Associate professional occupations</v>
      </c>
      <c r="B181" s="302">
        <v>1.5802042047206613</v>
      </c>
      <c r="C181" s="302">
        <v>0.22576689096852742</v>
      </c>
      <c r="D181" s="302">
        <v>7.5143205547276409E-2</v>
      </c>
      <c r="E181" s="302">
        <f t="shared" si="84"/>
        <v>1.8811143012364651</v>
      </c>
      <c r="F181" s="303"/>
      <c r="G181" s="302">
        <v>2.4844779574476692</v>
      </c>
      <c r="H181" s="302">
        <v>0.33116355542633169</v>
      </c>
      <c r="I181" s="302">
        <v>0.22844393763002663</v>
      </c>
      <c r="J181" s="302">
        <f t="shared" si="85"/>
        <v>3.0440854505040273</v>
      </c>
      <c r="K181" s="303"/>
      <c r="L181" s="302">
        <v>3.0054616357465616</v>
      </c>
      <c r="M181" s="302">
        <v>0.45956369486771925</v>
      </c>
      <c r="N181" s="302">
        <v>0.23800540966633954</v>
      </c>
      <c r="O181" s="302">
        <f t="shared" si="86"/>
        <v>3.70303074028062</v>
      </c>
    </row>
    <row r="182" spans="1:15" s="236" customFormat="1" x14ac:dyDescent="0.2">
      <c r="A182" s="237" t="str">
        <f>name!E$7</f>
        <v>Administrative and secretarial occupations</v>
      </c>
      <c r="B182" s="302">
        <v>2.0653575824563868</v>
      </c>
      <c r="C182" s="302">
        <v>1.0689668161907648</v>
      </c>
      <c r="D182" s="302">
        <v>0.1120413331484716</v>
      </c>
      <c r="E182" s="302">
        <f t="shared" si="84"/>
        <v>3.2463657317956232</v>
      </c>
      <c r="F182" s="303"/>
      <c r="G182" s="302">
        <v>2.680464942173717</v>
      </c>
      <c r="H182" s="302">
        <v>1.2149604700437273</v>
      </c>
      <c r="I182" s="302">
        <v>0.60407366148433572</v>
      </c>
      <c r="J182" s="302">
        <f t="shared" si="85"/>
        <v>4.4994990737017799</v>
      </c>
      <c r="K182" s="303"/>
      <c r="L182" s="302">
        <v>2.4174273817074443</v>
      </c>
      <c r="M182" s="302">
        <v>1.0952034539012279</v>
      </c>
      <c r="N182" s="302">
        <v>0.4717657790193851</v>
      </c>
      <c r="O182" s="302">
        <f t="shared" si="86"/>
        <v>3.9843966146280572</v>
      </c>
    </row>
    <row r="183" spans="1:15" s="236" customFormat="1" x14ac:dyDescent="0.2">
      <c r="A183" s="237" t="str">
        <f>name!E$8</f>
        <v>Skilled trades occupations</v>
      </c>
      <c r="B183" s="302">
        <v>1.3328394698793715</v>
      </c>
      <c r="C183" s="302">
        <v>0.2983159049159162</v>
      </c>
      <c r="D183" s="302">
        <v>0.36016057804744755</v>
      </c>
      <c r="E183" s="302">
        <f t="shared" si="84"/>
        <v>1.9913159528427353</v>
      </c>
      <c r="F183" s="303"/>
      <c r="G183" s="302">
        <v>1.3762282215177901</v>
      </c>
      <c r="H183" s="302">
        <v>0.28549263042701706</v>
      </c>
      <c r="I183" s="302">
        <v>0.38966815396086268</v>
      </c>
      <c r="J183" s="302">
        <f>SUM(G183:I183)</f>
        <v>2.0513890059056701</v>
      </c>
      <c r="K183" s="303"/>
      <c r="L183" s="302">
        <v>1.2742378920154804</v>
      </c>
      <c r="M183" s="302">
        <v>0.44196617060912485</v>
      </c>
      <c r="N183" s="302">
        <v>0.48527713177175641</v>
      </c>
      <c r="O183" s="302">
        <f t="shared" si="86"/>
        <v>2.2014811943963619</v>
      </c>
    </row>
    <row r="184" spans="1:15" s="236" customFormat="1" x14ac:dyDescent="0.2">
      <c r="A184" s="237" t="str">
        <f>name!E$9</f>
        <v>Caring, leisure and other service occupations</v>
      </c>
      <c r="B184" s="302">
        <v>1.6256314093708863</v>
      </c>
      <c r="C184" s="302">
        <v>1.036950689893428</v>
      </c>
      <c r="D184" s="302">
        <v>0.18977790409355591</v>
      </c>
      <c r="E184" s="302">
        <f t="shared" si="84"/>
        <v>2.8523600033578704</v>
      </c>
      <c r="F184" s="303"/>
      <c r="G184" s="302">
        <v>2.0121319130705984</v>
      </c>
      <c r="H184" s="302">
        <v>1.1245330048441675</v>
      </c>
      <c r="I184" s="302">
        <v>0.33716392653859123</v>
      </c>
      <c r="J184" s="302">
        <f t="shared" ref="J184:J187" si="87">SUM(G184:I184)</f>
        <v>3.4738288444533572</v>
      </c>
      <c r="K184" s="303"/>
      <c r="L184" s="302">
        <v>2.5144728685766107</v>
      </c>
      <c r="M184" s="302">
        <v>1.251566581933284</v>
      </c>
      <c r="N184" s="302">
        <v>0.4400977505549386</v>
      </c>
      <c r="O184" s="302">
        <f t="shared" si="86"/>
        <v>4.2061372010648332</v>
      </c>
    </row>
    <row r="185" spans="1:15" s="236" customFormat="1" x14ac:dyDescent="0.2">
      <c r="A185" s="237" t="str">
        <f>name!E$10</f>
        <v>Sales and customer service occupations</v>
      </c>
      <c r="B185" s="302">
        <v>0.83465613367768943</v>
      </c>
      <c r="C185" s="302">
        <v>0.50030299418060153</v>
      </c>
      <c r="D185" s="302">
        <v>7.6998045407982996E-2</v>
      </c>
      <c r="E185" s="302">
        <f t="shared" si="84"/>
        <v>1.4119571732662741</v>
      </c>
      <c r="F185" s="303"/>
      <c r="G185" s="302">
        <v>1.0280193269548195</v>
      </c>
      <c r="H185" s="302">
        <v>0.60183945437469577</v>
      </c>
      <c r="I185" s="302">
        <v>0.16788436461121922</v>
      </c>
      <c r="J185" s="302">
        <f t="shared" si="87"/>
        <v>1.7977431459407345</v>
      </c>
      <c r="K185" s="303"/>
      <c r="L185" s="302">
        <v>1.3236014334733246</v>
      </c>
      <c r="M185" s="302">
        <v>0.87635807256196929</v>
      </c>
      <c r="N185" s="302">
        <v>0.16995943230888355</v>
      </c>
      <c r="O185" s="302">
        <f t="shared" si="86"/>
        <v>2.3699189383441777</v>
      </c>
    </row>
    <row r="186" spans="1:15" s="236" customFormat="1" x14ac:dyDescent="0.2">
      <c r="A186" s="237" t="str">
        <f>name!E$11</f>
        <v>Process, plant and machine operatives</v>
      </c>
      <c r="B186" s="302">
        <v>9.9234732023885091</v>
      </c>
      <c r="C186" s="302">
        <v>1.3703198442914739</v>
      </c>
      <c r="D186" s="302">
        <v>3.4729084326689024</v>
      </c>
      <c r="E186" s="302">
        <f t="shared" si="84"/>
        <v>14.766701479348885</v>
      </c>
      <c r="F186" s="303"/>
      <c r="G186" s="302">
        <v>10.122339510734072</v>
      </c>
      <c r="H186" s="302">
        <v>1.6325167957869844</v>
      </c>
      <c r="I186" s="302">
        <v>4.7666435004153556</v>
      </c>
      <c r="J186" s="302">
        <f t="shared" si="87"/>
        <v>16.521499806936411</v>
      </c>
      <c r="K186" s="303"/>
      <c r="L186" s="302">
        <v>9.0990894531584949</v>
      </c>
      <c r="M186" s="302">
        <v>1.8194048485273981</v>
      </c>
      <c r="N186" s="302">
        <v>5.416413730486541</v>
      </c>
      <c r="O186" s="302">
        <f t="shared" si="86"/>
        <v>16.334908032172436</v>
      </c>
    </row>
    <row r="187" spans="1:15" s="236" customFormat="1" x14ac:dyDescent="0.2">
      <c r="A187" s="237" t="str">
        <f>name!E$12</f>
        <v>Elementary occupations</v>
      </c>
      <c r="B187" s="302">
        <v>4.9547212300257835</v>
      </c>
      <c r="C187" s="302">
        <v>1.1919824391214688</v>
      </c>
      <c r="D187" s="302">
        <v>0.13643087434122536</v>
      </c>
      <c r="E187" s="302">
        <f t="shared" si="84"/>
        <v>6.2831345434884769</v>
      </c>
      <c r="F187" s="303"/>
      <c r="G187" s="302">
        <v>4.3249701647602397</v>
      </c>
      <c r="H187" s="302">
        <v>1.1847740599730385</v>
      </c>
      <c r="I187" s="302">
        <v>0.19283848089342906</v>
      </c>
      <c r="J187" s="302">
        <f t="shared" si="87"/>
        <v>5.7025827056267078</v>
      </c>
      <c r="K187" s="303"/>
      <c r="L187" s="302">
        <v>3.604370298305958</v>
      </c>
      <c r="M187" s="302">
        <v>1.0142072959770885</v>
      </c>
      <c r="N187" s="302">
        <v>0.21396713332854403</v>
      </c>
      <c r="O187" s="302">
        <f t="shared" si="86"/>
        <v>4.83254472761159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25.503808593667763</v>
      </c>
      <c r="C189" s="311">
        <f t="shared" ref="C189:E189" si="88">SUM(C179:C187)</f>
        <v>6.0072764757555532</v>
      </c>
      <c r="D189" s="311">
        <f t="shared" si="88"/>
        <v>4.8989149305766349</v>
      </c>
      <c r="E189" s="311">
        <f t="shared" si="88"/>
        <v>36.409999999999947</v>
      </c>
      <c r="F189" s="311"/>
      <c r="G189" s="311">
        <f t="shared" ref="G189:J189" si="89">SUM(G179:G187)</f>
        <v>28.824448823842175</v>
      </c>
      <c r="H189" s="311">
        <f t="shared" si="89"/>
        <v>6.9007380223574621</v>
      </c>
      <c r="I189" s="311">
        <f t="shared" si="89"/>
        <v>8.1718131538003238</v>
      </c>
      <c r="J189" s="311">
        <f t="shared" si="89"/>
        <v>43.896999999999963</v>
      </c>
      <c r="K189" s="311"/>
      <c r="L189" s="311">
        <f t="shared" ref="L189:O189" si="90">SUM(L179:L187)</f>
        <v>29.42678433898136</v>
      </c>
      <c r="M189" s="311">
        <f t="shared" si="90"/>
        <v>7.7695746559590244</v>
      </c>
      <c r="N189" s="311">
        <f t="shared" si="90"/>
        <v>8.9526410050596112</v>
      </c>
      <c r="O189" s="311">
        <f t="shared" si="90"/>
        <v>46.148999999999994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6.2142012471617409</v>
      </c>
      <c r="C196" s="302">
        <v>0.59027456685651214</v>
      </c>
      <c r="D196" s="302">
        <v>3.3349398372430867</v>
      </c>
      <c r="E196" s="302">
        <f>SUM(B196:D196)</f>
        <v>10.13941565126134</v>
      </c>
      <c r="F196" s="303"/>
      <c r="G196" s="302">
        <v>8.8618433935206848</v>
      </c>
      <c r="H196" s="302">
        <v>1.0647438498367179</v>
      </c>
      <c r="I196" s="302">
        <v>2.8406098029922395</v>
      </c>
      <c r="J196" s="302">
        <f>SUM(G196:I196)</f>
        <v>12.767197046349644</v>
      </c>
      <c r="K196" s="303"/>
      <c r="L196" s="302">
        <v>12.788492385342986</v>
      </c>
      <c r="M196" s="302">
        <v>1.9978453855235758</v>
      </c>
      <c r="N196" s="302">
        <v>3.7899282429555128</v>
      </c>
      <c r="O196" s="302">
        <f>SUM(L196:N196)</f>
        <v>18.576266013822075</v>
      </c>
    </row>
    <row r="197" spans="1:15" s="236" customFormat="1" x14ac:dyDescent="0.2">
      <c r="A197" s="237" t="str">
        <f>name!E$5</f>
        <v>Professional occupations</v>
      </c>
      <c r="B197" s="302">
        <v>1.5059550770912256</v>
      </c>
      <c r="C197" s="302">
        <v>0.17205367137828426</v>
      </c>
      <c r="D197" s="302">
        <v>0.23387580807095237</v>
      </c>
      <c r="E197" s="302">
        <f t="shared" ref="E197:E204" si="91">SUM(B197:D197)</f>
        <v>1.9118845565404623</v>
      </c>
      <c r="F197" s="303"/>
      <c r="G197" s="302">
        <v>2.6323337203327211</v>
      </c>
      <c r="H197" s="302">
        <v>0.32564460644759979</v>
      </c>
      <c r="I197" s="302">
        <v>0.19341431933645969</v>
      </c>
      <c r="J197" s="302">
        <f t="shared" ref="J197:J199" si="92">SUM(G197:I197)</f>
        <v>3.1513926461167805</v>
      </c>
      <c r="K197" s="303"/>
      <c r="L197" s="302">
        <v>3.3477832324856722</v>
      </c>
      <c r="M197" s="302">
        <v>0.51024621312720209</v>
      </c>
      <c r="N197" s="302">
        <v>0.12349671407994359</v>
      </c>
      <c r="O197" s="302">
        <f t="shared" ref="O197:O204" si="93">SUM(L197:N197)</f>
        <v>3.9815261596928178</v>
      </c>
    </row>
    <row r="198" spans="1:15" s="236" customFormat="1" x14ac:dyDescent="0.2">
      <c r="A198" s="237" t="str">
        <f>name!E$6</f>
        <v>Associate professional occupations</v>
      </c>
      <c r="B198" s="302">
        <v>1.0000449795228759</v>
      </c>
      <c r="C198" s="302">
        <v>0.44856646110995829</v>
      </c>
      <c r="D198" s="302">
        <v>0.13978004691122425</v>
      </c>
      <c r="E198" s="302">
        <f t="shared" si="91"/>
        <v>1.5883914875440583</v>
      </c>
      <c r="F198" s="303"/>
      <c r="G198" s="302">
        <v>1.595312085918178</v>
      </c>
      <c r="H198" s="302">
        <v>0.58647105521022602</v>
      </c>
      <c r="I198" s="302">
        <v>9.8414479977732214E-2</v>
      </c>
      <c r="J198" s="302">
        <f t="shared" si="92"/>
        <v>2.2801976211061361</v>
      </c>
      <c r="K198" s="303"/>
      <c r="L198" s="302">
        <v>1.8667020667886753</v>
      </c>
      <c r="M198" s="302">
        <v>0.82963468014729114</v>
      </c>
      <c r="N198" s="302">
        <v>7.6940206593285848E-2</v>
      </c>
      <c r="O198" s="302">
        <f t="shared" si="93"/>
        <v>2.7732769535292525</v>
      </c>
    </row>
    <row r="199" spans="1:15" s="236" customFormat="1" x14ac:dyDescent="0.2">
      <c r="A199" s="237" t="str">
        <f>name!E$7</f>
        <v>Administrative and secretarial occupations</v>
      </c>
      <c r="B199" s="302">
        <v>1.2791117749302088</v>
      </c>
      <c r="C199" s="302">
        <v>0.51829363563589592</v>
      </c>
      <c r="D199" s="302">
        <v>6.2938545243663518E-2</v>
      </c>
      <c r="E199" s="302">
        <f t="shared" si="91"/>
        <v>1.8603439558097681</v>
      </c>
      <c r="F199" s="303"/>
      <c r="G199" s="302">
        <v>1.7691801911916496</v>
      </c>
      <c r="H199" s="302">
        <v>0.58325652167886743</v>
      </c>
      <c r="I199" s="302">
        <v>4.6620262465109835E-2</v>
      </c>
      <c r="J199" s="302">
        <f t="shared" si="92"/>
        <v>2.3990569753356272</v>
      </c>
      <c r="K199" s="303"/>
      <c r="L199" s="302">
        <v>2.4093292059596756</v>
      </c>
      <c r="M199" s="302">
        <v>0.68968432794167511</v>
      </c>
      <c r="N199" s="302">
        <v>4.5282521350072047E-2</v>
      </c>
      <c r="O199" s="302">
        <f t="shared" si="93"/>
        <v>3.1442960552514228</v>
      </c>
    </row>
    <row r="200" spans="1:15" s="236" customFormat="1" x14ac:dyDescent="0.2">
      <c r="A200" s="237" t="str">
        <f>name!E$8</f>
        <v>Skilled trades occupations</v>
      </c>
      <c r="B200" s="302">
        <v>3.7588076082150144</v>
      </c>
      <c r="C200" s="302">
        <v>2.6666779281994875</v>
      </c>
      <c r="D200" s="302">
        <v>0.92574825492493196</v>
      </c>
      <c r="E200" s="302">
        <f t="shared" si="91"/>
        <v>7.3512337913394346</v>
      </c>
      <c r="F200" s="303"/>
      <c r="G200" s="302">
        <v>3.9769008560004342</v>
      </c>
      <c r="H200" s="302">
        <v>2.7157906736236241</v>
      </c>
      <c r="I200" s="302">
        <v>0.81665446763276939</v>
      </c>
      <c r="J200" s="302">
        <f>SUM(G200:I200)</f>
        <v>7.5093459972568279</v>
      </c>
      <c r="K200" s="303"/>
      <c r="L200" s="302">
        <v>3.3417403295210488</v>
      </c>
      <c r="M200" s="302">
        <v>2.9499437663377734</v>
      </c>
      <c r="N200" s="302">
        <v>1.0234559083416894</v>
      </c>
      <c r="O200" s="302">
        <f t="shared" si="93"/>
        <v>7.3151400042005115</v>
      </c>
    </row>
    <row r="201" spans="1:15" s="236" customFormat="1" x14ac:dyDescent="0.2">
      <c r="A201" s="237" t="str">
        <f>name!E$9</f>
        <v>Caring, leisure and other service occupations</v>
      </c>
      <c r="B201" s="302">
        <v>1.4622900131379195</v>
      </c>
      <c r="C201" s="302">
        <v>1.6640971147783972</v>
      </c>
      <c r="D201" s="302">
        <v>0.23082438218007803</v>
      </c>
      <c r="E201" s="302">
        <f t="shared" si="91"/>
        <v>3.3572115100963948</v>
      </c>
      <c r="F201" s="303"/>
      <c r="G201" s="302">
        <v>1.951814647626678</v>
      </c>
      <c r="H201" s="302">
        <v>1.6083060494803985</v>
      </c>
      <c r="I201" s="302">
        <v>0.25732260708160037</v>
      </c>
      <c r="J201" s="302">
        <f t="shared" ref="J201:J204" si="94">SUM(G201:I201)</f>
        <v>3.8174433041886768</v>
      </c>
      <c r="K201" s="303"/>
      <c r="L201" s="302">
        <v>2.3905012227144211</v>
      </c>
      <c r="M201" s="302">
        <v>1.8482399120241433</v>
      </c>
      <c r="N201" s="302">
        <v>0.42370789627530814</v>
      </c>
      <c r="O201" s="302">
        <f t="shared" si="93"/>
        <v>4.6624490310138729</v>
      </c>
    </row>
    <row r="202" spans="1:15" s="236" customFormat="1" x14ac:dyDescent="0.2">
      <c r="A202" s="237" t="str">
        <f>name!E$10</f>
        <v>Sales and customer service occupations</v>
      </c>
      <c r="B202" s="302">
        <v>1.4586126215311488</v>
      </c>
      <c r="C202" s="302">
        <v>2.8798285863537729</v>
      </c>
      <c r="D202" s="302">
        <v>1.2150307550661537</v>
      </c>
      <c r="E202" s="302">
        <f t="shared" si="91"/>
        <v>5.5534719629510754</v>
      </c>
      <c r="F202" s="303"/>
      <c r="G202" s="302">
        <v>1.8635340130756082</v>
      </c>
      <c r="H202" s="302">
        <v>3.2067287583190724</v>
      </c>
      <c r="I202" s="302">
        <v>0.72785614120723152</v>
      </c>
      <c r="J202" s="302">
        <f t="shared" si="94"/>
        <v>5.7981189126019128</v>
      </c>
      <c r="K202" s="303"/>
      <c r="L202" s="302">
        <v>2.4997448165540841</v>
      </c>
      <c r="M202" s="302">
        <v>4.4198778167974595</v>
      </c>
      <c r="N202" s="302">
        <v>0.6118643497260281</v>
      </c>
      <c r="O202" s="302">
        <f t="shared" si="93"/>
        <v>7.5314869830775724</v>
      </c>
    </row>
    <row r="203" spans="1:15" s="236" customFormat="1" x14ac:dyDescent="0.2">
      <c r="A203" s="237" t="str">
        <f>name!E$11</f>
        <v>Process, plant and machine operatives</v>
      </c>
      <c r="B203" s="302">
        <v>0.74909188162892504</v>
      </c>
      <c r="C203" s="302">
        <v>0.98203458931834919</v>
      </c>
      <c r="D203" s="302">
        <v>4.1691849066278291E-2</v>
      </c>
      <c r="E203" s="302">
        <f t="shared" si="91"/>
        <v>1.7728183200135526</v>
      </c>
      <c r="F203" s="303"/>
      <c r="G203" s="302">
        <v>0.67117829449955801</v>
      </c>
      <c r="H203" s="302">
        <v>1.5073937589558268</v>
      </c>
      <c r="I203" s="302">
        <v>2.9597868416227264E-2</v>
      </c>
      <c r="J203" s="302">
        <f t="shared" si="94"/>
        <v>2.2081699218716122</v>
      </c>
      <c r="K203" s="303"/>
      <c r="L203" s="302">
        <v>0.65052161027829236</v>
      </c>
      <c r="M203" s="302">
        <v>2.5919226207861383</v>
      </c>
      <c r="N203" s="302">
        <v>4.0016817314413616E-2</v>
      </c>
      <c r="O203" s="302">
        <f t="shared" si="93"/>
        <v>3.2824610483788441</v>
      </c>
    </row>
    <row r="204" spans="1:15" s="236" customFormat="1" x14ac:dyDescent="0.2">
      <c r="A204" s="237" t="str">
        <f>name!E$12</f>
        <v>Elementary occupations</v>
      </c>
      <c r="B204" s="302">
        <v>5.5138441360514294</v>
      </c>
      <c r="C204" s="302">
        <v>27.338837030417782</v>
      </c>
      <c r="D204" s="302">
        <v>0.11954759797466806</v>
      </c>
      <c r="E204" s="302">
        <f t="shared" si="91"/>
        <v>32.972228764443877</v>
      </c>
      <c r="F204" s="303"/>
      <c r="G204" s="302">
        <v>6.7798627510955392</v>
      </c>
      <c r="H204" s="302">
        <v>26.563604463226554</v>
      </c>
      <c r="I204" s="302">
        <v>6.3610360850804668E-2</v>
      </c>
      <c r="J204" s="302">
        <f t="shared" si="94"/>
        <v>33.407077575172892</v>
      </c>
      <c r="K204" s="303"/>
      <c r="L204" s="302">
        <v>7.7319927095377912</v>
      </c>
      <c r="M204" s="302">
        <v>29.944058379875724</v>
      </c>
      <c r="N204" s="302">
        <v>9.1046661619960501E-2</v>
      </c>
      <c r="O204" s="302">
        <f t="shared" si="93"/>
        <v>37.767097751033475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22.94195933927049</v>
      </c>
      <c r="C206" s="311">
        <f t="shared" ref="C206:E206" si="95">SUM(C196:C204)</f>
        <v>37.260663584048437</v>
      </c>
      <c r="D206" s="311">
        <f t="shared" si="95"/>
        <v>6.3043770766810363</v>
      </c>
      <c r="E206" s="311">
        <f t="shared" si="95"/>
        <v>66.506999999999962</v>
      </c>
      <c r="F206" s="311"/>
      <c r="G206" s="311">
        <f t="shared" ref="G206:J206" si="96">SUM(G196:G204)</f>
        <v>30.101959953261048</v>
      </c>
      <c r="H206" s="311">
        <f t="shared" si="96"/>
        <v>38.161939736778891</v>
      </c>
      <c r="I206" s="311">
        <f t="shared" si="96"/>
        <v>5.0741003099601754</v>
      </c>
      <c r="J206" s="311">
        <f t="shared" si="96"/>
        <v>73.338000000000108</v>
      </c>
      <c r="K206" s="311"/>
      <c r="L206" s="311">
        <f t="shared" ref="L206:O206" si="97">SUM(L196:L204)</f>
        <v>37.026807579182645</v>
      </c>
      <c r="M206" s="311">
        <f t="shared" si="97"/>
        <v>45.781453102560981</v>
      </c>
      <c r="N206" s="311">
        <f t="shared" si="97"/>
        <v>6.2257393182562142</v>
      </c>
      <c r="O206" s="311">
        <f t="shared" si="97"/>
        <v>89.033999999999835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0.30021007225233576</v>
      </c>
      <c r="C213" s="302">
        <v>5.068047705203918E-2</v>
      </c>
      <c r="D213" s="302">
        <v>0.23104904892638303</v>
      </c>
      <c r="E213" s="302">
        <f>SUM(B213:D213)</f>
        <v>0.58193959823075792</v>
      </c>
      <c r="F213" s="303"/>
      <c r="G213" s="302">
        <v>0.27771195996331904</v>
      </c>
      <c r="H213" s="302">
        <v>3.256865768946187E-2</v>
      </c>
      <c r="I213" s="302">
        <v>0.32034334809549958</v>
      </c>
      <c r="J213" s="302">
        <f>SUM(G213:I213)</f>
        <v>0.6306239657482805</v>
      </c>
      <c r="K213" s="303"/>
      <c r="L213" s="302">
        <v>0.2908267094862873</v>
      </c>
      <c r="M213" s="302">
        <v>4.2655131494084529E-2</v>
      </c>
      <c r="N213" s="302">
        <v>0.30506402303637287</v>
      </c>
      <c r="O213" s="302">
        <f>SUM(L213:N213)</f>
        <v>0.63854586401674474</v>
      </c>
    </row>
    <row r="214" spans="1:15" s="236" customFormat="1" x14ac:dyDescent="0.2">
      <c r="A214" s="237" t="str">
        <f>name!E$5</f>
        <v>Professional occupations</v>
      </c>
      <c r="B214" s="302">
        <v>0.68367870161723787</v>
      </c>
      <c r="C214" s="302">
        <v>6.8221044268858264E-2</v>
      </c>
      <c r="D214" s="302">
        <v>0.41004925333067249</v>
      </c>
      <c r="E214" s="302">
        <f t="shared" ref="E214:E221" si="98">SUM(B214:D214)</f>
        <v>1.1619489992167686</v>
      </c>
      <c r="F214" s="303"/>
      <c r="G214" s="302">
        <v>0.6556370437915009</v>
      </c>
      <c r="H214" s="302">
        <v>6.0926361520745112E-2</v>
      </c>
      <c r="I214" s="302">
        <v>0.42289397059894746</v>
      </c>
      <c r="J214" s="302">
        <f t="shared" ref="J214:J216" si="99">SUM(G214:I214)</f>
        <v>1.1394573759111934</v>
      </c>
      <c r="K214" s="303"/>
      <c r="L214" s="302">
        <v>0.75314966921959625</v>
      </c>
      <c r="M214" s="302">
        <v>8.2864949831048071E-2</v>
      </c>
      <c r="N214" s="302">
        <v>0.30437157995739861</v>
      </c>
      <c r="O214" s="302">
        <f t="shared" ref="O214:O221" si="100">SUM(L214:N214)</f>
        <v>1.1403861990080428</v>
      </c>
    </row>
    <row r="215" spans="1:15" s="236" customFormat="1" x14ac:dyDescent="0.2">
      <c r="A215" s="237" t="str">
        <f>name!E$6</f>
        <v>Associate professional occupations</v>
      </c>
      <c r="B215" s="302">
        <v>0.48828999951476593</v>
      </c>
      <c r="C215" s="302">
        <v>0.11443039345368484</v>
      </c>
      <c r="D215" s="302">
        <v>0.79879331802552378</v>
      </c>
      <c r="E215" s="302">
        <f t="shared" si="98"/>
        <v>1.4015137109939746</v>
      </c>
      <c r="F215" s="303"/>
      <c r="G215" s="302">
        <v>0.49920649795347921</v>
      </c>
      <c r="H215" s="302">
        <v>8.3964085539658173E-2</v>
      </c>
      <c r="I215" s="302">
        <v>1.3968374434359978</v>
      </c>
      <c r="J215" s="302">
        <f t="shared" si="99"/>
        <v>1.9800080269291351</v>
      </c>
      <c r="K215" s="303"/>
      <c r="L215" s="302">
        <v>0.49104438521049942</v>
      </c>
      <c r="M215" s="302">
        <v>9.1494984098421508E-2</v>
      </c>
      <c r="N215" s="302">
        <v>1.246386805458475</v>
      </c>
      <c r="O215" s="302">
        <f t="shared" si="100"/>
        <v>1.8289261747673959</v>
      </c>
    </row>
    <row r="216" spans="1:15" s="236" customFormat="1" x14ac:dyDescent="0.2">
      <c r="A216" s="237" t="str">
        <f>name!E$7</f>
        <v>Administrative and secretarial occupations</v>
      </c>
      <c r="B216" s="302">
        <v>0.4673522557637268</v>
      </c>
      <c r="C216" s="302">
        <v>0.22679537114514861</v>
      </c>
      <c r="D216" s="302">
        <v>5.8910154618140247E-2</v>
      </c>
      <c r="E216" s="302">
        <f t="shared" si="98"/>
        <v>0.75305778152701563</v>
      </c>
      <c r="F216" s="303"/>
      <c r="G216" s="302">
        <v>0.45720226479721504</v>
      </c>
      <c r="H216" s="302">
        <v>0.18262405924112421</v>
      </c>
      <c r="I216" s="302">
        <v>9.3559769787714644E-2</v>
      </c>
      <c r="J216" s="302">
        <f t="shared" si="99"/>
        <v>0.73338609382605391</v>
      </c>
      <c r="K216" s="303"/>
      <c r="L216" s="302">
        <v>0.39414769336154959</v>
      </c>
      <c r="M216" s="302">
        <v>0.16939670339255614</v>
      </c>
      <c r="N216" s="302">
        <v>6.7148986706871264E-2</v>
      </c>
      <c r="O216" s="302">
        <f t="shared" si="100"/>
        <v>0.63069338346097703</v>
      </c>
    </row>
    <row r="217" spans="1:15" s="236" customFormat="1" x14ac:dyDescent="0.2">
      <c r="A217" s="237" t="str">
        <f>name!E$8</f>
        <v>Skilled trades occupations</v>
      </c>
      <c r="B217" s="302">
        <v>0.27294070465794729</v>
      </c>
      <c r="C217" s="302">
        <v>6.5650644547460141E-2</v>
      </c>
      <c r="D217" s="302">
        <v>0.23561362843884512</v>
      </c>
      <c r="E217" s="302">
        <f t="shared" si="98"/>
        <v>0.5742049776442526</v>
      </c>
      <c r="F217" s="303"/>
      <c r="G217" s="302">
        <v>0.26710180952322404</v>
      </c>
      <c r="H217" s="302">
        <v>3.3798848462260424E-2</v>
      </c>
      <c r="I217" s="302">
        <v>0.22987074698587714</v>
      </c>
      <c r="J217" s="302">
        <f>SUM(G217:I217)</f>
        <v>0.53077140497136166</v>
      </c>
      <c r="K217" s="303"/>
      <c r="L217" s="302">
        <v>0.19214615805089369</v>
      </c>
      <c r="M217" s="302">
        <v>3.5453780943960053E-2</v>
      </c>
      <c r="N217" s="302">
        <v>0.26944186843240059</v>
      </c>
      <c r="O217" s="302">
        <f t="shared" si="100"/>
        <v>0.49704180742725435</v>
      </c>
    </row>
    <row r="218" spans="1:15" s="236" customFormat="1" x14ac:dyDescent="0.2">
      <c r="A218" s="237" t="str">
        <f>name!E$9</f>
        <v>Caring, leisure and other service occupations</v>
      </c>
      <c r="B218" s="302">
        <v>0.11471457756208188</v>
      </c>
      <c r="C218" s="302">
        <v>6.2073068291279072E-2</v>
      </c>
      <c r="D218" s="302">
        <v>4.7152003319843545E-2</v>
      </c>
      <c r="E218" s="302">
        <f t="shared" si="98"/>
        <v>0.2239396491732045</v>
      </c>
      <c r="F218" s="303"/>
      <c r="G218" s="302">
        <v>0.16032674566783525</v>
      </c>
      <c r="H218" s="302">
        <v>9.2311291310827798E-2</v>
      </c>
      <c r="I218" s="302">
        <v>0.10025181627231784</v>
      </c>
      <c r="J218" s="302">
        <f t="shared" ref="J218:J221" si="101">SUM(G218:I218)</f>
        <v>0.35288985325098088</v>
      </c>
      <c r="K218" s="303"/>
      <c r="L218" s="302">
        <v>0.1716952416896369</v>
      </c>
      <c r="M218" s="302">
        <v>8.0749669058877524E-2</v>
      </c>
      <c r="N218" s="302">
        <v>0.10920293614515234</v>
      </c>
      <c r="O218" s="302">
        <f t="shared" si="100"/>
        <v>0.3616478468936668</v>
      </c>
    </row>
    <row r="219" spans="1:15" s="236" customFormat="1" x14ac:dyDescent="0.2">
      <c r="A219" s="237" t="str">
        <f>name!E$10</f>
        <v>Sales and customer service occupations</v>
      </c>
      <c r="B219" s="302">
        <v>0.19782964408343656</v>
      </c>
      <c r="C219" s="302">
        <v>0.1003064447001439</v>
      </c>
      <c r="D219" s="302">
        <v>5.1135630277566686E-2</v>
      </c>
      <c r="E219" s="302">
        <f t="shared" si="98"/>
        <v>0.34927171906114712</v>
      </c>
      <c r="F219" s="303"/>
      <c r="G219" s="302">
        <v>0.22518642960285054</v>
      </c>
      <c r="H219" s="302">
        <v>0.1139446025783007</v>
      </c>
      <c r="I219" s="302">
        <v>5.5445424890201725E-2</v>
      </c>
      <c r="J219" s="302">
        <f t="shared" si="101"/>
        <v>0.39457645707135297</v>
      </c>
      <c r="K219" s="303"/>
      <c r="L219" s="302">
        <v>0.27222203532166184</v>
      </c>
      <c r="M219" s="302">
        <v>0.13252803075985795</v>
      </c>
      <c r="N219" s="302">
        <v>4.3601311039350443E-2</v>
      </c>
      <c r="O219" s="302">
        <f t="shared" si="100"/>
        <v>0.4483513771208702</v>
      </c>
    </row>
    <row r="220" spans="1:15" s="236" customFormat="1" x14ac:dyDescent="0.2">
      <c r="A220" s="237" t="str">
        <f>name!E$11</f>
        <v>Process, plant and machine operatives</v>
      </c>
      <c r="B220" s="302">
        <v>0.10188913816266111</v>
      </c>
      <c r="C220" s="302">
        <v>7.2377150683550828E-2</v>
      </c>
      <c r="D220" s="302">
        <v>5.2024277262664183E-2</v>
      </c>
      <c r="E220" s="302">
        <f t="shared" si="98"/>
        <v>0.2262905661088761</v>
      </c>
      <c r="F220" s="303"/>
      <c r="G220" s="302">
        <v>0.10107741699009583</v>
      </c>
      <c r="H220" s="302">
        <v>3.5792291179355736E-2</v>
      </c>
      <c r="I220" s="302">
        <v>6.4616676131693113E-2</v>
      </c>
      <c r="J220" s="302">
        <f t="shared" si="101"/>
        <v>0.20148638430114468</v>
      </c>
      <c r="K220" s="303"/>
      <c r="L220" s="302">
        <v>0.10308659517416832</v>
      </c>
      <c r="M220" s="302">
        <v>4.9815925019140651E-2</v>
      </c>
      <c r="N220" s="302">
        <v>0.10057839901535837</v>
      </c>
      <c r="O220" s="302">
        <f t="shared" si="100"/>
        <v>0.25348091920866733</v>
      </c>
    </row>
    <row r="221" spans="1:15" s="236" customFormat="1" x14ac:dyDescent="0.2">
      <c r="A221" s="237" t="str">
        <f>name!E$12</f>
        <v>Elementary occupations</v>
      </c>
      <c r="B221" s="302">
        <v>0.34309874022674514</v>
      </c>
      <c r="C221" s="302">
        <v>0.29346412791187426</v>
      </c>
      <c r="D221" s="302">
        <v>0.2232701299053903</v>
      </c>
      <c r="E221" s="302">
        <f t="shared" si="98"/>
        <v>0.8598329980440097</v>
      </c>
      <c r="F221" s="303"/>
      <c r="G221" s="302">
        <v>0.52832048938053755</v>
      </c>
      <c r="H221" s="302">
        <v>0.32812646352733232</v>
      </c>
      <c r="I221" s="302">
        <v>0.36835348508263299</v>
      </c>
      <c r="J221" s="302">
        <f t="shared" si="101"/>
        <v>1.2248004379905029</v>
      </c>
      <c r="K221" s="303"/>
      <c r="L221" s="302">
        <v>0.50463378622398569</v>
      </c>
      <c r="M221" s="302">
        <v>0.35843535488275846</v>
      </c>
      <c r="N221" s="302">
        <v>0.50685728698963151</v>
      </c>
      <c r="O221" s="302">
        <f t="shared" si="100"/>
        <v>1.3699264280963757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2.9700038338409387</v>
      </c>
      <c r="C223" s="311">
        <f t="shared" ref="C223:E223" si="102">SUM(C213:C221)</f>
        <v>1.0539987220540392</v>
      </c>
      <c r="D223" s="311">
        <f t="shared" si="102"/>
        <v>2.1079974441050293</v>
      </c>
      <c r="E223" s="311">
        <f t="shared" si="102"/>
        <v>6.1320000000000077</v>
      </c>
      <c r="F223" s="311"/>
      <c r="G223" s="311">
        <f t="shared" ref="G223:J223" si="103">SUM(G213:G221)</f>
        <v>3.1717706576700575</v>
      </c>
      <c r="H223" s="311">
        <f t="shared" si="103"/>
        <v>0.96405666104906651</v>
      </c>
      <c r="I223" s="311">
        <f t="shared" si="103"/>
        <v>3.0521726812808829</v>
      </c>
      <c r="J223" s="311">
        <f t="shared" si="103"/>
        <v>7.1880000000000068</v>
      </c>
      <c r="K223" s="311"/>
      <c r="L223" s="311">
        <f t="shared" ref="L223:O223" si="104">SUM(L213:L221)</f>
        <v>3.1729522737382787</v>
      </c>
      <c r="M223" s="311">
        <f t="shared" si="104"/>
        <v>1.0433945294807048</v>
      </c>
      <c r="N223" s="311">
        <f t="shared" si="104"/>
        <v>2.9526531967810108</v>
      </c>
      <c r="O223" s="311">
        <f t="shared" si="104"/>
        <v>7.1689999999999943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2.1371889259475805</v>
      </c>
      <c r="C230" s="302">
        <v>0.33491141902197469</v>
      </c>
      <c r="D230" s="302">
        <v>0.17130210552173936</v>
      </c>
      <c r="E230" s="302">
        <f>SUM(B230:D230)</f>
        <v>2.6434024504912945</v>
      </c>
      <c r="F230" s="303"/>
      <c r="G230" s="302">
        <v>2.1488386521513889</v>
      </c>
      <c r="H230" s="302">
        <v>0.19803320769492966</v>
      </c>
      <c r="I230" s="302">
        <v>0.15301221341264351</v>
      </c>
      <c r="J230" s="302">
        <f>SUM(G230:I230)</f>
        <v>2.4998840732589622</v>
      </c>
      <c r="K230" s="303"/>
      <c r="L230" s="302">
        <v>2.5141206707920118</v>
      </c>
      <c r="M230" s="302">
        <v>0.24107552337717697</v>
      </c>
      <c r="N230" s="302">
        <v>0.16743256458897504</v>
      </c>
      <c r="O230" s="302">
        <f>SUM(L230:N230)</f>
        <v>2.9226287587581639</v>
      </c>
    </row>
    <row r="231" spans="1:15" s="236" customFormat="1" x14ac:dyDescent="0.2">
      <c r="A231" s="237" t="str">
        <f>name!E$5</f>
        <v>Professional occupations</v>
      </c>
      <c r="B231" s="302">
        <v>6.6946740556160256</v>
      </c>
      <c r="C231" s="302">
        <v>0.3069477719678444</v>
      </c>
      <c r="D231" s="302">
        <v>0.46376609959174481</v>
      </c>
      <c r="E231" s="302">
        <f t="shared" ref="E231:E238" si="105">SUM(B231:D231)</f>
        <v>7.4653879271756152</v>
      </c>
      <c r="F231" s="303"/>
      <c r="G231" s="302">
        <v>7.5867868889151477</v>
      </c>
      <c r="H231" s="302">
        <v>0.19018151952042109</v>
      </c>
      <c r="I231" s="302">
        <v>0.35696103829173947</v>
      </c>
      <c r="J231" s="302">
        <f t="shared" ref="J231:J233" si="106">SUM(G231:I231)</f>
        <v>8.1339294467273078</v>
      </c>
      <c r="K231" s="303"/>
      <c r="L231" s="302">
        <v>9.9815587445122436</v>
      </c>
      <c r="M231" s="302">
        <v>0.2559599552917306</v>
      </c>
      <c r="N231" s="302">
        <v>0.39209156873858259</v>
      </c>
      <c r="O231" s="302">
        <f t="shared" ref="O231:O238" si="107">SUM(L231:N231)</f>
        <v>10.629610268542557</v>
      </c>
    </row>
    <row r="232" spans="1:15" s="236" customFormat="1" x14ac:dyDescent="0.2">
      <c r="A232" s="237" t="str">
        <f>name!E$6</f>
        <v>Associate professional occupations</v>
      </c>
      <c r="B232" s="302">
        <v>3.2018133136557108</v>
      </c>
      <c r="C232" s="302">
        <v>0.36550030878017808</v>
      </c>
      <c r="D232" s="302">
        <v>0.2433023351596717</v>
      </c>
      <c r="E232" s="302">
        <f t="shared" si="105"/>
        <v>3.8106159575955605</v>
      </c>
      <c r="F232" s="303"/>
      <c r="G232" s="302">
        <v>3.3618648961743292</v>
      </c>
      <c r="H232" s="302">
        <v>0.22325540134606159</v>
      </c>
      <c r="I232" s="302">
        <v>0.30414042399666064</v>
      </c>
      <c r="J232" s="302">
        <f t="shared" si="106"/>
        <v>3.8892607215170516</v>
      </c>
      <c r="K232" s="303"/>
      <c r="L232" s="302">
        <v>3.9719260619222281</v>
      </c>
      <c r="M232" s="302">
        <v>0.22858558159821535</v>
      </c>
      <c r="N232" s="302">
        <v>0.32827352678521926</v>
      </c>
      <c r="O232" s="302">
        <f t="shared" si="107"/>
        <v>4.528785170305663</v>
      </c>
    </row>
    <row r="233" spans="1:15" s="236" customFormat="1" x14ac:dyDescent="0.2">
      <c r="A233" s="237" t="str">
        <f>name!E$7</f>
        <v>Administrative and secretarial occupations</v>
      </c>
      <c r="B233" s="302">
        <v>1.7387963912603919</v>
      </c>
      <c r="C233" s="302">
        <v>0.73031159454797012</v>
      </c>
      <c r="D233" s="302">
        <v>0.10302632304567276</v>
      </c>
      <c r="E233" s="302">
        <f t="shared" si="105"/>
        <v>2.5721343088540349</v>
      </c>
      <c r="F233" s="303"/>
      <c r="G233" s="302">
        <v>1.4913618573320206</v>
      </c>
      <c r="H233" s="302">
        <v>0.32824004069705587</v>
      </c>
      <c r="I233" s="302">
        <v>6.7353760438988206E-2</v>
      </c>
      <c r="J233" s="302">
        <f t="shared" si="106"/>
        <v>1.8869556584680647</v>
      </c>
      <c r="K233" s="303"/>
      <c r="L233" s="302">
        <v>1.5325312363416457</v>
      </c>
      <c r="M233" s="302">
        <v>0.3441528896379889</v>
      </c>
      <c r="N233" s="302">
        <v>4.4406424671399658E-2</v>
      </c>
      <c r="O233" s="302">
        <f t="shared" si="107"/>
        <v>1.9210905506510341</v>
      </c>
    </row>
    <row r="234" spans="1:15" s="236" customFormat="1" x14ac:dyDescent="0.2">
      <c r="A234" s="237" t="str">
        <f>name!E$8</f>
        <v>Skilled trades occupations</v>
      </c>
      <c r="B234" s="302">
        <v>1.3509136578557415</v>
      </c>
      <c r="C234" s="302">
        <v>0.18060924250250829</v>
      </c>
      <c r="D234" s="302">
        <v>0.16794115451177918</v>
      </c>
      <c r="E234" s="302">
        <f t="shared" si="105"/>
        <v>1.6994640548700291</v>
      </c>
      <c r="F234" s="303"/>
      <c r="G234" s="302">
        <v>1.0943029147896022</v>
      </c>
      <c r="H234" s="302">
        <v>7.0170252349703754E-2</v>
      </c>
      <c r="I234" s="302">
        <v>9.5212176453890254E-2</v>
      </c>
      <c r="J234" s="302">
        <f>SUM(G234:I234)</f>
        <v>1.2596853435931963</v>
      </c>
      <c r="K234" s="303"/>
      <c r="L234" s="302">
        <v>0.75234609311173639</v>
      </c>
      <c r="M234" s="302">
        <v>8.1471244858467656E-2</v>
      </c>
      <c r="N234" s="302">
        <v>0.17431864447267281</v>
      </c>
      <c r="O234" s="302">
        <f t="shared" si="107"/>
        <v>1.0081359824428768</v>
      </c>
    </row>
    <row r="235" spans="1:15" s="236" customFormat="1" x14ac:dyDescent="0.2">
      <c r="A235" s="237" t="str">
        <f>name!E$9</f>
        <v>Caring, leisure and other service occupations</v>
      </c>
      <c r="B235" s="302">
        <v>0.44320012048664437</v>
      </c>
      <c r="C235" s="302">
        <v>0.11212689418401703</v>
      </c>
      <c r="D235" s="302">
        <v>5.4595115933575446E-2</v>
      </c>
      <c r="E235" s="302">
        <f t="shared" si="105"/>
        <v>0.60992213060423683</v>
      </c>
      <c r="F235" s="303"/>
      <c r="G235" s="302">
        <v>0.42675759996532248</v>
      </c>
      <c r="H235" s="302">
        <v>7.3460008477516922E-2</v>
      </c>
      <c r="I235" s="302">
        <v>6.5933171132021073E-2</v>
      </c>
      <c r="J235" s="302">
        <f t="shared" ref="J235:J238" si="108">SUM(G235:I235)</f>
        <v>0.56615077957486037</v>
      </c>
      <c r="K235" s="303"/>
      <c r="L235" s="302">
        <v>0.65973650012963747</v>
      </c>
      <c r="M235" s="302">
        <v>8.6101396638791003E-2</v>
      </c>
      <c r="N235" s="302">
        <v>9.9903345694774714E-2</v>
      </c>
      <c r="O235" s="302">
        <f t="shared" si="107"/>
        <v>0.84574124246320315</v>
      </c>
    </row>
    <row r="236" spans="1:15" s="236" customFormat="1" x14ac:dyDescent="0.2">
      <c r="A236" s="237" t="str">
        <f>name!E$10</f>
        <v>Sales and customer service occupations</v>
      </c>
      <c r="B236" s="302">
        <v>1.1548222366957432</v>
      </c>
      <c r="C236" s="302">
        <v>0.92386894885708581</v>
      </c>
      <c r="D236" s="302">
        <v>5.1462422495953335E-2</v>
      </c>
      <c r="E236" s="302">
        <f t="shared" si="105"/>
        <v>2.1301536080487824</v>
      </c>
      <c r="F236" s="303"/>
      <c r="G236" s="302">
        <v>0.91241858723208524</v>
      </c>
      <c r="H236" s="302">
        <v>0.34680652310291871</v>
      </c>
      <c r="I236" s="302">
        <v>2.4307348247615684E-2</v>
      </c>
      <c r="J236" s="302">
        <f t="shared" si="108"/>
        <v>1.2835324585826198</v>
      </c>
      <c r="K236" s="303"/>
      <c r="L236" s="302">
        <v>1.2939231023390405</v>
      </c>
      <c r="M236" s="302">
        <v>0.52166816987541043</v>
      </c>
      <c r="N236" s="302">
        <v>3.1763857969661705E-2</v>
      </c>
      <c r="O236" s="302">
        <f t="shared" si="107"/>
        <v>1.8473551301841127</v>
      </c>
    </row>
    <row r="237" spans="1:15" s="236" customFormat="1" x14ac:dyDescent="0.2">
      <c r="A237" s="237" t="str">
        <f>name!E$11</f>
        <v>Process, plant and machine operatives</v>
      </c>
      <c r="B237" s="302">
        <v>0.15477630748215301</v>
      </c>
      <c r="C237" s="302">
        <v>0.12486440751566098</v>
      </c>
      <c r="D237" s="302">
        <v>4.8444837539988211E-2</v>
      </c>
      <c r="E237" s="302">
        <f t="shared" si="105"/>
        <v>0.32808555253780225</v>
      </c>
      <c r="F237" s="303"/>
      <c r="G237" s="302">
        <v>0.14507880193550116</v>
      </c>
      <c r="H237" s="302">
        <v>9.2327648273566265E-2</v>
      </c>
      <c r="I237" s="302">
        <v>3.7854389376980664E-2</v>
      </c>
      <c r="J237" s="302">
        <f t="shared" si="108"/>
        <v>0.27526083958604808</v>
      </c>
      <c r="K237" s="303"/>
      <c r="L237" s="302">
        <v>0.1765293027610664</v>
      </c>
      <c r="M237" s="302">
        <v>0.12033091857901493</v>
      </c>
      <c r="N237" s="302">
        <v>6.9925988652334237E-2</v>
      </c>
      <c r="O237" s="302">
        <f t="shared" si="107"/>
        <v>0.36678620999241557</v>
      </c>
    </row>
    <row r="238" spans="1:15" s="236" customFormat="1" x14ac:dyDescent="0.2">
      <c r="A238" s="237" t="str">
        <f>name!E$12</f>
        <v>Elementary occupations</v>
      </c>
      <c r="B238" s="302">
        <v>0.40901336001975186</v>
      </c>
      <c r="C238" s="302">
        <v>0.12974524851120459</v>
      </c>
      <c r="D238" s="302">
        <v>0.14307540129172683</v>
      </c>
      <c r="E238" s="302">
        <f t="shared" si="105"/>
        <v>0.68183400982268327</v>
      </c>
      <c r="F238" s="303"/>
      <c r="G238" s="302">
        <v>0.67573107723672421</v>
      </c>
      <c r="H238" s="302">
        <v>0.22381611494779885</v>
      </c>
      <c r="I238" s="302">
        <v>0.18179348650735438</v>
      </c>
      <c r="J238" s="302">
        <f t="shared" si="108"/>
        <v>1.0813406786918773</v>
      </c>
      <c r="K238" s="303"/>
      <c r="L238" s="302">
        <v>0.84353044523984988</v>
      </c>
      <c r="M238" s="302">
        <v>0.22273545668608791</v>
      </c>
      <c r="N238" s="302">
        <v>0.30160078473400048</v>
      </c>
      <c r="O238" s="302">
        <f t="shared" si="107"/>
        <v>1.3678666866599383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17.285198369019742</v>
      </c>
      <c r="C240" s="311">
        <f t="shared" ref="C240:E240" si="109">SUM(C230:C238)</f>
        <v>3.2088858358884442</v>
      </c>
      <c r="D240" s="311">
        <f t="shared" si="109"/>
        <v>1.4469157950918514</v>
      </c>
      <c r="E240" s="311">
        <f t="shared" si="109"/>
        <v>21.941000000000038</v>
      </c>
      <c r="F240" s="311"/>
      <c r="G240" s="311">
        <f t="shared" ref="G240:J240" si="110">SUM(G230:G238)</f>
        <v>17.843141275732119</v>
      </c>
      <c r="H240" s="311">
        <f t="shared" si="110"/>
        <v>1.7462907164099726</v>
      </c>
      <c r="I240" s="311">
        <f t="shared" si="110"/>
        <v>1.2865680078578938</v>
      </c>
      <c r="J240" s="311">
        <f t="shared" si="110"/>
        <v>20.875999999999987</v>
      </c>
      <c r="K240" s="311"/>
      <c r="L240" s="311">
        <f t="shared" ref="L240:O240" si="111">SUM(L230:L238)</f>
        <v>21.726202157149462</v>
      </c>
      <c r="M240" s="311">
        <f t="shared" si="111"/>
        <v>2.1020811365428833</v>
      </c>
      <c r="N240" s="311">
        <f t="shared" si="111"/>
        <v>1.6097167063076205</v>
      </c>
      <c r="O240" s="311">
        <f t="shared" si="111"/>
        <v>25.43799999999996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1.486731812019948</v>
      </c>
      <c r="C247" s="302">
        <v>0.34285426910307221</v>
      </c>
      <c r="D247" s="302">
        <v>0.18569446942938092</v>
      </c>
      <c r="E247" s="302">
        <f>SUM(B247:D247)</f>
        <v>2.0152805505524012</v>
      </c>
      <c r="F247" s="303"/>
      <c r="G247" s="302">
        <v>1.4860122293193962</v>
      </c>
      <c r="H247" s="302">
        <v>0.41983830161079794</v>
      </c>
      <c r="I247" s="302">
        <v>7.2991714470517985E-2</v>
      </c>
      <c r="J247" s="302">
        <f>SUM(G247:I247)</f>
        <v>1.978842245400712</v>
      </c>
      <c r="K247" s="303"/>
      <c r="L247" s="302">
        <v>1.5573003475673948</v>
      </c>
      <c r="M247" s="302">
        <v>0.60964938633992782</v>
      </c>
      <c r="N247" s="302">
        <v>8.9212864889770774E-2</v>
      </c>
      <c r="O247" s="302">
        <f>SUM(L247:N247)</f>
        <v>2.2561625987970935</v>
      </c>
    </row>
    <row r="248" spans="1:15" s="236" customFormat="1" x14ac:dyDescent="0.2">
      <c r="A248" s="237" t="str">
        <f>name!E$5</f>
        <v>Professional occupations</v>
      </c>
      <c r="B248" s="302">
        <v>2.4754973970437884</v>
      </c>
      <c r="C248" s="302">
        <v>0.16403910256114584</v>
      </c>
      <c r="D248" s="302">
        <v>0.94469177784915692</v>
      </c>
      <c r="E248" s="302">
        <f t="shared" ref="E248:E255" si="112">SUM(B248:D248)</f>
        <v>3.5842282774540908</v>
      </c>
      <c r="F248" s="303"/>
      <c r="G248" s="302">
        <v>2.8850562197937522</v>
      </c>
      <c r="H248" s="302">
        <v>0.19781448721081613</v>
      </c>
      <c r="I248" s="302">
        <v>8.1635391825494258E-2</v>
      </c>
      <c r="J248" s="302">
        <f t="shared" ref="J248:J250" si="113">SUM(G248:I248)</f>
        <v>3.1645060988300626</v>
      </c>
      <c r="K248" s="303"/>
      <c r="L248" s="302">
        <v>3.7078637139592736</v>
      </c>
      <c r="M248" s="302">
        <v>0.24934083363326145</v>
      </c>
      <c r="N248" s="302">
        <v>9.0278826112293487E-2</v>
      </c>
      <c r="O248" s="302">
        <f t="shared" ref="O248:O255" si="114">SUM(L248:N248)</f>
        <v>4.0474833737048286</v>
      </c>
    </row>
    <row r="249" spans="1:15" s="236" customFormat="1" x14ac:dyDescent="0.2">
      <c r="A249" s="237" t="str">
        <f>name!E$6</f>
        <v>Associate professional occupations</v>
      </c>
      <c r="B249" s="302">
        <v>2.6562146750547222</v>
      </c>
      <c r="C249" s="302">
        <v>0.3577836162432983</v>
      </c>
      <c r="D249" s="302">
        <v>0.43395281201550734</v>
      </c>
      <c r="E249" s="302">
        <f t="shared" si="112"/>
        <v>3.4479511033135277</v>
      </c>
      <c r="F249" s="303"/>
      <c r="G249" s="302">
        <v>2.7748585170596565</v>
      </c>
      <c r="H249" s="302">
        <v>0.35216172432038606</v>
      </c>
      <c r="I249" s="302">
        <v>0.10329726673815341</v>
      </c>
      <c r="J249" s="302">
        <f t="shared" si="113"/>
        <v>3.2303175081181958</v>
      </c>
      <c r="K249" s="303"/>
      <c r="L249" s="302">
        <v>2.6805041470874915</v>
      </c>
      <c r="M249" s="302">
        <v>0.3974932715653825</v>
      </c>
      <c r="N249" s="302">
        <v>9.485433771954821E-2</v>
      </c>
      <c r="O249" s="302">
        <f t="shared" si="114"/>
        <v>3.1728517563724221</v>
      </c>
    </row>
    <row r="250" spans="1:15" s="236" customFormat="1" x14ac:dyDescent="0.2">
      <c r="A250" s="237" t="str">
        <f>name!E$7</f>
        <v>Administrative and secretarial occupations</v>
      </c>
      <c r="B250" s="302">
        <v>5.3880583235592017</v>
      </c>
      <c r="C250" s="302">
        <v>1.5079637241151878</v>
      </c>
      <c r="D250" s="302">
        <v>0.2261393678155256</v>
      </c>
      <c r="E250" s="302">
        <f t="shared" si="112"/>
        <v>7.1221614154899147</v>
      </c>
      <c r="F250" s="303"/>
      <c r="G250" s="302">
        <v>4.8183826131268139</v>
      </c>
      <c r="H250" s="302">
        <v>1.2161050306038748</v>
      </c>
      <c r="I250" s="302">
        <v>1.2503618850370197E-2</v>
      </c>
      <c r="J250" s="302">
        <f t="shared" si="113"/>
        <v>6.0469912625810585</v>
      </c>
      <c r="K250" s="303"/>
      <c r="L250" s="302">
        <v>4.2489875808715478</v>
      </c>
      <c r="M250" s="302">
        <v>0.90809814230083374</v>
      </c>
      <c r="N250" s="302">
        <v>1.8283079496510708E-2</v>
      </c>
      <c r="O250" s="302">
        <f t="shared" si="114"/>
        <v>5.1753688026688929</v>
      </c>
    </row>
    <row r="251" spans="1:15" s="236" customFormat="1" x14ac:dyDescent="0.2">
      <c r="A251" s="237" t="str">
        <f>name!E$8</f>
        <v>Skilled trades occupations</v>
      </c>
      <c r="B251" s="302">
        <v>0.15168984423635357</v>
      </c>
      <c r="C251" s="302">
        <v>2.0292617990375263E-2</v>
      </c>
      <c r="D251" s="302">
        <v>0.25273011359474146</v>
      </c>
      <c r="E251" s="302">
        <f t="shared" si="112"/>
        <v>0.42471257582147026</v>
      </c>
      <c r="F251" s="303"/>
      <c r="G251" s="302">
        <v>0.10823674703690948</v>
      </c>
      <c r="H251" s="302">
        <v>1.650190291911649E-2</v>
      </c>
      <c r="I251" s="302">
        <v>1.9324781546656056E-2</v>
      </c>
      <c r="J251" s="302">
        <f>SUM(G251:I251)</f>
        <v>0.14406343150268203</v>
      </c>
      <c r="K251" s="303"/>
      <c r="L251" s="302">
        <v>0.10327992915092034</v>
      </c>
      <c r="M251" s="302">
        <v>2.1838568137705721E-2</v>
      </c>
      <c r="N251" s="302">
        <v>2.3263474484319674E-2</v>
      </c>
      <c r="O251" s="302">
        <f t="shared" si="114"/>
        <v>0.14838197177294574</v>
      </c>
    </row>
    <row r="252" spans="1:15" s="236" customFormat="1" x14ac:dyDescent="0.2">
      <c r="A252" s="237" t="str">
        <f>name!E$9</f>
        <v>Caring, leisure and other service occupations</v>
      </c>
      <c r="B252" s="302">
        <v>8.0837980901109621E-2</v>
      </c>
      <c r="C252" s="302">
        <v>1.5985515755493659E-2</v>
      </c>
      <c r="D252" s="302">
        <v>1.6112797965851109E-2</v>
      </c>
      <c r="E252" s="302">
        <f t="shared" si="112"/>
        <v>0.11293629462245439</v>
      </c>
      <c r="F252" s="303"/>
      <c r="G252" s="302">
        <v>7.6111804818121465E-2</v>
      </c>
      <c r="H252" s="302">
        <v>1.2161787124530251E-2</v>
      </c>
      <c r="I252" s="302">
        <v>4.0637796391391843E-3</v>
      </c>
      <c r="J252" s="302">
        <f t="shared" ref="J252:J255" si="115">SUM(G252:I252)</f>
        <v>9.2337371581790909E-2</v>
      </c>
      <c r="K252" s="303"/>
      <c r="L252" s="302">
        <v>9.3685899187886709E-2</v>
      </c>
      <c r="M252" s="302">
        <v>1.2223449276361908E-2</v>
      </c>
      <c r="N252" s="302">
        <v>7.4410426798467797E-3</v>
      </c>
      <c r="O252" s="302">
        <f t="shared" si="114"/>
        <v>0.1133503911440954</v>
      </c>
    </row>
    <row r="253" spans="1:15" s="236" customFormat="1" x14ac:dyDescent="0.2">
      <c r="A253" s="237" t="str">
        <f>name!E$10</f>
        <v>Sales and customer service occupations</v>
      </c>
      <c r="B253" s="302">
        <v>1.2212800731258882</v>
      </c>
      <c r="C253" s="302">
        <v>0.52301808224351942</v>
      </c>
      <c r="D253" s="302">
        <v>0.23611252099561869</v>
      </c>
      <c r="E253" s="302">
        <f t="shared" si="112"/>
        <v>1.9804106763650264</v>
      </c>
      <c r="F253" s="303"/>
      <c r="G253" s="302">
        <v>1.0662644886424979</v>
      </c>
      <c r="H253" s="302">
        <v>0.50391947030963202</v>
      </c>
      <c r="I253" s="302">
        <v>1.0618482865184582E-2</v>
      </c>
      <c r="J253" s="302">
        <f t="shared" si="115"/>
        <v>1.5808024418173143</v>
      </c>
      <c r="K253" s="303"/>
      <c r="L253" s="302">
        <v>1.3081335667285428</v>
      </c>
      <c r="M253" s="302">
        <v>0.6058185775487841</v>
      </c>
      <c r="N253" s="302">
        <v>1.127801104293453E-2</v>
      </c>
      <c r="O253" s="302">
        <f t="shared" si="114"/>
        <v>1.9252301553202613</v>
      </c>
    </row>
    <row r="254" spans="1:15" s="236" customFormat="1" x14ac:dyDescent="0.2">
      <c r="A254" s="237" t="str">
        <f>name!E$11</f>
        <v>Process, plant and machine operatives</v>
      </c>
      <c r="B254" s="302">
        <v>6.5028263185331753E-2</v>
      </c>
      <c r="C254" s="302">
        <v>6.2264105037111613E-3</v>
      </c>
      <c r="D254" s="302">
        <v>0.13407394202336947</v>
      </c>
      <c r="E254" s="302">
        <f t="shared" si="112"/>
        <v>0.2053286157124124</v>
      </c>
      <c r="F254" s="303"/>
      <c r="G254" s="302">
        <v>4.5476119003746152E-2</v>
      </c>
      <c r="H254" s="302">
        <v>5.4130445564239292E-3</v>
      </c>
      <c r="I254" s="302">
        <v>1.5615749511735765E-2</v>
      </c>
      <c r="J254" s="302">
        <f t="shared" si="115"/>
        <v>6.6504913071905841E-2</v>
      </c>
      <c r="K254" s="303"/>
      <c r="L254" s="302">
        <v>5.3575762090094389E-2</v>
      </c>
      <c r="M254" s="302">
        <v>9.0969092487463293E-3</v>
      </c>
      <c r="N254" s="302">
        <v>2.6798856485920917E-2</v>
      </c>
      <c r="O254" s="302">
        <f t="shared" si="114"/>
        <v>8.9471527824761643E-2</v>
      </c>
    </row>
    <row r="255" spans="1:15" s="236" customFormat="1" x14ac:dyDescent="0.2">
      <c r="A255" s="237" t="str">
        <f>name!E$12</f>
        <v>Elementary occupations</v>
      </c>
      <c r="B255" s="302">
        <v>0.2434961678605678</v>
      </c>
      <c r="C255" s="302">
        <v>2.8439473999782399E-2</v>
      </c>
      <c r="D255" s="302">
        <v>9.4054848808339614E-2</v>
      </c>
      <c r="E255" s="302">
        <f t="shared" si="112"/>
        <v>0.36599049066868983</v>
      </c>
      <c r="F255" s="303"/>
      <c r="G255" s="302">
        <v>0.17645982734100668</v>
      </c>
      <c r="H255" s="302">
        <v>2.3817411427451449E-2</v>
      </c>
      <c r="I255" s="302">
        <v>5.3574883278346775E-3</v>
      </c>
      <c r="J255" s="302">
        <f t="shared" si="115"/>
        <v>0.2056347270962928</v>
      </c>
      <c r="K255" s="303"/>
      <c r="L255" s="302">
        <v>0.16542153894376901</v>
      </c>
      <c r="M255" s="302">
        <v>1.6961456800886954E-2</v>
      </c>
      <c r="N255" s="302">
        <v>8.3164266500501249E-3</v>
      </c>
      <c r="O255" s="302">
        <f t="shared" si="114"/>
        <v>0.19069942239470608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13.76883453698691</v>
      </c>
      <c r="C257" s="311">
        <f t="shared" ref="C257:E257" si="116">SUM(C247:C255)</f>
        <v>2.9666028125155863</v>
      </c>
      <c r="D257" s="311">
        <f t="shared" si="116"/>
        <v>2.5235626504974911</v>
      </c>
      <c r="E257" s="311">
        <f t="shared" si="116"/>
        <v>19.258999999999986</v>
      </c>
      <c r="F257" s="311"/>
      <c r="G257" s="311">
        <f t="shared" ref="G257:J257" si="117">SUM(G247:G255)</f>
        <v>13.4368585661419</v>
      </c>
      <c r="H257" s="311">
        <f t="shared" si="117"/>
        <v>2.7477331600830293</v>
      </c>
      <c r="I257" s="311">
        <f t="shared" si="117"/>
        <v>0.32540827377508613</v>
      </c>
      <c r="J257" s="311">
        <f t="shared" si="117"/>
        <v>16.510000000000016</v>
      </c>
      <c r="K257" s="311"/>
      <c r="L257" s="311">
        <f t="shared" ref="L257:O257" si="118">SUM(L247:L255)</f>
        <v>13.918752485586923</v>
      </c>
      <c r="M257" s="311">
        <f t="shared" si="118"/>
        <v>2.8305205948518908</v>
      </c>
      <c r="N257" s="311">
        <f t="shared" si="118"/>
        <v>0.36972691956119513</v>
      </c>
      <c r="O257" s="311">
        <f t="shared" si="118"/>
        <v>17.119000000000007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1.0441630827114539</v>
      </c>
      <c r="C264" s="302">
        <v>0.11672746741944022</v>
      </c>
      <c r="D264" s="302">
        <v>0.4452934773334904</v>
      </c>
      <c r="E264" s="302">
        <f>SUM(B264:D264)</f>
        <v>1.6061840274643846</v>
      </c>
      <c r="F264" s="303"/>
      <c r="G264" s="302">
        <v>1.1029193709428355</v>
      </c>
      <c r="H264" s="302">
        <v>0.29652161952886047</v>
      </c>
      <c r="I264" s="302">
        <v>0.50590630721216923</v>
      </c>
      <c r="J264" s="302">
        <f>SUM(G264:I264)</f>
        <v>1.9053472976838652</v>
      </c>
      <c r="K264" s="303"/>
      <c r="L264" s="302">
        <v>1.3153466917430197</v>
      </c>
      <c r="M264" s="302">
        <v>0.38057399354373284</v>
      </c>
      <c r="N264" s="302">
        <v>0.56978370904878484</v>
      </c>
      <c r="O264" s="302">
        <f>SUM(L264:N264)</f>
        <v>2.2657043943355375</v>
      </c>
    </row>
    <row r="265" spans="1:15" s="236" customFormat="1" x14ac:dyDescent="0.2">
      <c r="A265" s="237" t="str">
        <f>name!E$5</f>
        <v>Professional occupations</v>
      </c>
      <c r="B265" s="302">
        <v>1.3094482543842259</v>
      </c>
      <c r="C265" s="302">
        <v>0.13340103537897494</v>
      </c>
      <c r="D265" s="302">
        <v>9.6272915370395826E-2</v>
      </c>
      <c r="E265" s="302">
        <f t="shared" ref="E265:E272" si="119">SUM(B265:D265)</f>
        <v>1.5391222051335967</v>
      </c>
      <c r="F265" s="303"/>
      <c r="G265" s="302">
        <v>1.6343495525211755</v>
      </c>
      <c r="H265" s="302">
        <v>0.25294923395155716</v>
      </c>
      <c r="I265" s="302">
        <v>8.825676807013598E-2</v>
      </c>
      <c r="J265" s="302">
        <f t="shared" ref="J265:J267" si="120">SUM(G265:I265)</f>
        <v>1.9755555545428687</v>
      </c>
      <c r="K265" s="303"/>
      <c r="L265" s="302">
        <v>2.1872920914728642</v>
      </c>
      <c r="M265" s="302">
        <v>0.31322066529015274</v>
      </c>
      <c r="N265" s="302">
        <v>6.1675681239538156E-2</v>
      </c>
      <c r="O265" s="302">
        <f t="shared" ref="O265:O272" si="121">SUM(L265:N265)</f>
        <v>2.562188438002555</v>
      </c>
    </row>
    <row r="266" spans="1:15" s="236" customFormat="1" x14ac:dyDescent="0.2">
      <c r="A266" s="237" t="str">
        <f>name!E$6</f>
        <v>Associate professional occupations</v>
      </c>
      <c r="B266" s="302">
        <v>1.1218703102533867</v>
      </c>
      <c r="C266" s="302">
        <v>0.19877481165980207</v>
      </c>
      <c r="D266" s="302">
        <v>0.10671076514908119</v>
      </c>
      <c r="E266" s="302">
        <f t="shared" si="119"/>
        <v>1.42735588706227</v>
      </c>
      <c r="F266" s="303"/>
      <c r="G266" s="302">
        <v>1.3022116009055957</v>
      </c>
      <c r="H266" s="302">
        <v>0.34733528106735689</v>
      </c>
      <c r="I266" s="302">
        <v>7.8690409368505465E-2</v>
      </c>
      <c r="J266" s="302">
        <f t="shared" si="120"/>
        <v>1.7282372913414581</v>
      </c>
      <c r="K266" s="303"/>
      <c r="L266" s="302">
        <v>1.5263103835752705</v>
      </c>
      <c r="M266" s="302">
        <v>0.37286163548842621</v>
      </c>
      <c r="N266" s="302">
        <v>8.1212587334403397E-2</v>
      </c>
      <c r="O266" s="302">
        <f t="shared" si="121"/>
        <v>1.9803846063981001</v>
      </c>
    </row>
    <row r="267" spans="1:15" s="236" customFormat="1" x14ac:dyDescent="0.2">
      <c r="A267" s="237" t="str">
        <f>name!E$7</f>
        <v>Administrative and secretarial occupations</v>
      </c>
      <c r="B267" s="302">
        <v>2.2369465870421892</v>
      </c>
      <c r="C267" s="302">
        <v>1.1660789196288941</v>
      </c>
      <c r="D267" s="302">
        <v>7.670415454662613E-2</v>
      </c>
      <c r="E267" s="302">
        <f t="shared" si="119"/>
        <v>3.4797296612177093</v>
      </c>
      <c r="F267" s="303"/>
      <c r="G267" s="302">
        <v>2.3355684689809761</v>
      </c>
      <c r="H267" s="302">
        <v>1.1311719667202773</v>
      </c>
      <c r="I267" s="302">
        <v>0.15741897572123925</v>
      </c>
      <c r="J267" s="302">
        <f t="shared" si="120"/>
        <v>3.6241594114224926</v>
      </c>
      <c r="K267" s="303"/>
      <c r="L267" s="302">
        <v>2.5627025237841252</v>
      </c>
      <c r="M267" s="302">
        <v>0.97028819945682454</v>
      </c>
      <c r="N267" s="302">
        <v>0.15594224226684347</v>
      </c>
      <c r="O267" s="302">
        <f t="shared" si="121"/>
        <v>3.6889329655077931</v>
      </c>
    </row>
    <row r="268" spans="1:15" s="236" customFormat="1" x14ac:dyDescent="0.2">
      <c r="A268" s="237" t="str">
        <f>name!E$8</f>
        <v>Skilled trades occupations</v>
      </c>
      <c r="B268" s="302">
        <v>0.85456332943548174</v>
      </c>
      <c r="C268" s="302">
        <v>3.76059344940287E-2</v>
      </c>
      <c r="D268" s="302">
        <v>0.40789689319829553</v>
      </c>
      <c r="E268" s="302">
        <f t="shared" si="119"/>
        <v>1.300066157127806</v>
      </c>
      <c r="F268" s="303"/>
      <c r="G268" s="302">
        <v>0.60835793917461667</v>
      </c>
      <c r="H268" s="302">
        <v>6.384793486294045E-2</v>
      </c>
      <c r="I268" s="302">
        <v>0.13132448433545091</v>
      </c>
      <c r="J268" s="302">
        <f>SUM(G268:I268)</f>
        <v>0.80353035837300801</v>
      </c>
      <c r="K268" s="303"/>
      <c r="L268" s="302">
        <v>0.72560648427624463</v>
      </c>
      <c r="M268" s="302">
        <v>9.9708966144825467E-2</v>
      </c>
      <c r="N268" s="302">
        <v>0.23926637666495268</v>
      </c>
      <c r="O268" s="302">
        <f t="shared" si="121"/>
        <v>1.0645818270860228</v>
      </c>
    </row>
    <row r="269" spans="1:15" s="236" customFormat="1" x14ac:dyDescent="0.2">
      <c r="A269" s="237" t="str">
        <f>name!E$9</f>
        <v>Caring, leisure and other service occupations</v>
      </c>
      <c r="B269" s="302">
        <v>0.33400175998411047</v>
      </c>
      <c r="C269" s="302">
        <v>7.0577191945383311E-2</v>
      </c>
      <c r="D269" s="302">
        <v>4.6755786015782508E-2</v>
      </c>
      <c r="E269" s="302">
        <f t="shared" si="119"/>
        <v>0.45133473794527629</v>
      </c>
      <c r="F269" s="303"/>
      <c r="G269" s="302">
        <v>0.32602690511397758</v>
      </c>
      <c r="H269" s="302">
        <v>0.12453699486382794</v>
      </c>
      <c r="I269" s="302">
        <v>4.0930771403238642E-2</v>
      </c>
      <c r="J269" s="302">
        <f t="shared" ref="J269:J272" si="122">SUM(G269:I269)</f>
        <v>0.49149467138104419</v>
      </c>
      <c r="K269" s="303"/>
      <c r="L269" s="302">
        <v>0.39500194840012426</v>
      </c>
      <c r="M269" s="302">
        <v>0.13493653066400127</v>
      </c>
      <c r="N269" s="302">
        <v>6.9217825441877129E-2</v>
      </c>
      <c r="O269" s="302">
        <f t="shared" si="121"/>
        <v>0.59915630450600266</v>
      </c>
    </row>
    <row r="270" spans="1:15" s="236" customFormat="1" x14ac:dyDescent="0.2">
      <c r="A270" s="237" t="str">
        <f>name!E$10</f>
        <v>Sales and customer service occupations</v>
      </c>
      <c r="B270" s="302">
        <v>1.7359528150305359</v>
      </c>
      <c r="C270" s="302">
        <v>0.77272752223515506</v>
      </c>
      <c r="D270" s="302">
        <v>0.13175270864864544</v>
      </c>
      <c r="E270" s="302">
        <f t="shared" si="119"/>
        <v>2.6404330459143366</v>
      </c>
      <c r="F270" s="303"/>
      <c r="G270" s="302">
        <v>1.6002200622277081</v>
      </c>
      <c r="H270" s="302">
        <v>0.98567447632021132</v>
      </c>
      <c r="I270" s="302">
        <v>0.10094964472529772</v>
      </c>
      <c r="J270" s="302">
        <f t="shared" si="122"/>
        <v>2.6868441832732168</v>
      </c>
      <c r="K270" s="303"/>
      <c r="L270" s="302">
        <v>1.9099990984984578</v>
      </c>
      <c r="M270" s="302">
        <v>1.1114156676275699</v>
      </c>
      <c r="N270" s="302">
        <v>7.7160888243795425E-2</v>
      </c>
      <c r="O270" s="302">
        <f t="shared" si="121"/>
        <v>3.0985756543698231</v>
      </c>
    </row>
    <row r="271" spans="1:15" s="236" customFormat="1" x14ac:dyDescent="0.2">
      <c r="A271" s="237" t="str">
        <f>name!E$11</f>
        <v>Process, plant and machine operatives</v>
      </c>
      <c r="B271" s="302">
        <v>0.43347225237159548</v>
      </c>
      <c r="C271" s="302">
        <v>1.1399891651889068E-2</v>
      </c>
      <c r="D271" s="302">
        <v>1.6125848937850424E-2</v>
      </c>
      <c r="E271" s="302">
        <f t="shared" si="119"/>
        <v>0.46099799296133498</v>
      </c>
      <c r="F271" s="303"/>
      <c r="G271" s="302">
        <v>0.3039790457265486</v>
      </c>
      <c r="H271" s="302">
        <v>3.6699961248993739E-2</v>
      </c>
      <c r="I271" s="302">
        <v>3.7901958023456661E-3</v>
      </c>
      <c r="J271" s="302">
        <f t="shared" si="122"/>
        <v>0.34446920277788801</v>
      </c>
      <c r="K271" s="303"/>
      <c r="L271" s="302">
        <v>0.3294034818664906</v>
      </c>
      <c r="M271" s="302">
        <v>4.7045853815456666E-2</v>
      </c>
      <c r="N271" s="302">
        <v>6.7551323077477748E-3</v>
      </c>
      <c r="O271" s="302">
        <f t="shared" si="121"/>
        <v>0.38320446798969504</v>
      </c>
    </row>
    <row r="272" spans="1:15" s="236" customFormat="1" x14ac:dyDescent="0.2">
      <c r="A272" s="237" t="str">
        <f>name!E$12</f>
        <v>Elementary occupations</v>
      </c>
      <c r="B272" s="302">
        <v>0.74173493071933738</v>
      </c>
      <c r="C272" s="302">
        <v>0.12048576055113794</v>
      </c>
      <c r="D272" s="302">
        <v>6.2555593902826723E-2</v>
      </c>
      <c r="E272" s="302">
        <f t="shared" si="119"/>
        <v>0.92477628517330202</v>
      </c>
      <c r="F272" s="303"/>
      <c r="G272" s="302">
        <v>0.555656114366603</v>
      </c>
      <c r="H272" s="302">
        <v>0.15780070310086397</v>
      </c>
      <c r="I272" s="302">
        <v>5.1905211736682035E-2</v>
      </c>
      <c r="J272" s="302">
        <f t="shared" si="122"/>
        <v>0.76536202920414897</v>
      </c>
      <c r="K272" s="303"/>
      <c r="L272" s="302">
        <v>0.58517434876772534</v>
      </c>
      <c r="M272" s="302">
        <v>0.10569298013015835</v>
      </c>
      <c r="N272" s="302">
        <v>7.3404012906561386E-2</v>
      </c>
      <c r="O272" s="302">
        <f t="shared" si="121"/>
        <v>0.76427134180444511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9.8121533219323176</v>
      </c>
      <c r="C274" s="311">
        <f t="shared" ref="C274:E274" si="123">SUM(C264:C272)</f>
        <v>2.6277785349647056</v>
      </c>
      <c r="D274" s="311">
        <f t="shared" si="123"/>
        <v>1.3900681431029942</v>
      </c>
      <c r="E274" s="311">
        <f t="shared" si="123"/>
        <v>13.830000000000016</v>
      </c>
      <c r="F274" s="311"/>
      <c r="G274" s="311">
        <f t="shared" ref="G274:J274" si="124">SUM(G264:G272)</f>
        <v>9.7692890599600357</v>
      </c>
      <c r="H274" s="311">
        <f t="shared" si="124"/>
        <v>3.396538171664889</v>
      </c>
      <c r="I274" s="311">
        <f t="shared" si="124"/>
        <v>1.1591727683750648</v>
      </c>
      <c r="J274" s="311">
        <f t="shared" si="124"/>
        <v>14.324999999999992</v>
      </c>
      <c r="K274" s="311"/>
      <c r="L274" s="311">
        <f t="shared" ref="L274:O274" si="125">SUM(L264:L272)</f>
        <v>11.536837052384323</v>
      </c>
      <c r="M274" s="311">
        <f t="shared" si="125"/>
        <v>3.5357444921611485</v>
      </c>
      <c r="N274" s="311">
        <f t="shared" si="125"/>
        <v>1.3344184554545044</v>
      </c>
      <c r="O274" s="311">
        <f t="shared" si="125"/>
        <v>16.406999999999975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3.3696497794738915</v>
      </c>
      <c r="C281" s="302">
        <v>0.39231844078836303</v>
      </c>
      <c r="D281" s="302">
        <v>1.1638694487668739</v>
      </c>
      <c r="E281" s="302">
        <f>SUM(B281:D281)</f>
        <v>4.9258376690291286</v>
      </c>
      <c r="F281" s="303"/>
      <c r="G281" s="302">
        <v>2.9689131729236116</v>
      </c>
      <c r="H281" s="302">
        <v>0.66226640496820299</v>
      </c>
      <c r="I281" s="302">
        <v>1.2045322966087402</v>
      </c>
      <c r="J281" s="302">
        <f>SUM(G281:I281)</f>
        <v>4.8357118745005554</v>
      </c>
      <c r="K281" s="303"/>
      <c r="L281" s="302">
        <v>3.0333038704488278</v>
      </c>
      <c r="M281" s="302">
        <v>0.86381096868960039</v>
      </c>
      <c r="N281" s="302">
        <v>1.5782479280380435</v>
      </c>
      <c r="O281" s="302">
        <f>SUM(L281:N281)</f>
        <v>5.4753627671764722</v>
      </c>
    </row>
    <row r="282" spans="1:15" s="236" customFormat="1" x14ac:dyDescent="0.2">
      <c r="A282" s="237" t="str">
        <f>name!E$5</f>
        <v>Professional occupations</v>
      </c>
      <c r="B282" s="302">
        <v>13.081392111736321</v>
      </c>
      <c r="C282" s="302">
        <v>0.91083658212360907</v>
      </c>
      <c r="D282" s="302">
        <v>2.9159296408548698</v>
      </c>
      <c r="E282" s="302">
        <f t="shared" ref="E282:E289" si="126">SUM(B282:D282)</f>
        <v>16.908158334714798</v>
      </c>
      <c r="F282" s="303"/>
      <c r="G282" s="302">
        <v>13.017267430288678</v>
      </c>
      <c r="H282" s="302">
        <v>1.3691868538397047</v>
      </c>
      <c r="I282" s="302">
        <v>2.4815677816506567</v>
      </c>
      <c r="J282" s="302">
        <f t="shared" ref="J282:J284" si="127">SUM(G282:I282)</f>
        <v>16.868022065779041</v>
      </c>
      <c r="K282" s="303"/>
      <c r="L282" s="302">
        <v>15.600448682966155</v>
      </c>
      <c r="M282" s="302">
        <v>1.7802671876148861</v>
      </c>
      <c r="N282" s="302">
        <v>2.1668193084545964</v>
      </c>
      <c r="O282" s="302">
        <f t="shared" ref="O282:O289" si="128">SUM(L282:N282)</f>
        <v>19.547535179035638</v>
      </c>
    </row>
    <row r="283" spans="1:15" s="236" customFormat="1" x14ac:dyDescent="0.2">
      <c r="A283" s="237" t="str">
        <f>name!E$6</f>
        <v>Associate professional occupations</v>
      </c>
      <c r="B283" s="302">
        <v>6.1072944297210752</v>
      </c>
      <c r="C283" s="302">
        <v>0.85368887070720378</v>
      </c>
      <c r="D283" s="302">
        <v>1.4289964859529019</v>
      </c>
      <c r="E283" s="302">
        <f t="shared" si="126"/>
        <v>8.3899797863811809</v>
      </c>
      <c r="F283" s="303"/>
      <c r="G283" s="302">
        <v>5.8314799812739588</v>
      </c>
      <c r="H283" s="302">
        <v>1.1725545675143405</v>
      </c>
      <c r="I283" s="302">
        <v>1.2089826441257949</v>
      </c>
      <c r="J283" s="302">
        <f t="shared" si="127"/>
        <v>8.2130171929140943</v>
      </c>
      <c r="K283" s="303"/>
      <c r="L283" s="302">
        <v>5.8338075132680567</v>
      </c>
      <c r="M283" s="302">
        <v>1.3368867035652374</v>
      </c>
      <c r="N283" s="302">
        <v>1.30336514153677</v>
      </c>
      <c r="O283" s="302">
        <f t="shared" si="128"/>
        <v>8.474059358370063</v>
      </c>
    </row>
    <row r="284" spans="1:15" s="236" customFormat="1" x14ac:dyDescent="0.2">
      <c r="A284" s="237" t="str">
        <f>name!E$7</f>
        <v>Administrative and secretarial occupations</v>
      </c>
      <c r="B284" s="302">
        <v>9.094949228681962</v>
      </c>
      <c r="C284" s="302">
        <v>3.932443626367943</v>
      </c>
      <c r="D284" s="302">
        <v>1.3015936451355519</v>
      </c>
      <c r="E284" s="302">
        <f t="shared" si="126"/>
        <v>14.328986500185458</v>
      </c>
      <c r="F284" s="303"/>
      <c r="G284" s="302">
        <v>8.0321212259677104</v>
      </c>
      <c r="H284" s="302">
        <v>4.2402412299643801</v>
      </c>
      <c r="I284" s="302">
        <v>0.76018928660341611</v>
      </c>
      <c r="J284" s="302">
        <f t="shared" si="127"/>
        <v>13.032551742535507</v>
      </c>
      <c r="K284" s="303"/>
      <c r="L284" s="302">
        <v>7.5275645262349409</v>
      </c>
      <c r="M284" s="302">
        <v>4.1546079222518868</v>
      </c>
      <c r="N284" s="302">
        <v>1.0693828779264394</v>
      </c>
      <c r="O284" s="302">
        <f t="shared" si="128"/>
        <v>12.751555326413268</v>
      </c>
    </row>
    <row r="285" spans="1:15" s="236" customFormat="1" x14ac:dyDescent="0.2">
      <c r="A285" s="237" t="str">
        <f>name!E$8</f>
        <v>Skilled trades occupations</v>
      </c>
      <c r="B285" s="302">
        <v>2.0477544190196175</v>
      </c>
      <c r="C285" s="302">
        <v>0.18530829489857792</v>
      </c>
      <c r="D285" s="302">
        <v>0.62219328760129</v>
      </c>
      <c r="E285" s="302">
        <f t="shared" si="126"/>
        <v>2.8552560015194857</v>
      </c>
      <c r="F285" s="303"/>
      <c r="G285" s="302">
        <v>1.1692329474193781</v>
      </c>
      <c r="H285" s="302">
        <v>0.15229219307478173</v>
      </c>
      <c r="I285" s="302">
        <v>0.51426036521857665</v>
      </c>
      <c r="J285" s="302">
        <f>SUM(G285:I285)</f>
        <v>1.8357855057127366</v>
      </c>
      <c r="K285" s="303"/>
      <c r="L285" s="302">
        <v>0.85475748517545158</v>
      </c>
      <c r="M285" s="302">
        <v>0.19231547197545457</v>
      </c>
      <c r="N285" s="302">
        <v>0.71372359189385515</v>
      </c>
      <c r="O285" s="302">
        <f t="shared" si="128"/>
        <v>1.7607965490447612</v>
      </c>
    </row>
    <row r="286" spans="1:15" s="236" customFormat="1" x14ac:dyDescent="0.2">
      <c r="A286" s="237" t="str">
        <f>name!E$9</f>
        <v>Caring, leisure and other service occupations</v>
      </c>
      <c r="B286" s="302">
        <v>0.363451578682774</v>
      </c>
      <c r="C286" s="302">
        <v>0.18091850605136953</v>
      </c>
      <c r="D286" s="302">
        <v>0.34410808105711577</v>
      </c>
      <c r="E286" s="302">
        <f t="shared" si="126"/>
        <v>0.88847816579125927</v>
      </c>
      <c r="F286" s="303"/>
      <c r="G286" s="302">
        <v>0.31025354326611032</v>
      </c>
      <c r="H286" s="302">
        <v>0.21253336691247085</v>
      </c>
      <c r="I286" s="302">
        <v>0.266403629658093</v>
      </c>
      <c r="J286" s="302">
        <f t="shared" ref="J286:J289" si="129">SUM(G286:I286)</f>
        <v>0.78919053983667409</v>
      </c>
      <c r="K286" s="303"/>
      <c r="L286" s="302">
        <v>0.40181942930269349</v>
      </c>
      <c r="M286" s="302">
        <v>0.30973980834640047</v>
      </c>
      <c r="N286" s="302">
        <v>0.51555518980080806</v>
      </c>
      <c r="O286" s="302">
        <f t="shared" si="128"/>
        <v>1.227114427449902</v>
      </c>
    </row>
    <row r="287" spans="1:15" s="236" customFormat="1" x14ac:dyDescent="0.2">
      <c r="A287" s="237" t="str">
        <f>name!E$10</f>
        <v>Sales and customer service occupations</v>
      </c>
      <c r="B287" s="302">
        <v>1.8154460403095491</v>
      </c>
      <c r="C287" s="302">
        <v>1.1213578716403336</v>
      </c>
      <c r="D287" s="302">
        <v>0.4593492533470937</v>
      </c>
      <c r="E287" s="302">
        <f t="shared" si="126"/>
        <v>3.3961531652969765</v>
      </c>
      <c r="F287" s="303"/>
      <c r="G287" s="302">
        <v>1.5138008257954421</v>
      </c>
      <c r="H287" s="302">
        <v>1.2410778731618062</v>
      </c>
      <c r="I287" s="302">
        <v>0.24186708033704002</v>
      </c>
      <c r="J287" s="302">
        <f t="shared" si="129"/>
        <v>2.9967457792942884</v>
      </c>
      <c r="K287" s="303"/>
      <c r="L287" s="302">
        <v>1.8083017934275245</v>
      </c>
      <c r="M287" s="302">
        <v>1.634750455010012</v>
      </c>
      <c r="N287" s="302">
        <v>0.2552613809273962</v>
      </c>
      <c r="O287" s="302">
        <f t="shared" si="128"/>
        <v>3.6983136293649328</v>
      </c>
    </row>
    <row r="288" spans="1:15" s="236" customFormat="1" x14ac:dyDescent="0.2">
      <c r="A288" s="237" t="str">
        <f>name!E$11</f>
        <v>Process, plant and machine operatives</v>
      </c>
      <c r="B288" s="302">
        <v>1.1382290380586917</v>
      </c>
      <c r="C288" s="302">
        <v>0.11642348015183993</v>
      </c>
      <c r="D288" s="302">
        <v>0.19646092808614593</v>
      </c>
      <c r="E288" s="302">
        <f t="shared" si="126"/>
        <v>1.4511134462966777</v>
      </c>
      <c r="F288" s="303"/>
      <c r="G288" s="302">
        <v>0.62689489788214114</v>
      </c>
      <c r="H288" s="302">
        <v>0.14610341689011613</v>
      </c>
      <c r="I288" s="302">
        <v>0.17448880367830572</v>
      </c>
      <c r="J288" s="302">
        <f t="shared" si="129"/>
        <v>0.94748711845056288</v>
      </c>
      <c r="K288" s="303"/>
      <c r="L288" s="302">
        <v>0.60963675431265019</v>
      </c>
      <c r="M288" s="302">
        <v>0.18473008047917786</v>
      </c>
      <c r="N288" s="302">
        <v>0.26288598515494532</v>
      </c>
      <c r="O288" s="302">
        <f t="shared" si="128"/>
        <v>1.0572528199467732</v>
      </c>
    </row>
    <row r="289" spans="1:15" s="236" customFormat="1" x14ac:dyDescent="0.2">
      <c r="A289" s="237" t="str">
        <f>name!E$12</f>
        <v>Elementary occupations</v>
      </c>
      <c r="B289" s="302">
        <v>1.4061735025401865</v>
      </c>
      <c r="C289" s="302">
        <v>0.28508874841635673</v>
      </c>
      <c r="D289" s="302">
        <v>0.50177467982851176</v>
      </c>
      <c r="E289" s="302">
        <f t="shared" si="126"/>
        <v>2.193036930785055</v>
      </c>
      <c r="F289" s="303"/>
      <c r="G289" s="302">
        <v>1.0558114464990822</v>
      </c>
      <c r="H289" s="302">
        <v>0.36773270277531411</v>
      </c>
      <c r="I289" s="302">
        <v>0.3039440317022129</v>
      </c>
      <c r="J289" s="302">
        <f t="shared" si="129"/>
        <v>1.7274881809766092</v>
      </c>
      <c r="K289" s="303"/>
      <c r="L289" s="302">
        <v>1.0941751809426725</v>
      </c>
      <c r="M289" s="302">
        <v>0.36154419793909714</v>
      </c>
      <c r="N289" s="302">
        <v>0.52829056431649135</v>
      </c>
      <c r="O289" s="302">
        <f t="shared" si="128"/>
        <v>1.9840099431982612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38.424340128224067</v>
      </c>
      <c r="C291" s="311">
        <f t="shared" ref="C291:E291" si="130">SUM(C281:C289)</f>
        <v>7.9783844211455968</v>
      </c>
      <c r="D291" s="311">
        <f t="shared" si="130"/>
        <v>8.9342754506303539</v>
      </c>
      <c r="E291" s="311">
        <f t="shared" si="130"/>
        <v>55.337000000000032</v>
      </c>
      <c r="F291" s="311"/>
      <c r="G291" s="311">
        <f t="shared" ref="G291:J291" si="131">SUM(G281:G289)</f>
        <v>34.525775471316109</v>
      </c>
      <c r="H291" s="311">
        <f t="shared" si="131"/>
        <v>9.5639886091011164</v>
      </c>
      <c r="I291" s="311">
        <f t="shared" si="131"/>
        <v>7.1562359195828362</v>
      </c>
      <c r="J291" s="311">
        <f t="shared" si="131"/>
        <v>51.246000000000066</v>
      </c>
      <c r="K291" s="311"/>
      <c r="L291" s="311">
        <f t="shared" ref="L291:O291" si="132">SUM(L281:L289)</f>
        <v>36.763815236078969</v>
      </c>
      <c r="M291" s="311">
        <f t="shared" si="132"/>
        <v>10.818652795871751</v>
      </c>
      <c r="N291" s="311">
        <f t="shared" si="132"/>
        <v>8.3935319680493432</v>
      </c>
      <c r="O291" s="311">
        <f t="shared" si="132"/>
        <v>55.976000000000077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1.8252371836569643</v>
      </c>
      <c r="C298" s="302">
        <v>0.38937187572734011</v>
      </c>
      <c r="D298" s="302">
        <v>0.64756310987513166</v>
      </c>
      <c r="E298" s="302">
        <f>SUM(B298:D298)</f>
        <v>2.862172169259436</v>
      </c>
      <c r="F298" s="303"/>
      <c r="G298" s="302">
        <v>2.2518513971662295</v>
      </c>
      <c r="H298" s="302">
        <v>0.55136819051282582</v>
      </c>
      <c r="I298" s="302">
        <v>0.84730003735183546</v>
      </c>
      <c r="J298" s="302">
        <f>SUM(G298:I298)</f>
        <v>3.6505196250308907</v>
      </c>
      <c r="K298" s="303"/>
      <c r="L298" s="302">
        <v>2.4150144417381862</v>
      </c>
      <c r="M298" s="302">
        <v>0.6121543280139603</v>
      </c>
      <c r="N298" s="302">
        <v>1.0043762334440074</v>
      </c>
      <c r="O298" s="302">
        <f>SUM(L298:N298)</f>
        <v>4.0315450031961539</v>
      </c>
    </row>
    <row r="299" spans="1:15" s="236" customFormat="1" x14ac:dyDescent="0.2">
      <c r="A299" s="237" t="str">
        <f>name!E$5</f>
        <v>Professional occupations</v>
      </c>
      <c r="B299" s="302">
        <v>2.8158895125587105</v>
      </c>
      <c r="C299" s="302">
        <v>0.83413843636528129</v>
      </c>
      <c r="D299" s="302">
        <v>0.31779616152731738</v>
      </c>
      <c r="E299" s="302">
        <f t="shared" ref="E299:E306" si="133">SUM(B299:D299)</f>
        <v>3.9678241104513088</v>
      </c>
      <c r="F299" s="303"/>
      <c r="G299" s="302">
        <v>3.7999808396716062</v>
      </c>
      <c r="H299" s="302">
        <v>0.99320777216882539</v>
      </c>
      <c r="I299" s="302">
        <v>0.39284847016376717</v>
      </c>
      <c r="J299" s="302">
        <f t="shared" ref="J299:J301" si="134">SUM(G299:I299)</f>
        <v>5.1860370820041988</v>
      </c>
      <c r="K299" s="303"/>
      <c r="L299" s="302">
        <v>4.6805954655047959</v>
      </c>
      <c r="M299" s="302">
        <v>1.1187039118381474</v>
      </c>
      <c r="N299" s="302">
        <v>0.31763660909945524</v>
      </c>
      <c r="O299" s="302">
        <f t="shared" ref="O299:O306" si="135">SUM(L299:N299)</f>
        <v>6.1169359864423987</v>
      </c>
    </row>
    <row r="300" spans="1:15" s="236" customFormat="1" x14ac:dyDescent="0.2">
      <c r="A300" s="237" t="str">
        <f>name!E$6</f>
        <v>Associate professional occupations</v>
      </c>
      <c r="B300" s="302">
        <v>3.556199025226201</v>
      </c>
      <c r="C300" s="302">
        <v>1.2466252907071904</v>
      </c>
      <c r="D300" s="302">
        <v>0.78034369419238592</v>
      </c>
      <c r="E300" s="302">
        <f t="shared" si="133"/>
        <v>5.5831680101257772</v>
      </c>
      <c r="F300" s="303"/>
      <c r="G300" s="302">
        <v>4.3618383619357495</v>
      </c>
      <c r="H300" s="302">
        <v>1.3738135667582028</v>
      </c>
      <c r="I300" s="302">
        <v>0.84313129772165618</v>
      </c>
      <c r="J300" s="302">
        <f t="shared" si="134"/>
        <v>6.5787832264156085</v>
      </c>
      <c r="K300" s="303"/>
      <c r="L300" s="302">
        <v>4.2294677530982598</v>
      </c>
      <c r="M300" s="302">
        <v>1.5249518385251166</v>
      </c>
      <c r="N300" s="302">
        <v>0.78269983200932636</v>
      </c>
      <c r="O300" s="302">
        <f t="shared" si="135"/>
        <v>6.5371194236327028</v>
      </c>
    </row>
    <row r="301" spans="1:15" s="236" customFormat="1" x14ac:dyDescent="0.2">
      <c r="A301" s="237" t="str">
        <f>name!E$7</f>
        <v>Administrative and secretarial occupations</v>
      </c>
      <c r="B301" s="302">
        <v>7.3944590613845484</v>
      </c>
      <c r="C301" s="302">
        <v>4.2333027836690977</v>
      </c>
      <c r="D301" s="302">
        <v>0.30444468373974759</v>
      </c>
      <c r="E301" s="302">
        <f t="shared" si="133"/>
        <v>11.932206528793394</v>
      </c>
      <c r="F301" s="303"/>
      <c r="G301" s="302">
        <v>7.5889368778943735</v>
      </c>
      <c r="H301" s="302">
        <v>4.1059715373590215</v>
      </c>
      <c r="I301" s="302">
        <v>0.22001599067044986</v>
      </c>
      <c r="J301" s="302">
        <f t="shared" si="134"/>
        <v>11.914924405923845</v>
      </c>
      <c r="K301" s="303"/>
      <c r="L301" s="302">
        <v>7.7943327793562434</v>
      </c>
      <c r="M301" s="302">
        <v>4.3641265807868344</v>
      </c>
      <c r="N301" s="302">
        <v>0.2313195130604348</v>
      </c>
      <c r="O301" s="302">
        <f t="shared" si="135"/>
        <v>12.389778873203511</v>
      </c>
    </row>
    <row r="302" spans="1:15" s="236" customFormat="1" x14ac:dyDescent="0.2">
      <c r="A302" s="237" t="str">
        <f>name!E$8</f>
        <v>Skilled trades occupations</v>
      </c>
      <c r="B302" s="302">
        <v>1.386037435243924</v>
      </c>
      <c r="C302" s="302">
        <v>0.34556903726130112</v>
      </c>
      <c r="D302" s="302">
        <v>0.49667375468459229</v>
      </c>
      <c r="E302" s="302">
        <f t="shared" si="133"/>
        <v>2.2282802271898174</v>
      </c>
      <c r="F302" s="303"/>
      <c r="G302" s="302">
        <v>1.3611857192916799</v>
      </c>
      <c r="H302" s="302">
        <v>0.24036431143820913</v>
      </c>
      <c r="I302" s="302">
        <v>0.64977339700329617</v>
      </c>
      <c r="J302" s="302">
        <f>SUM(G302:I302)</f>
        <v>2.2513234277331851</v>
      </c>
      <c r="K302" s="303"/>
      <c r="L302" s="302">
        <v>1.151797256441095</v>
      </c>
      <c r="M302" s="302">
        <v>0.29075496793809491</v>
      </c>
      <c r="N302" s="302">
        <v>0.65150725658380226</v>
      </c>
      <c r="O302" s="302">
        <f t="shared" si="135"/>
        <v>2.0940594809629922</v>
      </c>
    </row>
    <row r="303" spans="1:15" s="236" customFormat="1" x14ac:dyDescent="0.2">
      <c r="A303" s="237" t="str">
        <f>name!E$9</f>
        <v>Caring, leisure and other service occupations</v>
      </c>
      <c r="B303" s="302">
        <v>2.2287689733926297</v>
      </c>
      <c r="C303" s="302">
        <v>1.9323446082524049</v>
      </c>
      <c r="D303" s="302">
        <v>0.53061940413956776</v>
      </c>
      <c r="E303" s="302">
        <f t="shared" si="133"/>
        <v>4.6917329857846024</v>
      </c>
      <c r="F303" s="303"/>
      <c r="G303" s="302">
        <v>2.1338021491645627</v>
      </c>
      <c r="H303" s="302">
        <v>1.7332877241888722</v>
      </c>
      <c r="I303" s="302">
        <v>0.48258158296573378</v>
      </c>
      <c r="J303" s="302">
        <f t="shared" ref="J303:J306" si="136">SUM(G303:I303)</f>
        <v>4.349671456319169</v>
      </c>
      <c r="K303" s="303"/>
      <c r="L303" s="302">
        <v>2.4049688726072542</v>
      </c>
      <c r="M303" s="302">
        <v>1.7581503570858974</v>
      </c>
      <c r="N303" s="302">
        <v>0.55417029676397245</v>
      </c>
      <c r="O303" s="302">
        <f t="shared" si="135"/>
        <v>4.7172895264571242</v>
      </c>
    </row>
    <row r="304" spans="1:15" s="236" customFormat="1" x14ac:dyDescent="0.2">
      <c r="A304" s="237" t="str">
        <f>name!E$10</f>
        <v>Sales and customer service occupations</v>
      </c>
      <c r="B304" s="302">
        <v>4.3069473539507221</v>
      </c>
      <c r="C304" s="302">
        <v>2.5334603195728795</v>
      </c>
      <c r="D304" s="302">
        <v>0.25339813921796567</v>
      </c>
      <c r="E304" s="302">
        <f t="shared" si="133"/>
        <v>7.093805812741568</v>
      </c>
      <c r="F304" s="303"/>
      <c r="G304" s="302">
        <v>4.3580215431978964</v>
      </c>
      <c r="H304" s="302">
        <v>2.5714602718942845</v>
      </c>
      <c r="I304" s="302">
        <v>0.23587477950430494</v>
      </c>
      <c r="J304" s="302">
        <f t="shared" si="136"/>
        <v>7.1653565945964859</v>
      </c>
      <c r="K304" s="303"/>
      <c r="L304" s="302">
        <v>5.4878872198166668</v>
      </c>
      <c r="M304" s="302">
        <v>3.7692202938175079</v>
      </c>
      <c r="N304" s="302">
        <v>0.18982559253366291</v>
      </c>
      <c r="O304" s="302">
        <f t="shared" si="135"/>
        <v>9.4469331061678368</v>
      </c>
    </row>
    <row r="305" spans="1:15" s="236" customFormat="1" x14ac:dyDescent="0.2">
      <c r="A305" s="237" t="str">
        <f>name!E$11</f>
        <v>Process, plant and machine operatives</v>
      </c>
      <c r="B305" s="302">
        <v>2.4686782191426544</v>
      </c>
      <c r="C305" s="302">
        <v>0.85780738161237557</v>
      </c>
      <c r="D305" s="302">
        <v>9.4264651749483369E-2</v>
      </c>
      <c r="E305" s="302">
        <f t="shared" si="133"/>
        <v>3.4207502525045133</v>
      </c>
      <c r="F305" s="303"/>
      <c r="G305" s="302">
        <v>2.3699760171565458</v>
      </c>
      <c r="H305" s="302">
        <v>0.8528870320718559</v>
      </c>
      <c r="I305" s="302">
        <v>0.19590733452003264</v>
      </c>
      <c r="J305" s="302">
        <f t="shared" si="136"/>
        <v>3.4187703837484342</v>
      </c>
      <c r="K305" s="303"/>
      <c r="L305" s="302">
        <v>2.2984064919852978</v>
      </c>
      <c r="M305" s="302">
        <v>1.0375884443369281</v>
      </c>
      <c r="N305" s="302">
        <v>0.19416096574082822</v>
      </c>
      <c r="O305" s="302">
        <f t="shared" si="135"/>
        <v>3.5301559020630542</v>
      </c>
    </row>
    <row r="306" spans="1:15" s="236" customFormat="1" x14ac:dyDescent="0.2">
      <c r="A306" s="237" t="str">
        <f>name!E$12</f>
        <v>Elementary occupations</v>
      </c>
      <c r="B306" s="302">
        <v>13.834046627704931</v>
      </c>
      <c r="C306" s="302">
        <v>8.895896454864646</v>
      </c>
      <c r="D306" s="302">
        <v>1.5551168205800894</v>
      </c>
      <c r="E306" s="302">
        <f t="shared" si="133"/>
        <v>24.285059903149666</v>
      </c>
      <c r="F306" s="303"/>
      <c r="G306" s="302">
        <v>12.42734664421887</v>
      </c>
      <c r="H306" s="302">
        <v>7.2875882281120576</v>
      </c>
      <c r="I306" s="302">
        <v>1.3246789258973333</v>
      </c>
      <c r="J306" s="302">
        <f t="shared" si="136"/>
        <v>21.039613798228263</v>
      </c>
      <c r="K306" s="303"/>
      <c r="L306" s="302">
        <v>13.538785363959187</v>
      </c>
      <c r="M306" s="302">
        <v>5.8043291839481963</v>
      </c>
      <c r="N306" s="302">
        <v>1.5580681499667797</v>
      </c>
      <c r="O306" s="302">
        <f t="shared" si="135"/>
        <v>20.901182697874162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39.816263392261284</v>
      </c>
      <c r="C308" s="311">
        <f t="shared" ref="C308:E308" si="137">SUM(C298:C306)</f>
        <v>21.268516188032514</v>
      </c>
      <c r="D308" s="311">
        <f t="shared" si="137"/>
        <v>4.9802204197062814</v>
      </c>
      <c r="E308" s="311">
        <f t="shared" si="137"/>
        <v>66.065000000000083</v>
      </c>
      <c r="F308" s="311"/>
      <c r="G308" s="311">
        <f t="shared" ref="G308:J308" si="138">SUM(G298:G306)</f>
        <v>40.652939549697514</v>
      </c>
      <c r="H308" s="311">
        <f t="shared" si="138"/>
        <v>19.709948634504155</v>
      </c>
      <c r="I308" s="311">
        <f t="shared" si="138"/>
        <v>5.192111815798409</v>
      </c>
      <c r="J308" s="311">
        <f t="shared" si="138"/>
        <v>65.555000000000078</v>
      </c>
      <c r="K308" s="311"/>
      <c r="L308" s="311">
        <f t="shared" ref="L308:O308" si="139">SUM(L298:L306)</f>
        <v>44.00125564450699</v>
      </c>
      <c r="M308" s="311">
        <f t="shared" si="139"/>
        <v>20.279979906290684</v>
      </c>
      <c r="N308" s="311">
        <f t="shared" si="139"/>
        <v>5.483764449202269</v>
      </c>
      <c r="O308" s="311">
        <f t="shared" si="139"/>
        <v>69.764999999999944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2.9482067483987318</v>
      </c>
      <c r="C315" s="302">
        <v>0.81333352707894657</v>
      </c>
      <c r="D315" s="302">
        <v>0.20007200643650028</v>
      </c>
      <c r="E315" s="302">
        <f>SUM(B315:D315)</f>
        <v>3.9616122819141784</v>
      </c>
      <c r="F315" s="303"/>
      <c r="G315" s="302">
        <v>3.1822438306062106</v>
      </c>
      <c r="H315" s="302">
        <v>1.0658849744844685</v>
      </c>
      <c r="I315" s="302">
        <v>0.22048234410802944</v>
      </c>
      <c r="J315" s="302">
        <f>SUM(G315:I315)</f>
        <v>4.4686111491987086</v>
      </c>
      <c r="K315" s="303"/>
      <c r="L315" s="302">
        <v>3.0588395515253071</v>
      </c>
      <c r="M315" s="302">
        <v>1.3040398242613849</v>
      </c>
      <c r="N315" s="302">
        <v>0.23423141423322538</v>
      </c>
      <c r="O315" s="302">
        <f>SUM(L315:N315)</f>
        <v>4.5971107900199177</v>
      </c>
    </row>
    <row r="316" spans="1:15" s="236" customFormat="1" x14ac:dyDescent="0.2">
      <c r="A316" s="237" t="str">
        <f>name!E$5</f>
        <v>Professional occupations</v>
      </c>
      <c r="B316" s="302">
        <v>7.1996638450971444</v>
      </c>
      <c r="C316" s="302">
        <v>2.6921062085360132</v>
      </c>
      <c r="D316" s="302">
        <v>0.63114086330895025</v>
      </c>
      <c r="E316" s="302">
        <f t="shared" ref="E316:E323" si="140">SUM(B316:D316)</f>
        <v>10.522910916942108</v>
      </c>
      <c r="F316" s="303"/>
      <c r="G316" s="302">
        <v>8.8678881092174127</v>
      </c>
      <c r="H316" s="302">
        <v>3.2953002930342623</v>
      </c>
      <c r="I316" s="302">
        <v>1.0606485795532148</v>
      </c>
      <c r="J316" s="302">
        <f t="shared" ref="J316:J318" si="141">SUM(G316:I316)</f>
        <v>13.22383698180489</v>
      </c>
      <c r="K316" s="303"/>
      <c r="L316" s="302">
        <v>9.9272223490589102</v>
      </c>
      <c r="M316" s="302">
        <v>4.1543304172138145</v>
      </c>
      <c r="N316" s="302">
        <v>1.0473868215344957</v>
      </c>
      <c r="O316" s="302">
        <f t="shared" ref="O316:O323" si="142">SUM(L316:N316)</f>
        <v>15.128939587807221</v>
      </c>
    </row>
    <row r="317" spans="1:15" s="236" customFormat="1" x14ac:dyDescent="0.2">
      <c r="A317" s="237" t="str">
        <f>name!E$6</f>
        <v>Associate professional occupations</v>
      </c>
      <c r="B317" s="302">
        <v>12.389405569606446</v>
      </c>
      <c r="C317" s="302">
        <v>2.8331971488288521</v>
      </c>
      <c r="D317" s="302">
        <v>0.29966231791904324</v>
      </c>
      <c r="E317" s="302">
        <f t="shared" si="140"/>
        <v>15.522265036354341</v>
      </c>
      <c r="F317" s="303"/>
      <c r="G317" s="302">
        <v>13.588930436507319</v>
      </c>
      <c r="H317" s="302">
        <v>2.8560030735392323</v>
      </c>
      <c r="I317" s="302">
        <v>0.35119206428265193</v>
      </c>
      <c r="J317" s="302">
        <f t="shared" si="141"/>
        <v>16.796125574329203</v>
      </c>
      <c r="K317" s="303"/>
      <c r="L317" s="302">
        <v>14.654142303929108</v>
      </c>
      <c r="M317" s="302">
        <v>3.2721336634127596</v>
      </c>
      <c r="N317" s="302">
        <v>0.3942335216852435</v>
      </c>
      <c r="O317" s="302">
        <f t="shared" si="142"/>
        <v>18.32050948902711</v>
      </c>
    </row>
    <row r="318" spans="1:15" s="236" customFormat="1" x14ac:dyDescent="0.2">
      <c r="A318" s="237" t="str">
        <f>name!E$7</f>
        <v>Administrative and secretarial occupations</v>
      </c>
      <c r="B318" s="302">
        <v>8.2534139579146455</v>
      </c>
      <c r="C318" s="302">
        <v>8.8879557705669647</v>
      </c>
      <c r="D318" s="302">
        <v>0.11515738883606003</v>
      </c>
      <c r="E318" s="302">
        <f t="shared" si="140"/>
        <v>17.25652711731767</v>
      </c>
      <c r="F318" s="303"/>
      <c r="G318" s="302">
        <v>7.5956797625120549</v>
      </c>
      <c r="H318" s="302">
        <v>7.6875095096197823</v>
      </c>
      <c r="I318" s="302">
        <v>0.16502793696714482</v>
      </c>
      <c r="J318" s="302">
        <f t="shared" si="141"/>
        <v>15.448217209098981</v>
      </c>
      <c r="K318" s="303"/>
      <c r="L318" s="302">
        <v>4.5700794973732046</v>
      </c>
      <c r="M318" s="302">
        <v>6.533877615333318</v>
      </c>
      <c r="N318" s="302">
        <v>0.13214375654702376</v>
      </c>
      <c r="O318" s="302">
        <f t="shared" si="142"/>
        <v>11.236100869253546</v>
      </c>
    </row>
    <row r="319" spans="1:15" s="236" customFormat="1" x14ac:dyDescent="0.2">
      <c r="A319" s="237" t="str">
        <f>name!E$8</f>
        <v>Skilled trades occupations</v>
      </c>
      <c r="B319" s="302">
        <v>0.62361324975653409</v>
      </c>
      <c r="C319" s="302">
        <v>9.0528339850698164E-2</v>
      </c>
      <c r="D319" s="302">
        <v>0.1300814181514485</v>
      </c>
      <c r="E319" s="302">
        <f t="shared" si="140"/>
        <v>0.84422300775868075</v>
      </c>
      <c r="F319" s="303"/>
      <c r="G319" s="302">
        <v>0.48948423720675183</v>
      </c>
      <c r="H319" s="302">
        <v>7.4768248187762537E-2</v>
      </c>
      <c r="I319" s="302">
        <v>2.2687237911945147E-2</v>
      </c>
      <c r="J319" s="302">
        <f>SUM(G319:I319)</f>
        <v>0.58693972330645949</v>
      </c>
      <c r="K319" s="303"/>
      <c r="L319" s="302">
        <v>0.46485474183372916</v>
      </c>
      <c r="M319" s="302">
        <v>0.17482694506410318</v>
      </c>
      <c r="N319" s="302">
        <v>4.6155829750792604E-2</v>
      </c>
      <c r="O319" s="302">
        <f t="shared" si="142"/>
        <v>0.68583751664862491</v>
      </c>
    </row>
    <row r="320" spans="1:15" s="236" customFormat="1" x14ac:dyDescent="0.2">
      <c r="A320" s="237" t="str">
        <f>name!E$9</f>
        <v>Caring, leisure and other service occupations</v>
      </c>
      <c r="B320" s="302">
        <v>1.2371360294459668</v>
      </c>
      <c r="C320" s="302">
        <v>0.92117428846685523</v>
      </c>
      <c r="D320" s="302">
        <v>6.1068406093084039E-2</v>
      </c>
      <c r="E320" s="302">
        <f t="shared" si="140"/>
        <v>2.2193787240059062</v>
      </c>
      <c r="F320" s="303"/>
      <c r="G320" s="302">
        <v>1.1509901541909466</v>
      </c>
      <c r="H320" s="302">
        <v>0.82165113398515754</v>
      </c>
      <c r="I320" s="302">
        <v>0.14689066522857602</v>
      </c>
      <c r="J320" s="302">
        <f t="shared" ref="J320:J323" si="143">SUM(G320:I320)</f>
        <v>2.1195319534046804</v>
      </c>
      <c r="K320" s="303"/>
      <c r="L320" s="302">
        <v>1.2224670122443158</v>
      </c>
      <c r="M320" s="302">
        <v>0.83787761507783598</v>
      </c>
      <c r="N320" s="302">
        <v>0.10788240737830543</v>
      </c>
      <c r="O320" s="302">
        <f t="shared" si="142"/>
        <v>2.1682270347004571</v>
      </c>
    </row>
    <row r="321" spans="1:15" s="236" customFormat="1" x14ac:dyDescent="0.2">
      <c r="A321" s="237" t="str">
        <f>name!E$10</f>
        <v>Sales and customer service occupations</v>
      </c>
      <c r="B321" s="302">
        <v>0.68865464235153839</v>
      </c>
      <c r="C321" s="302">
        <v>0.92561871011014407</v>
      </c>
      <c r="D321" s="302">
        <v>4.3967146306409598E-2</v>
      </c>
      <c r="E321" s="302">
        <f t="shared" si="140"/>
        <v>1.6582404987680919</v>
      </c>
      <c r="F321" s="303"/>
      <c r="G321" s="302">
        <v>0.64648582982705627</v>
      </c>
      <c r="H321" s="302">
        <v>0.85365892222789852</v>
      </c>
      <c r="I321" s="302">
        <v>3.2676018152082306E-2</v>
      </c>
      <c r="J321" s="302">
        <f t="shared" si="143"/>
        <v>1.5328207702070371</v>
      </c>
      <c r="K321" s="303"/>
      <c r="L321" s="302">
        <v>0.66899740403619667</v>
      </c>
      <c r="M321" s="302">
        <v>1.0510023519577654</v>
      </c>
      <c r="N321" s="302">
        <v>4.5890325121803133E-2</v>
      </c>
      <c r="O321" s="302">
        <f t="shared" si="142"/>
        <v>1.7658900811157654</v>
      </c>
    </row>
    <row r="322" spans="1:15" s="236" customFormat="1" x14ac:dyDescent="0.2">
      <c r="A322" s="237" t="str">
        <f>name!E$11</f>
        <v>Process, plant and machine operatives</v>
      </c>
      <c r="B322" s="302">
        <v>0.39774606206065177</v>
      </c>
      <c r="C322" s="302">
        <v>0.23017399667740365</v>
      </c>
      <c r="D322" s="302">
        <v>1.9693710267925511E-2</v>
      </c>
      <c r="E322" s="302">
        <f t="shared" si="140"/>
        <v>0.647613769005981</v>
      </c>
      <c r="F322" s="303"/>
      <c r="G322" s="302">
        <v>0.28889207112074455</v>
      </c>
      <c r="H322" s="302">
        <v>0.16686084574894633</v>
      </c>
      <c r="I322" s="302">
        <v>1.0669765913140068E-2</v>
      </c>
      <c r="J322" s="302">
        <f t="shared" si="143"/>
        <v>0.46642268278283094</v>
      </c>
      <c r="K322" s="303"/>
      <c r="L322" s="302">
        <v>0.26692264620448941</v>
      </c>
      <c r="M322" s="302">
        <v>0.21761076065764073</v>
      </c>
      <c r="N322" s="302">
        <v>1.4250717757929642E-2</v>
      </c>
      <c r="O322" s="302">
        <f t="shared" si="142"/>
        <v>0.49878412462005978</v>
      </c>
    </row>
    <row r="323" spans="1:15" s="236" customFormat="1" x14ac:dyDescent="0.2">
      <c r="A323" s="237" t="str">
        <f>name!E$12</f>
        <v>Elementary occupations</v>
      </c>
      <c r="B323" s="302">
        <v>0.9285810759182821</v>
      </c>
      <c r="C323" s="302">
        <v>1.1406430722095817</v>
      </c>
      <c r="D323" s="302">
        <v>2.6004499805296413E-2</v>
      </c>
      <c r="E323" s="302">
        <f t="shared" si="140"/>
        <v>2.0952286479331605</v>
      </c>
      <c r="F323" s="303"/>
      <c r="G323" s="302">
        <v>0.71585493887616491</v>
      </c>
      <c r="H323" s="302">
        <v>0.7957470853139581</v>
      </c>
      <c r="I323" s="302">
        <v>1.6891931677132613E-2</v>
      </c>
      <c r="J323" s="302">
        <f t="shared" si="143"/>
        <v>1.5284939558672557</v>
      </c>
      <c r="K323" s="303"/>
      <c r="L323" s="302">
        <v>0.57008158171061296</v>
      </c>
      <c r="M323" s="302">
        <v>0.58436411723476867</v>
      </c>
      <c r="N323" s="302">
        <v>2.5154807861914773E-2</v>
      </c>
      <c r="O323" s="302">
        <f t="shared" si="142"/>
        <v>1.1796005068072963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34.666421180549939</v>
      </c>
      <c r="C325" s="311">
        <f t="shared" ref="C325:E325" si="144">SUM(C315:C323)</f>
        <v>18.534731062325459</v>
      </c>
      <c r="D325" s="311">
        <f t="shared" si="144"/>
        <v>1.5268477571247177</v>
      </c>
      <c r="E325" s="311">
        <f t="shared" si="144"/>
        <v>54.728000000000115</v>
      </c>
      <c r="F325" s="311"/>
      <c r="G325" s="311">
        <f t="shared" ref="G325:J325" si="145">SUM(G315:G323)</f>
        <v>36.526449370064661</v>
      </c>
      <c r="H325" s="311">
        <f t="shared" si="145"/>
        <v>17.61738408614147</v>
      </c>
      <c r="I325" s="311">
        <f t="shared" si="145"/>
        <v>2.0271665437939173</v>
      </c>
      <c r="J325" s="311">
        <f t="shared" si="145"/>
        <v>56.171000000000049</v>
      </c>
      <c r="K325" s="311"/>
      <c r="L325" s="311">
        <f t="shared" ref="L325:O325" si="146">SUM(L315:L323)</f>
        <v>35.403607087915873</v>
      </c>
      <c r="M325" s="311">
        <f t="shared" si="146"/>
        <v>18.130063310213394</v>
      </c>
      <c r="N325" s="311">
        <f t="shared" si="146"/>
        <v>2.0473296018707341</v>
      </c>
      <c r="O325" s="311">
        <f t="shared" si="146"/>
        <v>55.581000000000003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1.3101635648200931</v>
      </c>
      <c r="C332" s="302">
        <v>0.32409265164448697</v>
      </c>
      <c r="D332" s="302">
        <v>0.38221321503010053</v>
      </c>
      <c r="E332" s="302">
        <f>SUM(B332:D332)</f>
        <v>2.0164694314946807</v>
      </c>
      <c r="F332" s="303"/>
      <c r="G332" s="302">
        <v>1.1536239444991023</v>
      </c>
      <c r="H332" s="302">
        <v>0.42406598910717519</v>
      </c>
      <c r="I332" s="302">
        <v>0.34434217458505484</v>
      </c>
      <c r="J332" s="302">
        <f>SUM(G332:I332)</f>
        <v>1.9220321081913323</v>
      </c>
      <c r="K332" s="303"/>
      <c r="L332" s="302">
        <v>1.2426006682059665</v>
      </c>
      <c r="M332" s="302">
        <v>0.53587504279976195</v>
      </c>
      <c r="N332" s="302">
        <v>0.24767985114616997</v>
      </c>
      <c r="O332" s="302">
        <f>SUM(L332:N332)</f>
        <v>2.0261555621518985</v>
      </c>
    </row>
    <row r="333" spans="1:15" s="236" customFormat="1" x14ac:dyDescent="0.2">
      <c r="A333" s="237" t="str">
        <f>name!E$5</f>
        <v>Professional occupations</v>
      </c>
      <c r="B333" s="302">
        <v>29.888052868694206</v>
      </c>
      <c r="C333" s="302">
        <v>8.555527237527297</v>
      </c>
      <c r="D333" s="302">
        <v>0.5216221963420048</v>
      </c>
      <c r="E333" s="302">
        <f t="shared" ref="E333:E340" si="147">SUM(B333:D333)</f>
        <v>38.965202302563512</v>
      </c>
      <c r="F333" s="303"/>
      <c r="G333" s="302">
        <v>30.915112700426889</v>
      </c>
      <c r="H333" s="302">
        <v>9.8121447631700107</v>
      </c>
      <c r="I333" s="302">
        <v>0.52597232767702251</v>
      </c>
      <c r="J333" s="302">
        <f t="shared" ref="J333:J335" si="148">SUM(G333:I333)</f>
        <v>41.253229791273924</v>
      </c>
      <c r="K333" s="303"/>
      <c r="L333" s="302">
        <v>36.143117586165204</v>
      </c>
      <c r="M333" s="302">
        <v>12.892453041154548</v>
      </c>
      <c r="N333" s="302">
        <v>3.9133054038989291E-2</v>
      </c>
      <c r="O333" s="302">
        <f t="shared" ref="O333:O340" si="149">SUM(L333:N333)</f>
        <v>49.074703681358741</v>
      </c>
    </row>
    <row r="334" spans="1:15" s="236" customFormat="1" x14ac:dyDescent="0.2">
      <c r="A334" s="237" t="str">
        <f>name!E$6</f>
        <v>Associate professional occupations</v>
      </c>
      <c r="B334" s="302">
        <v>3.5252270968868906</v>
      </c>
      <c r="C334" s="302">
        <v>2.003047858153431</v>
      </c>
      <c r="D334" s="302">
        <v>0.3006250768889473</v>
      </c>
      <c r="E334" s="302">
        <f t="shared" si="147"/>
        <v>5.828900031929269</v>
      </c>
      <c r="F334" s="303"/>
      <c r="G334" s="302">
        <v>3.3510334889254101</v>
      </c>
      <c r="H334" s="302">
        <v>2.2594332172226439</v>
      </c>
      <c r="I334" s="302">
        <v>0.22124307180065642</v>
      </c>
      <c r="J334" s="302">
        <f t="shared" si="148"/>
        <v>5.8317097779487108</v>
      </c>
      <c r="K334" s="303"/>
      <c r="L334" s="302">
        <v>3.2357893929295236</v>
      </c>
      <c r="M334" s="302">
        <v>2.4634855021967033</v>
      </c>
      <c r="N334" s="302">
        <v>2.5549022307333649E-2</v>
      </c>
      <c r="O334" s="302">
        <f t="shared" si="149"/>
        <v>5.72482391743356</v>
      </c>
    </row>
    <row r="335" spans="1:15" s="236" customFormat="1" x14ac:dyDescent="0.2">
      <c r="A335" s="237" t="str">
        <f>name!E$7</f>
        <v>Administrative and secretarial occupations</v>
      </c>
      <c r="B335" s="302">
        <v>1.5294709735429113</v>
      </c>
      <c r="C335" s="302">
        <v>3.6542635512374431</v>
      </c>
      <c r="D335" s="302">
        <v>0.22663891362330094</v>
      </c>
      <c r="E335" s="302">
        <f t="shared" si="147"/>
        <v>5.4103734384036555</v>
      </c>
      <c r="F335" s="303"/>
      <c r="G335" s="302">
        <v>1.3865995924445269</v>
      </c>
      <c r="H335" s="302">
        <v>3.3672289144585523</v>
      </c>
      <c r="I335" s="302">
        <v>0.19631099962207438</v>
      </c>
      <c r="J335" s="302">
        <f t="shared" si="148"/>
        <v>4.9501395065251534</v>
      </c>
      <c r="K335" s="303"/>
      <c r="L335" s="302">
        <v>0.55511561343479543</v>
      </c>
      <c r="M335" s="302">
        <v>2.652179079952337</v>
      </c>
      <c r="N335" s="302">
        <v>0.21479932615883024</v>
      </c>
      <c r="O335" s="302">
        <f t="shared" si="149"/>
        <v>3.422094019545963</v>
      </c>
    </row>
    <row r="336" spans="1:15" s="236" customFormat="1" x14ac:dyDescent="0.2">
      <c r="A336" s="237" t="str">
        <f>name!E$8</f>
        <v>Skilled trades occupations</v>
      </c>
      <c r="B336" s="302">
        <v>0.76491361430516558</v>
      </c>
      <c r="C336" s="302">
        <v>0.42407530301977264</v>
      </c>
      <c r="D336" s="302">
        <v>0.78113893582085625</v>
      </c>
      <c r="E336" s="302">
        <f t="shared" si="147"/>
        <v>1.9701278531457944</v>
      </c>
      <c r="F336" s="303"/>
      <c r="G336" s="302">
        <v>0.47039509528945378</v>
      </c>
      <c r="H336" s="302">
        <v>0.29902459206834842</v>
      </c>
      <c r="I336" s="302">
        <v>0.69540965760666928</v>
      </c>
      <c r="J336" s="302">
        <f>SUM(G336:I336)</f>
        <v>1.4648293449644716</v>
      </c>
      <c r="K336" s="303"/>
      <c r="L336" s="302">
        <v>0.27498009200285733</v>
      </c>
      <c r="M336" s="302">
        <v>0.15351305051488101</v>
      </c>
      <c r="N336" s="302">
        <v>1.0874621201655266</v>
      </c>
      <c r="O336" s="302">
        <f t="shared" si="149"/>
        <v>1.5159552626832649</v>
      </c>
    </row>
    <row r="337" spans="1:15" s="236" customFormat="1" x14ac:dyDescent="0.2">
      <c r="A337" s="237" t="str">
        <f>name!E$9</f>
        <v>Caring, leisure and other service occupations</v>
      </c>
      <c r="B337" s="302">
        <v>8.2096010672374291</v>
      </c>
      <c r="C337" s="302">
        <v>9.1731658450077731</v>
      </c>
      <c r="D337" s="302">
        <v>1.3971976421221461</v>
      </c>
      <c r="E337" s="302">
        <f t="shared" si="147"/>
        <v>18.77996455436735</v>
      </c>
      <c r="F337" s="303"/>
      <c r="G337" s="302">
        <v>8.0827138117629218</v>
      </c>
      <c r="H337" s="302">
        <v>8.9968182153675045</v>
      </c>
      <c r="I337" s="302">
        <v>0.98759282694383232</v>
      </c>
      <c r="J337" s="302">
        <f t="shared" ref="J337:J340" si="150">SUM(G337:I337)</f>
        <v>18.067124854074258</v>
      </c>
      <c r="K337" s="303"/>
      <c r="L337" s="302">
        <v>9.7740217523409978</v>
      </c>
      <c r="M337" s="302">
        <v>9.8707743588513583</v>
      </c>
      <c r="N337" s="302">
        <v>1.5979740323712217</v>
      </c>
      <c r="O337" s="302">
        <f t="shared" si="149"/>
        <v>21.242770143563579</v>
      </c>
    </row>
    <row r="338" spans="1:15" s="236" customFormat="1" x14ac:dyDescent="0.2">
      <c r="A338" s="237" t="str">
        <f>name!E$10</f>
        <v>Sales and customer service occupations</v>
      </c>
      <c r="B338" s="302">
        <v>0.1684814091134253</v>
      </c>
      <c r="C338" s="302">
        <v>0.30688889751577508</v>
      </c>
      <c r="D338" s="302">
        <v>0.35786056249624476</v>
      </c>
      <c r="E338" s="302">
        <f t="shared" si="147"/>
        <v>0.83323086912544508</v>
      </c>
      <c r="F338" s="303"/>
      <c r="G338" s="302">
        <v>0.1398900937974861</v>
      </c>
      <c r="H338" s="302">
        <v>0.28084970303078188</v>
      </c>
      <c r="I338" s="302">
        <v>0.28165964898115542</v>
      </c>
      <c r="J338" s="302">
        <f t="shared" si="150"/>
        <v>0.70239944580942337</v>
      </c>
      <c r="K338" s="303"/>
      <c r="L338" s="302">
        <v>0.14499976018598373</v>
      </c>
      <c r="M338" s="302">
        <v>0.28391394700848016</v>
      </c>
      <c r="N338" s="302">
        <v>0.33303586755231718</v>
      </c>
      <c r="O338" s="302">
        <f t="shared" si="149"/>
        <v>0.76194957474678104</v>
      </c>
    </row>
    <row r="339" spans="1:15" s="236" customFormat="1" x14ac:dyDescent="0.2">
      <c r="A339" s="237" t="str">
        <f>name!E$11</f>
        <v>Process, plant and machine operatives</v>
      </c>
      <c r="B339" s="302">
        <v>0.13097832168079457</v>
      </c>
      <c r="C339" s="302">
        <v>0.1512659256908484</v>
      </c>
      <c r="D339" s="302">
        <v>1.276763059239409</v>
      </c>
      <c r="E339" s="302">
        <f t="shared" si="147"/>
        <v>1.5590073066110519</v>
      </c>
      <c r="F339" s="303"/>
      <c r="G339" s="302">
        <v>7.214607204041272E-2</v>
      </c>
      <c r="H339" s="302">
        <v>0.1033626668073858</v>
      </c>
      <c r="I339" s="302">
        <v>1.7422895134287322</v>
      </c>
      <c r="J339" s="302">
        <f t="shared" si="150"/>
        <v>1.9177982522765307</v>
      </c>
      <c r="K339" s="303"/>
      <c r="L339" s="302">
        <v>4.7680519054224685E-2</v>
      </c>
      <c r="M339" s="302">
        <v>0.10966562059578636</v>
      </c>
      <c r="N339" s="302">
        <v>1.7764171292100839</v>
      </c>
      <c r="O339" s="302">
        <f t="shared" si="149"/>
        <v>1.933763268860095</v>
      </c>
    </row>
    <row r="340" spans="1:15" s="236" customFormat="1" x14ac:dyDescent="0.2">
      <c r="A340" s="237" t="str">
        <f>name!E$12</f>
        <v>Elementary occupations</v>
      </c>
      <c r="B340" s="302">
        <v>0.51085940839849686</v>
      </c>
      <c r="C340" s="302">
        <v>3.0377185337423525</v>
      </c>
      <c r="D340" s="302">
        <v>1.2821462702185014</v>
      </c>
      <c r="E340" s="302">
        <f t="shared" si="147"/>
        <v>4.8307242123593506</v>
      </c>
      <c r="F340" s="303"/>
      <c r="G340" s="302">
        <v>0.4066938492072697</v>
      </c>
      <c r="H340" s="302">
        <v>2.3856991259870535</v>
      </c>
      <c r="I340" s="302">
        <v>0.89234394374196491</v>
      </c>
      <c r="J340" s="302">
        <f t="shared" si="150"/>
        <v>3.684736918936288</v>
      </c>
      <c r="K340" s="303"/>
      <c r="L340" s="302">
        <v>0.46715093195335611</v>
      </c>
      <c r="M340" s="302">
        <v>8.3616512698556661E-2</v>
      </c>
      <c r="N340" s="302">
        <v>1.3360171250042723</v>
      </c>
      <c r="O340" s="302">
        <f t="shared" si="149"/>
        <v>1.8867845696561849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46.037748324679413</v>
      </c>
      <c r="C342" s="311">
        <f t="shared" ref="C342:E342" si="151">SUM(C332:C340)</f>
        <v>27.630045803539183</v>
      </c>
      <c r="D342" s="311">
        <f t="shared" si="151"/>
        <v>6.5262058717815101</v>
      </c>
      <c r="E342" s="311">
        <f t="shared" si="151"/>
        <v>80.194000000000116</v>
      </c>
      <c r="F342" s="311"/>
      <c r="G342" s="311">
        <f t="shared" ref="G342:J342" si="152">SUM(G332:G340)</f>
        <v>45.978208648393469</v>
      </c>
      <c r="H342" s="311">
        <f t="shared" si="152"/>
        <v>27.928627187219455</v>
      </c>
      <c r="I342" s="311">
        <f t="shared" si="152"/>
        <v>5.8871641643871619</v>
      </c>
      <c r="J342" s="311">
        <f t="shared" si="152"/>
        <v>79.794000000000096</v>
      </c>
      <c r="K342" s="311"/>
      <c r="L342" s="311">
        <f t="shared" ref="L342:O342" si="153">SUM(L332:L340)</f>
        <v>51.885456316272908</v>
      </c>
      <c r="M342" s="311">
        <f t="shared" si="153"/>
        <v>29.045476155772413</v>
      </c>
      <c r="N342" s="311">
        <f t="shared" si="153"/>
        <v>6.6580675279547439</v>
      </c>
      <c r="O342" s="311">
        <f t="shared" si="153"/>
        <v>87.58900000000007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4.098899170038016</v>
      </c>
      <c r="C349" s="302">
        <v>1.1642408050172879</v>
      </c>
      <c r="D349" s="302">
        <v>0.66963753027969641</v>
      </c>
      <c r="E349" s="302">
        <f>SUM(B349:D349)</f>
        <v>5.9327775053350003</v>
      </c>
      <c r="F349" s="303"/>
      <c r="G349" s="302">
        <v>4.1313001163367984</v>
      </c>
      <c r="H349" s="302">
        <v>1.7022150290245484</v>
      </c>
      <c r="I349" s="302">
        <v>0.55022971078911076</v>
      </c>
      <c r="J349" s="302">
        <f>SUM(G349:I349)</f>
        <v>6.3837448561504573</v>
      </c>
      <c r="K349" s="303"/>
      <c r="L349" s="302">
        <v>5.4209490447830513</v>
      </c>
      <c r="M349" s="302">
        <v>2.1437987274611943</v>
      </c>
      <c r="N349" s="302">
        <v>0.52735151553019521</v>
      </c>
      <c r="O349" s="302">
        <f>SUM(L349:N349)</f>
        <v>8.0920992877744418</v>
      </c>
    </row>
    <row r="350" spans="1:15" s="236" customFormat="1" x14ac:dyDescent="0.2">
      <c r="A350" s="237" t="str">
        <f>name!E$5</f>
        <v>Professional occupations</v>
      </c>
      <c r="B350" s="302">
        <v>30.796832150472021</v>
      </c>
      <c r="C350" s="302">
        <v>14.927950218492104</v>
      </c>
      <c r="D350" s="302">
        <v>3.8606876436633604</v>
      </c>
      <c r="E350" s="302">
        <f t="shared" ref="E350:E357" si="154">SUM(B350:D350)</f>
        <v>49.585470012627489</v>
      </c>
      <c r="F350" s="303"/>
      <c r="G350" s="302">
        <v>32.443152623640138</v>
      </c>
      <c r="H350" s="302">
        <v>18.638855450882083</v>
      </c>
      <c r="I350" s="302">
        <v>3.0552016898387335</v>
      </c>
      <c r="J350" s="302">
        <f t="shared" ref="J350:J352" si="155">SUM(G350:I350)</f>
        <v>54.137209764360954</v>
      </c>
      <c r="K350" s="303"/>
      <c r="L350" s="302">
        <v>41.804402652603819</v>
      </c>
      <c r="M350" s="302">
        <v>23.92368546788305</v>
      </c>
      <c r="N350" s="302">
        <v>3.2852990261512725</v>
      </c>
      <c r="O350" s="302">
        <f t="shared" ref="O350:O357" si="156">SUM(L350:N350)</f>
        <v>69.013387146638152</v>
      </c>
    </row>
    <row r="351" spans="1:15" s="236" customFormat="1" x14ac:dyDescent="0.2">
      <c r="A351" s="237" t="str">
        <f>name!E$6</f>
        <v>Associate professional occupations</v>
      </c>
      <c r="B351" s="302">
        <v>10.993872646105752</v>
      </c>
      <c r="C351" s="302">
        <v>6.3783892224035448</v>
      </c>
      <c r="D351" s="302">
        <v>1.000064360174777</v>
      </c>
      <c r="E351" s="302">
        <f t="shared" si="154"/>
        <v>18.372326228684074</v>
      </c>
      <c r="F351" s="303"/>
      <c r="G351" s="302">
        <v>11.330407897685843</v>
      </c>
      <c r="H351" s="302">
        <v>7.9285473567789122</v>
      </c>
      <c r="I351" s="302">
        <v>0.65013452121551873</v>
      </c>
      <c r="J351" s="302">
        <f t="shared" si="155"/>
        <v>19.909089775680275</v>
      </c>
      <c r="K351" s="303"/>
      <c r="L351" s="302">
        <v>13.079704793802742</v>
      </c>
      <c r="M351" s="302">
        <v>8.5957780032227333</v>
      </c>
      <c r="N351" s="302">
        <v>0.70800059458907294</v>
      </c>
      <c r="O351" s="302">
        <f t="shared" si="156"/>
        <v>22.383483391614547</v>
      </c>
    </row>
    <row r="352" spans="1:15" s="236" customFormat="1" x14ac:dyDescent="0.2">
      <c r="A352" s="237" t="str">
        <f>name!E$7</f>
        <v>Administrative and secretarial occupations</v>
      </c>
      <c r="B352" s="302">
        <v>4.7787945526300328</v>
      </c>
      <c r="C352" s="302">
        <v>6.6605208134683798</v>
      </c>
      <c r="D352" s="302">
        <v>0.19074944487568984</v>
      </c>
      <c r="E352" s="302">
        <f t="shared" si="154"/>
        <v>11.630064810974103</v>
      </c>
      <c r="F352" s="303"/>
      <c r="G352" s="302">
        <v>4.0461398574563239</v>
      </c>
      <c r="H352" s="302">
        <v>6.3306250854465498</v>
      </c>
      <c r="I352" s="302">
        <v>0.11001096008277768</v>
      </c>
      <c r="J352" s="302">
        <f t="shared" si="155"/>
        <v>10.486775902985652</v>
      </c>
      <c r="K352" s="303"/>
      <c r="L352" s="302">
        <v>3.2030255262133527</v>
      </c>
      <c r="M352" s="302">
        <v>3.0622163407320468</v>
      </c>
      <c r="N352" s="302">
        <v>7.8975113987408307E-2</v>
      </c>
      <c r="O352" s="302">
        <f t="shared" si="156"/>
        <v>6.3442169809328082</v>
      </c>
    </row>
    <row r="353" spans="1:15" s="236" customFormat="1" x14ac:dyDescent="0.2">
      <c r="A353" s="237" t="str">
        <f>name!E$8</f>
        <v>Skilled trades occupations</v>
      </c>
      <c r="B353" s="302">
        <v>0.96188176852161067</v>
      </c>
      <c r="C353" s="302">
        <v>0.7750719061756226</v>
      </c>
      <c r="D353" s="302">
        <v>0.27004344384420498</v>
      </c>
      <c r="E353" s="302">
        <f t="shared" si="154"/>
        <v>2.0069971185414381</v>
      </c>
      <c r="F353" s="303"/>
      <c r="G353" s="302">
        <v>0.70900110202624278</v>
      </c>
      <c r="H353" s="302">
        <v>0.62982600774496478</v>
      </c>
      <c r="I353" s="302">
        <v>0.17715610658866768</v>
      </c>
      <c r="J353" s="302">
        <f>SUM(G353:I353)</f>
        <v>1.5159832163598752</v>
      </c>
      <c r="K353" s="303"/>
      <c r="L353" s="302">
        <v>0.44962458023310187</v>
      </c>
      <c r="M353" s="302">
        <v>0.48016803659632878</v>
      </c>
      <c r="N353" s="302">
        <v>0.17985412966285325</v>
      </c>
      <c r="O353" s="302">
        <f t="shared" si="156"/>
        <v>1.1096467464922839</v>
      </c>
    </row>
    <row r="354" spans="1:15" s="236" customFormat="1" x14ac:dyDescent="0.2">
      <c r="A354" s="237" t="str">
        <f>name!E$9</f>
        <v>Caring, leisure and other service occupations</v>
      </c>
      <c r="B354" s="302">
        <v>20.893915766121459</v>
      </c>
      <c r="C354" s="302">
        <v>17.927253825639021</v>
      </c>
      <c r="D354" s="302">
        <v>1.8113309592619737</v>
      </c>
      <c r="E354" s="302">
        <f t="shared" si="154"/>
        <v>40.632500551022453</v>
      </c>
      <c r="F354" s="303"/>
      <c r="G354" s="302">
        <v>18.734641839308757</v>
      </c>
      <c r="H354" s="302">
        <v>18.316039542440087</v>
      </c>
      <c r="I354" s="302">
        <v>1.5679447068942571</v>
      </c>
      <c r="J354" s="302">
        <f t="shared" ref="J354:J357" si="157">SUM(G354:I354)</f>
        <v>38.618626088643104</v>
      </c>
      <c r="K354" s="303"/>
      <c r="L354" s="302">
        <v>20.249305409138124</v>
      </c>
      <c r="M354" s="302">
        <v>19.667012131492214</v>
      </c>
      <c r="N354" s="302">
        <v>1.9299781017599797</v>
      </c>
      <c r="O354" s="302">
        <f t="shared" si="156"/>
        <v>41.846295642390317</v>
      </c>
    </row>
    <row r="355" spans="1:15" s="236" customFormat="1" x14ac:dyDescent="0.2">
      <c r="A355" s="237" t="str">
        <f>name!E$10</f>
        <v>Sales and customer service occupations</v>
      </c>
      <c r="B355" s="302">
        <v>0.95774110412197055</v>
      </c>
      <c r="C355" s="302">
        <v>1.0091848383641993</v>
      </c>
      <c r="D355" s="302">
        <v>0.12903311551936686</v>
      </c>
      <c r="E355" s="302">
        <f t="shared" si="154"/>
        <v>2.0959590580055365</v>
      </c>
      <c r="F355" s="303"/>
      <c r="G355" s="302">
        <v>0.81075326060583985</v>
      </c>
      <c r="H355" s="302">
        <v>0.96451064287883237</v>
      </c>
      <c r="I355" s="302">
        <v>5.9232885622705692E-2</v>
      </c>
      <c r="J355" s="302">
        <f t="shared" si="157"/>
        <v>1.834496789107378</v>
      </c>
      <c r="K355" s="303"/>
      <c r="L355" s="302">
        <v>0.96761731442344745</v>
      </c>
      <c r="M355" s="302">
        <v>0.97876541650920212</v>
      </c>
      <c r="N355" s="302">
        <v>7.6979753333729695E-2</v>
      </c>
      <c r="O355" s="302">
        <f t="shared" si="156"/>
        <v>2.0233624842663791</v>
      </c>
    </row>
    <row r="356" spans="1:15" s="236" customFormat="1" x14ac:dyDescent="0.2">
      <c r="A356" s="237" t="str">
        <f>name!E$11</f>
        <v>Process, plant and machine operatives</v>
      </c>
      <c r="B356" s="302">
        <v>0.38683384867397341</v>
      </c>
      <c r="C356" s="302">
        <v>0.4730225001798482</v>
      </c>
      <c r="D356" s="302">
        <v>5.2645664146803141E-2</v>
      </c>
      <c r="E356" s="302">
        <f t="shared" si="154"/>
        <v>0.91250201300062472</v>
      </c>
      <c r="F356" s="303"/>
      <c r="G356" s="302">
        <v>0.26488111189462765</v>
      </c>
      <c r="H356" s="302">
        <v>0.44752312204034272</v>
      </c>
      <c r="I356" s="302">
        <v>3.3596209154496362E-2</v>
      </c>
      <c r="J356" s="302">
        <f t="shared" si="157"/>
        <v>0.74600044308946667</v>
      </c>
      <c r="K356" s="303"/>
      <c r="L356" s="302">
        <v>9.1360824000560822E-2</v>
      </c>
      <c r="M356" s="302">
        <v>0.30056691141309816</v>
      </c>
      <c r="N356" s="302">
        <v>0.13250778076853267</v>
      </c>
      <c r="O356" s="302">
        <f t="shared" si="156"/>
        <v>0.52443551618219164</v>
      </c>
    </row>
    <row r="357" spans="1:15" s="236" customFormat="1" x14ac:dyDescent="0.2">
      <c r="A357" s="237" t="str">
        <f>name!E$12</f>
        <v>Elementary occupations</v>
      </c>
      <c r="B357" s="302">
        <v>3.3457277461863049</v>
      </c>
      <c r="C357" s="302">
        <v>2.6158275510905131</v>
      </c>
      <c r="D357" s="302">
        <v>0.90484740453246204</v>
      </c>
      <c r="E357" s="302">
        <f t="shared" si="154"/>
        <v>6.8664027018092799</v>
      </c>
      <c r="F357" s="303"/>
      <c r="G357" s="302">
        <v>2.4995130263611469</v>
      </c>
      <c r="H357" s="302">
        <v>2.1041217995175829</v>
      </c>
      <c r="I357" s="302">
        <v>0.42743833774418022</v>
      </c>
      <c r="J357" s="302">
        <f t="shared" si="157"/>
        <v>5.0310731636229109</v>
      </c>
      <c r="K357" s="303"/>
      <c r="L357" s="302">
        <v>4.5166703111581299</v>
      </c>
      <c r="M357" s="302">
        <v>0.41433731217819136</v>
      </c>
      <c r="N357" s="302">
        <v>1.0530651803725897</v>
      </c>
      <c r="O357" s="302">
        <f t="shared" si="156"/>
        <v>5.9840728037089113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77.214498752871123</v>
      </c>
      <c r="C359" s="311">
        <f t="shared" ref="C359:E359" si="158">SUM(C349:C357)</f>
        <v>51.931461680830523</v>
      </c>
      <c r="D359" s="311">
        <f t="shared" si="158"/>
        <v>8.8890395662983348</v>
      </c>
      <c r="E359" s="311">
        <f t="shared" si="158"/>
        <v>138.035</v>
      </c>
      <c r="F359" s="311"/>
      <c r="G359" s="311">
        <f t="shared" ref="G359:J359" si="159">SUM(G349:G357)</f>
        <v>74.969790835315706</v>
      </c>
      <c r="H359" s="311">
        <f t="shared" si="159"/>
        <v>57.062264036753909</v>
      </c>
      <c r="I359" s="311">
        <f t="shared" si="159"/>
        <v>6.630945127930449</v>
      </c>
      <c r="J359" s="311">
        <f t="shared" si="159"/>
        <v>138.6630000000001</v>
      </c>
      <c r="K359" s="311"/>
      <c r="L359" s="311">
        <f t="shared" ref="L359:O359" si="160">SUM(L349:L357)</f>
        <v>89.782660456356325</v>
      </c>
      <c r="M359" s="311">
        <f t="shared" si="160"/>
        <v>59.566328347488074</v>
      </c>
      <c r="N359" s="311">
        <f t="shared" si="160"/>
        <v>7.9720111961556341</v>
      </c>
      <c r="O359" s="311">
        <f t="shared" si="160"/>
        <v>157.32100000000005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0.59142929780478715</v>
      </c>
      <c r="C366" s="302">
        <v>0.20002316457512923</v>
      </c>
      <c r="D366" s="302">
        <v>0.48910959706910984</v>
      </c>
      <c r="E366" s="302">
        <f>SUM(B366:D366)</f>
        <v>1.2805620594490263</v>
      </c>
      <c r="F366" s="303"/>
      <c r="G366" s="302">
        <v>0.60972422620945055</v>
      </c>
      <c r="H366" s="302">
        <v>0.35391518866765359</v>
      </c>
      <c r="I366" s="302">
        <v>0.38274158828633731</v>
      </c>
      <c r="J366" s="302">
        <f>SUM(G366:I366)</f>
        <v>1.3463810031634416</v>
      </c>
      <c r="K366" s="303"/>
      <c r="L366" s="302">
        <v>0.74838167102268316</v>
      </c>
      <c r="M366" s="302">
        <v>0.57423673437158773</v>
      </c>
      <c r="N366" s="302">
        <v>0.39651968311960184</v>
      </c>
      <c r="O366" s="302">
        <f>SUM(L366:N366)</f>
        <v>1.7191380885138727</v>
      </c>
    </row>
    <row r="367" spans="1:15" s="236" customFormat="1" x14ac:dyDescent="0.2">
      <c r="A367" s="237" t="str">
        <f>name!E$5</f>
        <v>Professional occupations</v>
      </c>
      <c r="B367" s="302">
        <v>1.1548196927948426</v>
      </c>
      <c r="C367" s="302">
        <v>0.48914612112696421</v>
      </c>
      <c r="D367" s="302">
        <v>1.2802023958584143</v>
      </c>
      <c r="E367" s="302">
        <f t="shared" ref="E367:E374" si="161">SUM(B367:D367)</f>
        <v>2.9241682097802215</v>
      </c>
      <c r="F367" s="303"/>
      <c r="G367" s="302">
        <v>1.3174671998951235</v>
      </c>
      <c r="H367" s="302">
        <v>0.89000526537094293</v>
      </c>
      <c r="I367" s="302">
        <v>1.0406960449458078</v>
      </c>
      <c r="J367" s="302">
        <f t="shared" ref="J367:J369" si="162">SUM(G367:I367)</f>
        <v>3.2481685102118742</v>
      </c>
      <c r="K367" s="303"/>
      <c r="L367" s="302">
        <v>1.6598747350069269</v>
      </c>
      <c r="M367" s="302">
        <v>1.1834856091646189</v>
      </c>
      <c r="N367" s="302">
        <v>1.0729099384182581</v>
      </c>
      <c r="O367" s="302">
        <f t="shared" ref="O367:O374" si="163">SUM(L367:N367)</f>
        <v>3.9162702825898039</v>
      </c>
    </row>
    <row r="368" spans="1:15" s="236" customFormat="1" x14ac:dyDescent="0.2">
      <c r="A368" s="237" t="str">
        <f>name!E$6</f>
        <v>Associate professional occupations</v>
      </c>
      <c r="B368" s="302">
        <v>1.2317888288487913</v>
      </c>
      <c r="C368" s="302">
        <v>0.74009051332810982</v>
      </c>
      <c r="D368" s="302">
        <v>3.7761069860730587</v>
      </c>
      <c r="E368" s="302">
        <f t="shared" si="161"/>
        <v>5.7479863282499597</v>
      </c>
      <c r="F368" s="303"/>
      <c r="G368" s="302">
        <v>1.309127114434697</v>
      </c>
      <c r="H368" s="302">
        <v>1.1021951735103226</v>
      </c>
      <c r="I368" s="302">
        <v>2.8703391100690414</v>
      </c>
      <c r="J368" s="302">
        <f t="shared" si="162"/>
        <v>5.2816613980140605</v>
      </c>
      <c r="K368" s="303"/>
      <c r="L368" s="302">
        <v>1.4402316750960416</v>
      </c>
      <c r="M368" s="302">
        <v>1.3703772748892404</v>
      </c>
      <c r="N368" s="302">
        <v>3.181767040726287</v>
      </c>
      <c r="O368" s="302">
        <f t="shared" si="163"/>
        <v>5.9923759907115688</v>
      </c>
    </row>
    <row r="369" spans="1:15" s="236" customFormat="1" x14ac:dyDescent="0.2">
      <c r="A369" s="237" t="str">
        <f>name!E$7</f>
        <v>Administrative and secretarial occupations</v>
      </c>
      <c r="B369" s="302">
        <v>1.6338066905813451</v>
      </c>
      <c r="C369" s="302">
        <v>2.2578500248200561</v>
      </c>
      <c r="D369" s="302">
        <v>0.12372312044864403</v>
      </c>
      <c r="E369" s="302">
        <f t="shared" si="161"/>
        <v>4.0153798358500454</v>
      </c>
      <c r="F369" s="303"/>
      <c r="G369" s="302">
        <v>1.401242713984497</v>
      </c>
      <c r="H369" s="302">
        <v>2.9039706163392416</v>
      </c>
      <c r="I369" s="302">
        <v>5.3722187094086993E-2</v>
      </c>
      <c r="J369" s="302">
        <f t="shared" si="162"/>
        <v>4.3589355174178257</v>
      </c>
      <c r="K369" s="303"/>
      <c r="L369" s="302">
        <v>1.4977961199710355</v>
      </c>
      <c r="M369" s="302">
        <v>3.147908627740049</v>
      </c>
      <c r="N369" s="302">
        <v>5.6588340723504826E-2</v>
      </c>
      <c r="O369" s="302">
        <f t="shared" si="163"/>
        <v>4.7022930884345895</v>
      </c>
    </row>
    <row r="370" spans="1:15" s="236" customFormat="1" x14ac:dyDescent="0.2">
      <c r="A370" s="237" t="str">
        <f>name!E$8</f>
        <v>Skilled trades occupations</v>
      </c>
      <c r="B370" s="302">
        <v>1.1066427369070844</v>
      </c>
      <c r="C370" s="302">
        <v>0.49762011130945688</v>
      </c>
      <c r="D370" s="302">
        <v>0.85500689901913318</v>
      </c>
      <c r="E370" s="302">
        <f t="shared" si="161"/>
        <v>2.4592697472356746</v>
      </c>
      <c r="F370" s="303"/>
      <c r="G370" s="302">
        <v>0.97284696764795786</v>
      </c>
      <c r="H370" s="302">
        <v>0.44866517168995995</v>
      </c>
      <c r="I370" s="302">
        <v>0.68953875542795406</v>
      </c>
      <c r="J370" s="302">
        <f>SUM(G370:I370)</f>
        <v>2.1110508947658717</v>
      </c>
      <c r="K370" s="303"/>
      <c r="L370" s="302">
        <v>0.84128124323848152</v>
      </c>
      <c r="M370" s="302">
        <v>0.66192275838188586</v>
      </c>
      <c r="N370" s="302">
        <v>0.75260534310245542</v>
      </c>
      <c r="O370" s="302">
        <f t="shared" si="163"/>
        <v>2.2558093447228229</v>
      </c>
    </row>
    <row r="371" spans="1:15" s="236" customFormat="1" x14ac:dyDescent="0.2">
      <c r="A371" s="237" t="str">
        <f>name!E$9</f>
        <v>Caring, leisure and other service occupations</v>
      </c>
      <c r="B371" s="302">
        <v>0.91674684323233802</v>
      </c>
      <c r="C371" s="302">
        <v>1.2553059393755113</v>
      </c>
      <c r="D371" s="302">
        <v>0.18564846087712558</v>
      </c>
      <c r="E371" s="302">
        <f t="shared" si="161"/>
        <v>2.3577012434849749</v>
      </c>
      <c r="F371" s="303"/>
      <c r="G371" s="302">
        <v>0.78084711168031784</v>
      </c>
      <c r="H371" s="302">
        <v>1.3982685433696642</v>
      </c>
      <c r="I371" s="302">
        <v>0.11862769205389308</v>
      </c>
      <c r="J371" s="302">
        <f t="shared" ref="J371:J374" si="164">SUM(G371:I371)</f>
        <v>2.2977433471038751</v>
      </c>
      <c r="K371" s="303"/>
      <c r="L371" s="302">
        <v>0.8076188000008353</v>
      </c>
      <c r="M371" s="302">
        <v>1.6703103509407715</v>
      </c>
      <c r="N371" s="302">
        <v>0.13378395458254971</v>
      </c>
      <c r="O371" s="302">
        <f t="shared" si="163"/>
        <v>2.6117131055241565</v>
      </c>
    </row>
    <row r="372" spans="1:15" s="236" customFormat="1" x14ac:dyDescent="0.2">
      <c r="A372" s="237" t="str">
        <f>name!E$10</f>
        <v>Sales and customer service occupations</v>
      </c>
      <c r="B372" s="302">
        <v>0.7132048879408146</v>
      </c>
      <c r="C372" s="302">
        <v>1.2733889224589912</v>
      </c>
      <c r="D372" s="302">
        <v>0.1199908102917734</v>
      </c>
      <c r="E372" s="302">
        <f t="shared" si="161"/>
        <v>2.1065846206915793</v>
      </c>
      <c r="F372" s="303"/>
      <c r="G372" s="302">
        <v>0.61129643862296446</v>
      </c>
      <c r="H372" s="302">
        <v>1.5016797182317423</v>
      </c>
      <c r="I372" s="302">
        <v>6.4488565797035602E-2</v>
      </c>
      <c r="J372" s="302">
        <f t="shared" si="164"/>
        <v>2.1774647226517425</v>
      </c>
      <c r="K372" s="303"/>
      <c r="L372" s="302">
        <v>0.76746117260441604</v>
      </c>
      <c r="M372" s="302">
        <v>1.9291089443096912</v>
      </c>
      <c r="N372" s="302">
        <v>5.3004218697075799E-2</v>
      </c>
      <c r="O372" s="302">
        <f t="shared" si="163"/>
        <v>2.7495743356111828</v>
      </c>
    </row>
    <row r="373" spans="1:15" s="236" customFormat="1" x14ac:dyDescent="0.2">
      <c r="A373" s="237" t="str">
        <f>name!E$11</f>
        <v>Process, plant and machine operatives</v>
      </c>
      <c r="B373" s="302">
        <v>0.21568470500655526</v>
      </c>
      <c r="C373" s="302">
        <v>0.15391514458857108</v>
      </c>
      <c r="D373" s="302">
        <v>3.5833480843811494E-2</v>
      </c>
      <c r="E373" s="302">
        <f t="shared" si="161"/>
        <v>0.40543333043893787</v>
      </c>
      <c r="F373" s="303"/>
      <c r="G373" s="302">
        <v>0.17365521003528228</v>
      </c>
      <c r="H373" s="302">
        <v>0.16803139647233623</v>
      </c>
      <c r="I373" s="302">
        <v>3.586516453030103E-2</v>
      </c>
      <c r="J373" s="302">
        <f t="shared" si="164"/>
        <v>0.37755177103791954</v>
      </c>
      <c r="K373" s="303"/>
      <c r="L373" s="302">
        <v>0.19823610890717397</v>
      </c>
      <c r="M373" s="302">
        <v>0.27769421416588408</v>
      </c>
      <c r="N373" s="302">
        <v>4.4274946756208904E-2</v>
      </c>
      <c r="O373" s="302">
        <f t="shared" si="163"/>
        <v>0.52020526982926696</v>
      </c>
    </row>
    <row r="374" spans="1:15" s="236" customFormat="1" x14ac:dyDescent="0.2">
      <c r="A374" s="237" t="str">
        <f>name!E$12</f>
        <v>Elementary occupations</v>
      </c>
      <c r="B374" s="302">
        <v>0.86947658036012743</v>
      </c>
      <c r="C374" s="302">
        <v>2.9451637874464609</v>
      </c>
      <c r="D374" s="302">
        <v>0.11427425701297983</v>
      </c>
      <c r="E374" s="302">
        <f t="shared" si="161"/>
        <v>3.9289146248195683</v>
      </c>
      <c r="F374" s="303"/>
      <c r="G374" s="302">
        <v>0.71255460603977017</v>
      </c>
      <c r="H374" s="302">
        <v>2.8586523978401166</v>
      </c>
      <c r="I374" s="302">
        <v>5.6835831753503208E-2</v>
      </c>
      <c r="J374" s="302">
        <f t="shared" si="164"/>
        <v>3.6280428356333903</v>
      </c>
      <c r="K374" s="303"/>
      <c r="L374" s="302">
        <v>0.67426462854484648</v>
      </c>
      <c r="M374" s="302">
        <v>2.7775398057536949</v>
      </c>
      <c r="N374" s="302">
        <v>6.5816059764210996E-2</v>
      </c>
      <c r="O374" s="302">
        <f t="shared" si="163"/>
        <v>3.517620494062752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8.433600263476686</v>
      </c>
      <c r="C376" s="311">
        <f t="shared" ref="C376:E376" si="165">SUM(C366:C374)</f>
        <v>9.8125037290292525</v>
      </c>
      <c r="D376" s="311">
        <f t="shared" si="165"/>
        <v>6.9798960074940508</v>
      </c>
      <c r="E376" s="311">
        <f t="shared" si="165"/>
        <v>25.225999999999988</v>
      </c>
      <c r="F376" s="311"/>
      <c r="G376" s="311">
        <f t="shared" ref="G376:J376" si="166">SUM(G366:G374)</f>
        <v>7.8887615885500617</v>
      </c>
      <c r="H376" s="311">
        <f t="shared" si="166"/>
        <v>11.625383471491979</v>
      </c>
      <c r="I376" s="311">
        <f t="shared" si="166"/>
        <v>5.312854939957961</v>
      </c>
      <c r="J376" s="311">
        <f t="shared" si="166"/>
        <v>24.826999999999998</v>
      </c>
      <c r="K376" s="311"/>
      <c r="L376" s="311">
        <f t="shared" ref="L376:O376" si="167">SUM(L366:L374)</f>
        <v>8.635146154392439</v>
      </c>
      <c r="M376" s="311">
        <f t="shared" si="167"/>
        <v>13.592584319717425</v>
      </c>
      <c r="N376" s="311">
        <f t="shared" si="167"/>
        <v>5.7572695258901545</v>
      </c>
      <c r="O376" s="311">
        <f t="shared" si="167"/>
        <v>27.985000000000014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0.74417464737937689</v>
      </c>
      <c r="C383" s="302">
        <v>0.13460536411866378</v>
      </c>
      <c r="D383" s="302">
        <v>1.2747484628963721</v>
      </c>
      <c r="E383" s="302">
        <f>SUM(B383:D383)</f>
        <v>2.1535284743944128</v>
      </c>
      <c r="F383" s="303"/>
      <c r="G383" s="302">
        <v>0.75380995182627897</v>
      </c>
      <c r="H383" s="302">
        <v>0.1838005387852939</v>
      </c>
      <c r="I383" s="302">
        <v>1.0211438616034465</v>
      </c>
      <c r="J383" s="302">
        <f>SUM(G383:I383)</f>
        <v>1.9587543522150193</v>
      </c>
      <c r="K383" s="303"/>
      <c r="L383" s="302">
        <v>0.73695936498610426</v>
      </c>
      <c r="M383" s="302">
        <v>0.2253148842276734</v>
      </c>
      <c r="N383" s="302">
        <v>0.71194865445842903</v>
      </c>
      <c r="O383" s="302">
        <f>SUM(L383:N383)</f>
        <v>1.6742229036722067</v>
      </c>
    </row>
    <row r="384" spans="1:15" s="236" customFormat="1" x14ac:dyDescent="0.2">
      <c r="A384" s="237" t="str">
        <f>name!E$5</f>
        <v>Professional occupations</v>
      </c>
      <c r="B384" s="302">
        <v>3.0204750370919164</v>
      </c>
      <c r="C384" s="302">
        <v>0.96616361817454655</v>
      </c>
      <c r="D384" s="302">
        <v>2.7576112327840852</v>
      </c>
      <c r="E384" s="302">
        <f t="shared" ref="E384:E391" si="168">SUM(B384:D384)</f>
        <v>6.7442498880505486</v>
      </c>
      <c r="F384" s="303"/>
      <c r="G384" s="302">
        <v>2.4627322342175626</v>
      </c>
      <c r="H384" s="302">
        <v>0.95500934321150655</v>
      </c>
      <c r="I384" s="302">
        <v>2.0478634068405515</v>
      </c>
      <c r="J384" s="302">
        <f t="shared" ref="J384:J386" si="169">SUM(G384:I384)</f>
        <v>5.4656049842696213</v>
      </c>
      <c r="K384" s="303"/>
      <c r="L384" s="302">
        <v>2.3581973161175624</v>
      </c>
      <c r="M384" s="302">
        <v>0.89017648621998524</v>
      </c>
      <c r="N384" s="302">
        <v>1.6543092912409156</v>
      </c>
      <c r="O384" s="302">
        <f t="shared" ref="O384:O391" si="170">SUM(L384:N384)</f>
        <v>4.9026830935784629</v>
      </c>
    </row>
    <row r="385" spans="1:15" s="236" customFormat="1" x14ac:dyDescent="0.2">
      <c r="A385" s="237" t="str">
        <f>name!E$6</f>
        <v>Associate professional occupations</v>
      </c>
      <c r="B385" s="302">
        <v>1.3560724926843231</v>
      </c>
      <c r="C385" s="302">
        <v>0.6498177245830159</v>
      </c>
      <c r="D385" s="302">
        <v>2.4112776189286897</v>
      </c>
      <c r="E385" s="302">
        <f t="shared" si="168"/>
        <v>4.4171678361960289</v>
      </c>
      <c r="F385" s="303"/>
      <c r="G385" s="302">
        <v>1.1884964088303545</v>
      </c>
      <c r="H385" s="302">
        <v>0.65544625129412437</v>
      </c>
      <c r="I385" s="302">
        <v>1.9556391460776552</v>
      </c>
      <c r="J385" s="302">
        <f t="shared" si="169"/>
        <v>3.7995818062021343</v>
      </c>
      <c r="K385" s="303"/>
      <c r="L385" s="302">
        <v>1.0870202729213052</v>
      </c>
      <c r="M385" s="302">
        <v>0.57407241347011062</v>
      </c>
      <c r="N385" s="302">
        <v>1.8406024651622384</v>
      </c>
      <c r="O385" s="302">
        <f t="shared" si="170"/>
        <v>3.5016951515536539</v>
      </c>
    </row>
    <row r="386" spans="1:15" s="236" customFormat="1" x14ac:dyDescent="0.2">
      <c r="A386" s="237" t="str">
        <f>name!E$7</f>
        <v>Administrative and secretarial occupations</v>
      </c>
      <c r="B386" s="302">
        <v>2.1073648422263784</v>
      </c>
      <c r="C386" s="302">
        <v>1.5426010279338043</v>
      </c>
      <c r="D386" s="302">
        <v>0.61808157611351111</v>
      </c>
      <c r="E386" s="302">
        <f t="shared" si="168"/>
        <v>4.2680474462736937</v>
      </c>
      <c r="F386" s="303"/>
      <c r="G386" s="302">
        <v>1.4836260336244196</v>
      </c>
      <c r="H386" s="302">
        <v>1.3003250621316083</v>
      </c>
      <c r="I386" s="302">
        <v>0.61177267065345498</v>
      </c>
      <c r="J386" s="302">
        <f t="shared" si="169"/>
        <v>3.3957237664094828</v>
      </c>
      <c r="K386" s="303"/>
      <c r="L386" s="302">
        <v>1.2622428436697213</v>
      </c>
      <c r="M386" s="302">
        <v>1.1873922512156203</v>
      </c>
      <c r="N386" s="302">
        <v>0.39656129776622989</v>
      </c>
      <c r="O386" s="302">
        <f t="shared" si="170"/>
        <v>2.8461963926515716</v>
      </c>
    </row>
    <row r="387" spans="1:15" s="236" customFormat="1" x14ac:dyDescent="0.2">
      <c r="A387" s="237" t="str">
        <f>name!E$8</f>
        <v>Skilled trades occupations</v>
      </c>
      <c r="B387" s="302">
        <v>0.55157641268108748</v>
      </c>
      <c r="C387" s="302">
        <v>0.27612522887300373</v>
      </c>
      <c r="D387" s="302">
        <v>1.4028305232445688</v>
      </c>
      <c r="E387" s="302">
        <f t="shared" si="168"/>
        <v>2.2305321647986602</v>
      </c>
      <c r="F387" s="303"/>
      <c r="G387" s="302">
        <v>0.60656417871883284</v>
      </c>
      <c r="H387" s="302">
        <v>0.21839674288566135</v>
      </c>
      <c r="I387" s="302">
        <v>0.29542696244150407</v>
      </c>
      <c r="J387" s="302">
        <f>SUM(G387:I387)</f>
        <v>1.1203878840459982</v>
      </c>
      <c r="K387" s="303"/>
      <c r="L387" s="302">
        <v>0.56103586640406544</v>
      </c>
      <c r="M387" s="302">
        <v>0.20996305148263783</v>
      </c>
      <c r="N387" s="302">
        <v>0.4131502005464156</v>
      </c>
      <c r="O387" s="302">
        <f t="shared" si="170"/>
        <v>1.184149118433119</v>
      </c>
    </row>
    <row r="388" spans="1:15" s="236" customFormat="1" x14ac:dyDescent="0.2">
      <c r="A388" s="237" t="str">
        <f>name!E$9</f>
        <v>Caring, leisure and other service occupations</v>
      </c>
      <c r="B388" s="302">
        <v>2.5535588595985765</v>
      </c>
      <c r="C388" s="302">
        <v>1.2566878333815867</v>
      </c>
      <c r="D388" s="302">
        <v>2.3179666677122506</v>
      </c>
      <c r="E388" s="302">
        <f t="shared" si="168"/>
        <v>6.1282133606924134</v>
      </c>
      <c r="F388" s="303"/>
      <c r="G388" s="302">
        <v>2.1527468902348827</v>
      </c>
      <c r="H388" s="302">
        <v>0.97887427267506277</v>
      </c>
      <c r="I388" s="302">
        <v>3.2263796214051137</v>
      </c>
      <c r="J388" s="302">
        <f t="shared" ref="J388:J391" si="171">SUM(G388:I388)</f>
        <v>6.3580007843150597</v>
      </c>
      <c r="K388" s="303"/>
      <c r="L388" s="302">
        <v>1.3768426426680449</v>
      </c>
      <c r="M388" s="302">
        <v>0.49613109497448432</v>
      </c>
      <c r="N388" s="302">
        <v>2.5285966444115444</v>
      </c>
      <c r="O388" s="302">
        <f t="shared" si="170"/>
        <v>4.4015703820540732</v>
      </c>
    </row>
    <row r="389" spans="1:15" s="236" customFormat="1" x14ac:dyDescent="0.2">
      <c r="A389" s="237" t="str">
        <f>name!E$10</f>
        <v>Sales and customer service occupations</v>
      </c>
      <c r="B389" s="302">
        <v>0.52902399093441044</v>
      </c>
      <c r="C389" s="302">
        <v>0.53454345431197237</v>
      </c>
      <c r="D389" s="302">
        <v>0.43647065408933161</v>
      </c>
      <c r="E389" s="302">
        <f t="shared" si="168"/>
        <v>1.5000380993357143</v>
      </c>
      <c r="F389" s="303"/>
      <c r="G389" s="302">
        <v>0.49321856685792681</v>
      </c>
      <c r="H389" s="302">
        <v>0.70105094885977182</v>
      </c>
      <c r="I389" s="302">
        <v>0.21804711956415823</v>
      </c>
      <c r="J389" s="302">
        <f t="shared" si="171"/>
        <v>1.4123166352818568</v>
      </c>
      <c r="K389" s="303"/>
      <c r="L389" s="302">
        <v>0.44484540715104987</v>
      </c>
      <c r="M389" s="302">
        <v>0.65179510677816854</v>
      </c>
      <c r="N389" s="302">
        <v>0.12003890895982348</v>
      </c>
      <c r="O389" s="302">
        <f t="shared" si="170"/>
        <v>1.2166794228890419</v>
      </c>
    </row>
    <row r="390" spans="1:15" s="236" customFormat="1" x14ac:dyDescent="0.2">
      <c r="A390" s="237" t="str">
        <f>name!E$11</f>
        <v>Process, plant and machine operatives</v>
      </c>
      <c r="B390" s="302">
        <v>0.40701028595212413</v>
      </c>
      <c r="C390" s="302">
        <v>0.23013588716055605</v>
      </c>
      <c r="D390" s="302">
        <v>0.22547693123605395</v>
      </c>
      <c r="E390" s="302">
        <f t="shared" si="168"/>
        <v>0.86262310434873413</v>
      </c>
      <c r="F390" s="303"/>
      <c r="G390" s="302">
        <v>0.36545623529521742</v>
      </c>
      <c r="H390" s="302">
        <v>0.1892785324692258</v>
      </c>
      <c r="I390" s="302">
        <v>9.237186991067961E-2</v>
      </c>
      <c r="J390" s="302">
        <f t="shared" si="171"/>
        <v>0.64710663767512278</v>
      </c>
      <c r="K390" s="303"/>
      <c r="L390" s="302">
        <v>0.2172766159263668</v>
      </c>
      <c r="M390" s="302">
        <v>0.13901178742697942</v>
      </c>
      <c r="N390" s="302">
        <v>3.9692182695777248E-2</v>
      </c>
      <c r="O390" s="302">
        <f t="shared" si="170"/>
        <v>0.39598058604912345</v>
      </c>
    </row>
    <row r="391" spans="1:15" s="236" customFormat="1" x14ac:dyDescent="0.2">
      <c r="A391" s="237" t="str">
        <f>name!E$12</f>
        <v>Elementary occupations</v>
      </c>
      <c r="B391" s="302">
        <v>0.91487874103351541</v>
      </c>
      <c r="C391" s="302">
        <v>1.5523987337259118</v>
      </c>
      <c r="D391" s="302">
        <v>0.82432215115038088</v>
      </c>
      <c r="E391" s="302">
        <f t="shared" si="168"/>
        <v>3.2915996259098081</v>
      </c>
      <c r="F391" s="303"/>
      <c r="G391" s="302">
        <v>0.95204207257674089</v>
      </c>
      <c r="H391" s="302">
        <v>1.2401426897336199</v>
      </c>
      <c r="I391" s="302">
        <v>0.42033838727536621</v>
      </c>
      <c r="J391" s="302">
        <f t="shared" si="171"/>
        <v>2.6125231495857268</v>
      </c>
      <c r="K391" s="303"/>
      <c r="L391" s="302">
        <v>0.73895297132983739</v>
      </c>
      <c r="M391" s="302">
        <v>0.75732595792807011</v>
      </c>
      <c r="N391" s="302">
        <v>0.32254401986083436</v>
      </c>
      <c r="O391" s="302">
        <f t="shared" si="170"/>
        <v>1.8188229491187418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12.184135309581709</v>
      </c>
      <c r="C393" s="311">
        <f t="shared" ref="C393:E393" si="172">SUM(C383:C391)</f>
        <v>7.1430788722630609</v>
      </c>
      <c r="D393" s="311">
        <f t="shared" si="172"/>
        <v>12.268785818155244</v>
      </c>
      <c r="E393" s="311">
        <f t="shared" si="172"/>
        <v>31.596000000000014</v>
      </c>
      <c r="F393" s="311"/>
      <c r="G393" s="311">
        <f t="shared" ref="G393:J393" si="173">SUM(G383:G391)</f>
        <v>10.458692572182217</v>
      </c>
      <c r="H393" s="311">
        <f t="shared" si="173"/>
        <v>6.4223243820458746</v>
      </c>
      <c r="I393" s="311">
        <f t="shared" si="173"/>
        <v>9.8889830457719299</v>
      </c>
      <c r="J393" s="311">
        <f t="shared" si="173"/>
        <v>26.770000000000021</v>
      </c>
      <c r="K393" s="311"/>
      <c r="L393" s="311">
        <f t="shared" ref="L393:O393" si="174">SUM(L383:L391)</f>
        <v>8.7833733011740573</v>
      </c>
      <c r="M393" s="311">
        <f t="shared" si="174"/>
        <v>5.1311830337237296</v>
      </c>
      <c r="N393" s="311">
        <f t="shared" si="174"/>
        <v>8.0274436651022079</v>
      </c>
      <c r="O393" s="311">
        <f t="shared" si="174"/>
        <v>21.941999999999993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East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66.751713985174632</v>
      </c>
      <c r="C8" s="11">
        <f t="array" ref="C8:C16">MMULT(aggregation!$B$13:$AA$21,'Occ T2'!C8:C33)</f>
        <v>76.123748648308862</v>
      </c>
      <c r="D8" s="11">
        <f t="array" ref="D8:D16">MMULT(aggregation!$B$13:$AA$21,'Occ T2'!D8:D33)</f>
        <v>75.845821046980035</v>
      </c>
      <c r="E8" s="11">
        <f t="array" ref="E8:E16">MMULT(aggregation!$B$13:$AA$21,'Occ T2'!E8:E33)</f>
        <v>77.84410428001641</v>
      </c>
      <c r="F8" s="11">
        <f t="array" ref="F8:F16">MMULT(aggregation!$B$13:$AA$21,'Occ T2'!F8:F33)</f>
        <v>88.773837206566128</v>
      </c>
      <c r="G8" s="11"/>
      <c r="H8" s="11">
        <f>F8-D8</f>
        <v>12.928016159586093</v>
      </c>
      <c r="I8" s="11">
        <f t="array" ref="I8:I16">MMULT(aggregation!$B$13:$AA$21,'Occ T2'!I8:I33)</f>
        <v>43.894242355482433</v>
      </c>
      <c r="J8" s="11">
        <f>SUM(H8:I8)</f>
        <v>56.822258515068526</v>
      </c>
      <c r="L8" s="10" t="str">
        <f>name!E4</f>
        <v>Managers, directors and senior officials</v>
      </c>
      <c r="M8" s="11">
        <f t="array" ref="M8:M16">MMULT(aggregation!$B$13:$AA$21,'Occ T2'!M8:M33)</f>
        <v>43.382689412075365</v>
      </c>
      <c r="N8" s="11">
        <f t="array" ref="N8:N16">MMULT(aggregation!$B$13:$AA$21,'Occ T2'!N8:N33)</f>
        <v>48.925711140948451</v>
      </c>
      <c r="O8" s="11">
        <f t="array" ref="O8:O16">MMULT(aggregation!$B$13:$AA$21,'Occ T2'!O8:O33)</f>
        <v>46.725787602362686</v>
      </c>
      <c r="P8" s="11">
        <f t="array" ref="P8:P16">MMULT(aggregation!$B$13:$AA$21,'Occ T2'!P8:P33)</f>
        <v>47.126144485615598</v>
      </c>
      <c r="Q8" s="11">
        <f t="array" ref="Q8:Q16">MMULT(aggregation!$B$13:$AA$21,'Occ T2'!Q8:Q33)</f>
        <v>52.625659792223487</v>
      </c>
      <c r="R8" s="11"/>
      <c r="S8" s="11">
        <f>Q8-O8</f>
        <v>5.8998721898608011</v>
      </c>
      <c r="T8" s="11">
        <f t="array" ref="T8:T16">MMULT(aggregation!$B$13:$AA$21,'Occ T2'!T8:T33)</f>
        <v>23.71049944746251</v>
      </c>
      <c r="U8" s="11">
        <f>SUM(S8:T8)</f>
        <v>29.610371637323311</v>
      </c>
      <c r="W8" s="10" t="str">
        <f>name!E4</f>
        <v>Managers, directors and senior officials</v>
      </c>
      <c r="X8" s="11">
        <f t="array" ref="X8:X16">MMULT(aggregation!$B$13:$AA$21,'Occ T2'!X8:X33)</f>
        <v>23.369024573099345</v>
      </c>
      <c r="Y8" s="11">
        <f t="array" ref="Y8:Y16">MMULT(aggregation!$B$13:$AA$21,'Occ T2'!Y8:Y33)</f>
        <v>27.198037507360461</v>
      </c>
      <c r="Z8" s="11">
        <f t="array" ref="Z8:Z16">MMULT(aggregation!$B$13:$AA$21,'Occ T2'!Z8:Z33)</f>
        <v>29.120033444617412</v>
      </c>
      <c r="AA8" s="11">
        <f t="array" ref="AA8:AA16">MMULT(aggregation!$B$13:$AA$21,'Occ T2'!AA8:AA33)</f>
        <v>30.717959794400805</v>
      </c>
      <c r="AB8" s="11">
        <f t="array" ref="AB8:AB16">MMULT(aggregation!$B$13:$AA$21,'Occ T2'!AB8:AB33)</f>
        <v>36.148177414342683</v>
      </c>
      <c r="AC8" s="11"/>
      <c r="AD8" s="11">
        <f>AB8-Z8</f>
        <v>7.0281439697252708</v>
      </c>
      <c r="AE8" s="11">
        <f t="array" ref="AE8:AE16">MMULT(aggregation!$B$13:$AA$21,'Occ T2'!AE8:AE33)</f>
        <v>20.183742908019919</v>
      </c>
      <c r="AF8" s="11">
        <f>SUM(AD8:AE8)</f>
        <v>27.21188687774519</v>
      </c>
    </row>
    <row r="9" spans="1:32" x14ac:dyDescent="0.2">
      <c r="A9" t="str">
        <f>name!E5</f>
        <v>Professional occupations</v>
      </c>
      <c r="B9" s="11">
        <v>171.5645274831129</v>
      </c>
      <c r="C9" s="11">
        <v>179.52702517379763</v>
      </c>
      <c r="D9" s="11">
        <v>191.83270524658846</v>
      </c>
      <c r="E9" s="11">
        <v>207.91502018325599</v>
      </c>
      <c r="F9" s="11">
        <v>230.70830579090196</v>
      </c>
      <c r="G9" s="11"/>
      <c r="H9" s="11">
        <f t="shared" ref="H9:H16" si="0">F9-D9</f>
        <v>38.8756005443135</v>
      </c>
      <c r="I9" s="11">
        <v>103.31225475055912</v>
      </c>
      <c r="J9" s="11">
        <f t="shared" ref="J9:J15" si="1">SUM(H9:I9)</f>
        <v>142.18785529487263</v>
      </c>
      <c r="L9" s="10" t="str">
        <f>name!E5</f>
        <v>Professional occupations</v>
      </c>
      <c r="M9" s="11">
        <v>83.633400420622806</v>
      </c>
      <c r="N9" s="11">
        <v>84.67273575513633</v>
      </c>
      <c r="O9" s="11">
        <v>88.071292105404297</v>
      </c>
      <c r="P9" s="11">
        <v>93.730541508237266</v>
      </c>
      <c r="Q9" s="11">
        <v>101.44838843562714</v>
      </c>
      <c r="R9" s="11"/>
      <c r="S9" s="11">
        <f t="shared" ref="S9:S16" si="2">Q9-O9</f>
        <v>13.377096330222841</v>
      </c>
      <c r="T9" s="11">
        <v>36.45170569179065</v>
      </c>
      <c r="U9" s="11">
        <f t="shared" ref="U9:U12" si="3">SUM(S9:T9)</f>
        <v>49.828802022013491</v>
      </c>
      <c r="W9" s="10" t="str">
        <f>name!E5</f>
        <v>Professional occupations</v>
      </c>
      <c r="X9" s="11">
        <v>87.931127062490219</v>
      </c>
      <c r="Y9" s="11">
        <v>94.854289418661438</v>
      </c>
      <c r="Z9" s="11">
        <v>103.76141314118404</v>
      </c>
      <c r="AA9" s="11">
        <v>114.1844786750187</v>
      </c>
      <c r="AB9" s="11">
        <v>129.25991735527478</v>
      </c>
      <c r="AC9" s="11"/>
      <c r="AD9" s="11">
        <f t="shared" ref="AD9:AD16" si="4">AB9-Z9</f>
        <v>25.498504214090744</v>
      </c>
      <c r="AE9" s="11">
        <v>66.860549058768484</v>
      </c>
      <c r="AF9" s="11">
        <f t="shared" ref="AF9:AF12" si="5">SUM(AD9:AE9)</f>
        <v>92.359053272859228</v>
      </c>
    </row>
    <row r="10" spans="1:32" x14ac:dyDescent="0.2">
      <c r="A10" t="str">
        <f>name!E6</f>
        <v>Associate professional occupations</v>
      </c>
      <c r="B10" s="11">
        <v>97.182741538413353</v>
      </c>
      <c r="C10" s="11">
        <v>101.35488506317022</v>
      </c>
      <c r="D10" s="11">
        <v>106.30130593932799</v>
      </c>
      <c r="E10" s="11">
        <v>103.11797711766974</v>
      </c>
      <c r="F10" s="11">
        <v>111.44469162861728</v>
      </c>
      <c r="G10" s="11"/>
      <c r="H10" s="11">
        <f t="shared" si="0"/>
        <v>5.1433856892892891</v>
      </c>
      <c r="I10" s="11">
        <v>49.616276704304767</v>
      </c>
      <c r="J10" s="11">
        <f t="shared" si="1"/>
        <v>54.759662393594056</v>
      </c>
      <c r="L10" s="10" t="str">
        <f>name!E6</f>
        <v>Associate professional occupations</v>
      </c>
      <c r="M10" s="11">
        <v>50.444266087194144</v>
      </c>
      <c r="N10" s="11">
        <v>53.424300493391513</v>
      </c>
      <c r="O10" s="11">
        <v>54.692761869598762</v>
      </c>
      <c r="P10" s="11">
        <v>50.337136876924788</v>
      </c>
      <c r="Q10" s="11">
        <v>51.71928443793621</v>
      </c>
      <c r="R10" s="11"/>
      <c r="S10" s="11">
        <f t="shared" si="2"/>
        <v>-2.9734774316625519</v>
      </c>
      <c r="T10" s="11">
        <v>18.671686622319434</v>
      </c>
      <c r="U10" s="11">
        <f t="shared" si="3"/>
        <v>15.698209190656883</v>
      </c>
      <c r="W10" s="10" t="str">
        <f>name!E6</f>
        <v>Associate professional occupations</v>
      </c>
      <c r="X10" s="11">
        <v>46.738475451219287</v>
      </c>
      <c r="Y10" s="11">
        <v>47.930584569778638</v>
      </c>
      <c r="Z10" s="11">
        <v>51.608544069729206</v>
      </c>
      <c r="AA10" s="11">
        <v>52.780840240744936</v>
      </c>
      <c r="AB10" s="11">
        <v>59.725407190681103</v>
      </c>
      <c r="AC10" s="11"/>
      <c r="AD10" s="11">
        <f t="shared" si="4"/>
        <v>8.1168631209518978</v>
      </c>
      <c r="AE10" s="11">
        <v>30.944590081985336</v>
      </c>
      <c r="AF10" s="11">
        <f t="shared" si="5"/>
        <v>39.06145320293723</v>
      </c>
    </row>
    <row r="11" spans="1:32" x14ac:dyDescent="0.2">
      <c r="A11" t="str">
        <f>name!E7</f>
        <v>Administrative and secretarial occupations</v>
      </c>
      <c r="B11" s="11">
        <v>105.04530839404191</v>
      </c>
      <c r="C11" s="11">
        <v>96.085843421679186</v>
      </c>
      <c r="D11" s="11">
        <v>99.99793759452254</v>
      </c>
      <c r="E11" s="11">
        <v>94.609305838488268</v>
      </c>
      <c r="F11" s="11">
        <v>88.642583282964694</v>
      </c>
      <c r="G11" s="11"/>
      <c r="H11" s="11">
        <f t="shared" si="0"/>
        <v>-11.355354311557846</v>
      </c>
      <c r="I11" s="11">
        <v>47.562714994280697</v>
      </c>
      <c r="J11" s="11">
        <f t="shared" si="1"/>
        <v>36.20736068272285</v>
      </c>
      <c r="L11" s="10" t="str">
        <f>name!E7</f>
        <v>Administrative and secretarial occupations</v>
      </c>
      <c r="M11" s="11">
        <v>27.239236364764018</v>
      </c>
      <c r="N11" s="11">
        <v>24.392082352370913</v>
      </c>
      <c r="O11" s="11">
        <v>28.86533449500989</v>
      </c>
      <c r="P11" s="11">
        <v>27.958735035523972</v>
      </c>
      <c r="Q11" s="11">
        <v>30.936545798918051</v>
      </c>
      <c r="R11" s="11"/>
      <c r="S11" s="11">
        <f t="shared" si="2"/>
        <v>2.0712113039081608</v>
      </c>
      <c r="T11" s="11">
        <v>10.831721552096562</v>
      </c>
      <c r="U11" s="11">
        <f t="shared" si="3"/>
        <v>12.902932856004723</v>
      </c>
      <c r="W11" s="10" t="str">
        <f>name!E7</f>
        <v>Administrative and secretarial occupations</v>
      </c>
      <c r="X11" s="11">
        <v>77.806072029277928</v>
      </c>
      <c r="Y11" s="11">
        <v>71.693761069308266</v>
      </c>
      <c r="Z11" s="11">
        <v>71.132603099512693</v>
      </c>
      <c r="AA11" s="11">
        <v>66.650570802964467</v>
      </c>
      <c r="AB11" s="11">
        <v>57.706037484046632</v>
      </c>
      <c r="AC11" s="11"/>
      <c r="AD11" s="11">
        <f t="shared" si="4"/>
        <v>-13.42656561546606</v>
      </c>
      <c r="AE11" s="11">
        <v>36.730993442184143</v>
      </c>
      <c r="AF11" s="11">
        <f t="shared" si="5"/>
        <v>23.304427826718083</v>
      </c>
    </row>
    <row r="12" spans="1:32" x14ac:dyDescent="0.2">
      <c r="A12" t="str">
        <f>name!E8</f>
        <v>Skilled trades occupations</v>
      </c>
      <c r="B12" s="11">
        <v>99.17131992090647</v>
      </c>
      <c r="C12" s="11">
        <v>97.295267462491651</v>
      </c>
      <c r="D12" s="11">
        <v>84.121660128084216</v>
      </c>
      <c r="E12" s="11">
        <v>81.997804633625577</v>
      </c>
      <c r="F12" s="11">
        <v>76.853692371161486</v>
      </c>
      <c r="G12" s="11"/>
      <c r="H12" s="11">
        <f t="shared" si="0"/>
        <v>-7.2679677569227294</v>
      </c>
      <c r="I12" s="11">
        <v>33.999770620602</v>
      </c>
      <c r="J12" s="11">
        <f t="shared" si="1"/>
        <v>26.73180286367927</v>
      </c>
      <c r="L12" s="10" t="str">
        <f>name!E8</f>
        <v>Skilled trades occupations</v>
      </c>
      <c r="M12" s="11">
        <v>88.872862132902057</v>
      </c>
      <c r="N12" s="11">
        <v>88.04156171983108</v>
      </c>
      <c r="O12" s="11">
        <v>73.319158755890712</v>
      </c>
      <c r="P12" s="11">
        <v>70.409095428610613</v>
      </c>
      <c r="Q12" s="11">
        <v>64.604330776534667</v>
      </c>
      <c r="R12" s="11"/>
      <c r="S12" s="11">
        <f t="shared" si="2"/>
        <v>-8.7148279793560448</v>
      </c>
      <c r="T12" s="11">
        <v>26.841596331338895</v>
      </c>
      <c r="U12" s="11">
        <f t="shared" si="3"/>
        <v>18.12676835198285</v>
      </c>
      <c r="W12" s="10" t="str">
        <f>name!E8</f>
        <v>Skilled trades occupations</v>
      </c>
      <c r="X12" s="11">
        <v>10.298457788004349</v>
      </c>
      <c r="Y12" s="11">
        <v>9.2537057426605465</v>
      </c>
      <c r="Z12" s="11">
        <v>10.802501372193506</v>
      </c>
      <c r="AA12" s="11">
        <v>11.588709205014938</v>
      </c>
      <c r="AB12" s="11">
        <v>12.24936159462681</v>
      </c>
      <c r="AC12" s="11"/>
      <c r="AD12" s="11">
        <f t="shared" si="4"/>
        <v>1.4468602224333047</v>
      </c>
      <c r="AE12" s="11">
        <v>7.1581742892631031</v>
      </c>
      <c r="AF12" s="11">
        <f t="shared" si="5"/>
        <v>8.6050345116964078</v>
      </c>
    </row>
    <row r="13" spans="1:32" x14ac:dyDescent="0.2">
      <c r="A13" t="str">
        <f>name!E9</f>
        <v>Caring, leisure and other service occupations</v>
      </c>
      <c r="B13" s="11">
        <v>86.704519436519433</v>
      </c>
      <c r="C13" s="11">
        <v>84.433654333793669</v>
      </c>
      <c r="D13" s="11">
        <v>84.639722002679889</v>
      </c>
      <c r="E13" s="11">
        <v>88.80829585827982</v>
      </c>
      <c r="F13" s="11">
        <v>92.818333694142439</v>
      </c>
      <c r="G13" s="11"/>
      <c r="H13" s="11">
        <f t="shared" si="0"/>
        <v>8.1786116914625495</v>
      </c>
      <c r="I13" s="11">
        <v>49.629256333269026</v>
      </c>
      <c r="J13" s="11">
        <f>SUM(H13:I13)</f>
        <v>57.807868024731576</v>
      </c>
      <c r="L13" s="10" t="str">
        <f>name!E9</f>
        <v>Caring, leisure and other service occupations</v>
      </c>
      <c r="M13" s="11">
        <v>15.035326763949026</v>
      </c>
      <c r="N13" s="11">
        <v>15.414398320887043</v>
      </c>
      <c r="O13" s="11">
        <v>15.419604241998139</v>
      </c>
      <c r="P13" s="11">
        <v>16.765298790436553</v>
      </c>
      <c r="Q13" s="11">
        <v>18.670721354341921</v>
      </c>
      <c r="R13" s="11"/>
      <c r="S13" s="11">
        <f t="shared" si="2"/>
        <v>3.251117112343783</v>
      </c>
      <c r="T13" s="11">
        <v>7.3860405178699207</v>
      </c>
      <c r="U13" s="11">
        <f>SUM(S13:T13)</f>
        <v>10.637157630213704</v>
      </c>
      <c r="W13" s="10" t="str">
        <f>name!E9</f>
        <v>Caring, leisure and other service occupations</v>
      </c>
      <c r="X13" s="11">
        <v>71.669192672570389</v>
      </c>
      <c r="Y13" s="11">
        <v>69.019256012906624</v>
      </c>
      <c r="Z13" s="11">
        <v>69.220117760681759</v>
      </c>
      <c r="AA13" s="11">
        <v>72.042997067843274</v>
      </c>
      <c r="AB13" s="11">
        <v>74.147612339800503</v>
      </c>
      <c r="AC13" s="11"/>
      <c r="AD13" s="11">
        <f t="shared" si="4"/>
        <v>4.9274945791187434</v>
      </c>
      <c r="AE13" s="11">
        <v>42.243215815399097</v>
      </c>
      <c r="AF13" s="11">
        <f>SUM(AD13:AE13)</f>
        <v>47.17071039451784</v>
      </c>
    </row>
    <row r="14" spans="1:32" x14ac:dyDescent="0.2">
      <c r="A14" t="str">
        <f>name!E10</f>
        <v>Sales and customer service occupations</v>
      </c>
      <c r="B14" s="11">
        <v>101.74441638451566</v>
      </c>
      <c r="C14" s="11">
        <v>94.215258109451241</v>
      </c>
      <c r="D14" s="11">
        <v>94.909489356743109</v>
      </c>
      <c r="E14" s="11">
        <v>95.34932050793384</v>
      </c>
      <c r="F14" s="11">
        <v>97.19411731505491</v>
      </c>
      <c r="G14" s="11"/>
      <c r="H14" s="11">
        <f t="shared" si="0"/>
        <v>2.2846279583118019</v>
      </c>
      <c r="I14" s="11">
        <v>47.454313596546186</v>
      </c>
      <c r="J14" s="11">
        <f t="shared" si="1"/>
        <v>49.738941554857988</v>
      </c>
      <c r="L14" s="10" t="str">
        <f>name!E10</f>
        <v>Sales and customer service occupations</v>
      </c>
      <c r="M14" s="11">
        <v>32.63156797263553</v>
      </c>
      <c r="N14" s="11">
        <v>31.427689096714168</v>
      </c>
      <c r="O14" s="11">
        <v>31.873153782555164</v>
      </c>
      <c r="P14" s="11">
        <v>32.938876076552653</v>
      </c>
      <c r="Q14" s="11">
        <v>35.244019040732994</v>
      </c>
      <c r="R14" s="11"/>
      <c r="S14" s="11">
        <f t="shared" si="2"/>
        <v>3.3708652581778296</v>
      </c>
      <c r="T14" s="11">
        <v>11.420792442041996</v>
      </c>
      <c r="U14" s="11">
        <f t="shared" ref="U14:U15" si="6">SUM(S14:T14)</f>
        <v>14.791657700219826</v>
      </c>
      <c r="W14" s="10" t="str">
        <f>name!E10</f>
        <v>Sales and customer service occupations</v>
      </c>
      <c r="X14" s="11">
        <v>69.112848411880151</v>
      </c>
      <c r="Y14" s="11">
        <v>62.787569012737208</v>
      </c>
      <c r="Z14" s="11">
        <v>63.036335574188016</v>
      </c>
      <c r="AA14" s="11">
        <v>62.410444431381158</v>
      </c>
      <c r="AB14" s="11">
        <v>61.950098274321768</v>
      </c>
      <c r="AC14" s="11"/>
      <c r="AD14" s="11">
        <f t="shared" si="4"/>
        <v>-1.086237299866248</v>
      </c>
      <c r="AE14" s="11">
        <v>36.033521154504193</v>
      </c>
      <c r="AF14" s="11">
        <f t="shared" ref="AF14:AF15" si="7">SUM(AD14:AE14)</f>
        <v>34.947283854637945</v>
      </c>
    </row>
    <row r="15" spans="1:32" x14ac:dyDescent="0.2">
      <c r="A15" t="str">
        <f>name!E11</f>
        <v>Process, plant and machine operatives</v>
      </c>
      <c r="B15" s="11">
        <v>63.409148366396735</v>
      </c>
      <c r="C15" s="11">
        <v>66.507614579162151</v>
      </c>
      <c r="D15" s="11">
        <v>58.704137896536189</v>
      </c>
      <c r="E15" s="11">
        <v>63.608841147245023</v>
      </c>
      <c r="F15" s="11">
        <v>60.634529692898212</v>
      </c>
      <c r="G15" s="11"/>
      <c r="H15" s="11">
        <f t="shared" si="0"/>
        <v>1.9303917963620236</v>
      </c>
      <c r="I15" s="11">
        <v>27.911080192294147</v>
      </c>
      <c r="J15" s="11">
        <f t="shared" si="1"/>
        <v>29.841471988656171</v>
      </c>
      <c r="L15" s="10" t="str">
        <f>name!E11</f>
        <v>Process, plant and machine operatives</v>
      </c>
      <c r="M15" s="11">
        <v>56.435775789826089</v>
      </c>
      <c r="N15" s="11">
        <v>59.584335774900239</v>
      </c>
      <c r="O15" s="11">
        <v>53.01922865925448</v>
      </c>
      <c r="P15" s="11">
        <v>56.731898531724795</v>
      </c>
      <c r="Q15" s="11">
        <v>53.949004675749322</v>
      </c>
      <c r="R15" s="11"/>
      <c r="S15" s="11">
        <f t="shared" si="2"/>
        <v>0.92977601649484143</v>
      </c>
      <c r="T15" s="11">
        <v>24.464655092651441</v>
      </c>
      <c r="U15" s="11">
        <f t="shared" si="6"/>
        <v>25.394431109146282</v>
      </c>
      <c r="W15" s="10" t="str">
        <f>name!E11</f>
        <v>Process, plant and machine operatives</v>
      </c>
      <c r="X15" s="11">
        <v>6.973372576570589</v>
      </c>
      <c r="Y15" s="11">
        <v>6.9232788042619138</v>
      </c>
      <c r="Z15" s="11">
        <v>5.6849092372816861</v>
      </c>
      <c r="AA15" s="11">
        <v>6.8769426155202407</v>
      </c>
      <c r="AB15" s="11">
        <v>6.6855250171488523</v>
      </c>
      <c r="AC15" s="11"/>
      <c r="AD15" s="11">
        <f t="shared" si="4"/>
        <v>1.0006157798671662</v>
      </c>
      <c r="AE15" s="11">
        <v>3.4464250996427124</v>
      </c>
      <c r="AF15" s="11">
        <f t="shared" si="7"/>
        <v>4.4470408795098786</v>
      </c>
    </row>
    <row r="16" spans="1:32" x14ac:dyDescent="0.2">
      <c r="A16" t="str">
        <f>name!E12</f>
        <v>Elementary occupations</v>
      </c>
      <c r="B16" s="11">
        <v>113.54430449091885</v>
      </c>
      <c r="C16" s="11">
        <v>109.45770320814495</v>
      </c>
      <c r="D16" s="11">
        <v>102.09122078853788</v>
      </c>
      <c r="E16" s="11">
        <v>100.332330433485</v>
      </c>
      <c r="F16" s="11">
        <v>100.08590901769296</v>
      </c>
      <c r="G16" s="11"/>
      <c r="H16" s="11">
        <f t="shared" si="0"/>
        <v>-2.0053117708449264</v>
      </c>
      <c r="I16" s="11">
        <v>47.560808363144027</v>
      </c>
      <c r="J16" s="11">
        <f>SUM(H16:I16)</f>
        <v>45.5554965922991</v>
      </c>
      <c r="L16" s="10" t="str">
        <f>name!E12</f>
        <v>Elementary occupations</v>
      </c>
      <c r="M16" s="11">
        <v>58.657692145288735</v>
      </c>
      <c r="N16" s="11">
        <v>60.147778783659682</v>
      </c>
      <c r="O16" s="11">
        <v>55.909509605176481</v>
      </c>
      <c r="P16" s="11">
        <v>56.319151811540777</v>
      </c>
      <c r="Q16" s="11">
        <v>54.244296758215498</v>
      </c>
      <c r="R16" s="11"/>
      <c r="S16" s="11">
        <f t="shared" si="2"/>
        <v>-1.6652128469609835</v>
      </c>
      <c r="T16" s="11">
        <v>21.26768630410912</v>
      </c>
      <c r="U16" s="11">
        <f>SUM(S16:T16)</f>
        <v>19.602473457148136</v>
      </c>
      <c r="W16" s="10" t="str">
        <f>name!E12</f>
        <v>Elementary occupations</v>
      </c>
      <c r="X16" s="11">
        <v>54.88661234563012</v>
      </c>
      <c r="Y16" s="11">
        <v>49.309924424485288</v>
      </c>
      <c r="Z16" s="11">
        <v>46.181711183361401</v>
      </c>
      <c r="AA16" s="11">
        <v>44.013178621944228</v>
      </c>
      <c r="AB16" s="11">
        <v>45.841612259477493</v>
      </c>
      <c r="AC16" s="11"/>
      <c r="AD16" s="11">
        <f t="shared" si="4"/>
        <v>-0.34009892388390739</v>
      </c>
      <c r="AE16" s="11">
        <v>26.293122059034914</v>
      </c>
      <c r="AF16" s="11">
        <f>SUM(AD16:AE16)</f>
        <v>25.953023135151007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905.11799999999994</v>
      </c>
      <c r="C18" s="34">
        <f>SUM(C8:C16)</f>
        <v>905.00099999999964</v>
      </c>
      <c r="D18" s="34">
        <f>SUM(D8:D16)</f>
        <v>898.44400000000019</v>
      </c>
      <c r="E18" s="34">
        <f>SUM(E8:E16)</f>
        <v>913.58299999999974</v>
      </c>
      <c r="F18" s="34">
        <f>SUM(F8:F16)</f>
        <v>947.15600000000006</v>
      </c>
      <c r="G18" s="11"/>
      <c r="H18" s="34">
        <f>SUM(H8:H16)</f>
        <v>48.711999999999755</v>
      </c>
      <c r="I18" s="34">
        <f>SUM(I8:I16)</f>
        <v>450.94071791048242</v>
      </c>
      <c r="J18" s="34">
        <f>SUM(H18:I18)</f>
        <v>499.65271791048218</v>
      </c>
      <c r="L18" s="231" t="str">
        <f>name!E3</f>
        <v>All occupations</v>
      </c>
      <c r="M18" s="34">
        <f>SUM(M8:M16)</f>
        <v>456.33281708925779</v>
      </c>
      <c r="N18" s="34">
        <f>SUM(N8:N16)</f>
        <v>466.03059343783946</v>
      </c>
      <c r="O18" s="34">
        <f>SUM(O8:O16)</f>
        <v>447.89583111725062</v>
      </c>
      <c r="P18" s="34">
        <f>SUM(P8:P16)</f>
        <v>452.31687854516701</v>
      </c>
      <c r="Q18" s="34">
        <f>SUM(Q8:Q16)</f>
        <v>463.44225107027933</v>
      </c>
      <c r="R18" s="11"/>
      <c r="S18" s="34">
        <f>SUM(S8:S16)</f>
        <v>15.546419953028675</v>
      </c>
      <c r="T18" s="34">
        <f>SUM(T8:T16)</f>
        <v>181.04638400168051</v>
      </c>
      <c r="U18" s="34">
        <f>SUM(S18:T18)</f>
        <v>196.59280395470918</v>
      </c>
      <c r="W18" s="231" t="str">
        <f>name!E3</f>
        <v>All occupations</v>
      </c>
      <c r="X18" s="34">
        <f>SUM(X8:X16)</f>
        <v>448.78518291074232</v>
      </c>
      <c r="Y18" s="34">
        <f>SUM(Y8:Y16)</f>
        <v>438.97040656216041</v>
      </c>
      <c r="Z18" s="34">
        <f>SUM(Z8:Z16)</f>
        <v>450.54816888274974</v>
      </c>
      <c r="AA18" s="34">
        <f>SUM(AA8:AA16)</f>
        <v>461.26612145483278</v>
      </c>
      <c r="AB18" s="34">
        <f>SUM(AB8:AB16)</f>
        <v>483.71374892972057</v>
      </c>
      <c r="AC18" s="11"/>
      <c r="AD18" s="34">
        <f>SUM(AD8:AD16)</f>
        <v>33.165580046970909</v>
      </c>
      <c r="AE18" s="34">
        <f>SUM(AE8:AE16)</f>
        <v>269.89433390880197</v>
      </c>
      <c r="AF18" s="34">
        <f>SUM(AD18:AE18)</f>
        <v>303.05991395577286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7.3749184067905666</v>
      </c>
      <c r="C26" s="18">
        <f t="shared" si="8"/>
        <v>8.4114546446146363</v>
      </c>
      <c r="D26" s="18">
        <f t="shared" si="8"/>
        <v>8.4419085715948938</v>
      </c>
      <c r="E26" s="18">
        <f t="shared" si="8"/>
        <v>8.5207478992074535</v>
      </c>
      <c r="F26" s="18">
        <f t="shared" si="8"/>
        <v>9.3726732667655721</v>
      </c>
      <c r="G26" s="11"/>
      <c r="H26" s="40">
        <f>IF(D8&gt;0,(H8/D8)*100,0)</f>
        <v>17.045126522631072</v>
      </c>
      <c r="I26" s="40">
        <f>IF(D8&gt;0,(I8/D8)*100,0)</f>
        <v>57.872987264906371</v>
      </c>
      <c r="J26" s="40">
        <f>IF(D8&gt;0,(J8/D8)*100,0)</f>
        <v>74.91811378753745</v>
      </c>
      <c r="L26" t="str">
        <f>$A$8</f>
        <v>Managers, directors and senior officials</v>
      </c>
      <c r="M26" s="18">
        <f t="shared" ref="M26:Q26" si="9">M8/M$18*100</f>
        <v>9.5068090190826222</v>
      </c>
      <c r="N26" s="18">
        <f t="shared" si="9"/>
        <v>10.498390412532929</v>
      </c>
      <c r="O26" s="18">
        <f t="shared" si="9"/>
        <v>10.432289018142427</v>
      </c>
      <c r="P26" s="18">
        <f t="shared" si="9"/>
        <v>10.418833946058397</v>
      </c>
      <c r="Q26" s="18">
        <f t="shared" si="9"/>
        <v>11.355386711222193</v>
      </c>
      <c r="R26" s="11"/>
      <c r="S26" s="40">
        <f>IF(O8&gt;0,(S8/O8)*100,0)</f>
        <v>12.626586928975541</v>
      </c>
      <c r="T26" s="40">
        <f>IF(O8&gt;0,(T8/O8)*100,0)</f>
        <v>50.743926778162198</v>
      </c>
      <c r="U26" s="40">
        <f>IF(O8&gt;0,(U8/O8)*100,0)</f>
        <v>63.370513707137732</v>
      </c>
      <c r="W26" t="str">
        <f>$A$8</f>
        <v>Managers, directors and senior officials</v>
      </c>
      <c r="X26" s="18">
        <f t="shared" ref="X26:AB26" si="10">X8/X$18*100</f>
        <v>5.2071738245750305</v>
      </c>
      <c r="Y26" s="18">
        <f t="shared" si="10"/>
        <v>6.195870405106473</v>
      </c>
      <c r="Z26" s="18">
        <f t="shared" si="10"/>
        <v>6.4632453211003025</v>
      </c>
      <c r="AA26" s="18">
        <f t="shared" si="10"/>
        <v>6.6594875204613766</v>
      </c>
      <c r="AB26" s="18">
        <f t="shared" si="10"/>
        <v>7.4730514677999569</v>
      </c>
      <c r="AC26" s="11"/>
      <c r="AD26" s="40">
        <f>IF(Z8&gt;0,(AD8/Z8)*100,0)</f>
        <v>24.135082066756219</v>
      </c>
      <c r="AE26" s="40">
        <f>IF(Z8&gt;0,(AE8/Z8)*100,0)</f>
        <v>69.312224336578538</v>
      </c>
      <c r="AF26" s="40">
        <f>IF(Z8&gt;0,(AF8/Z8)*100,0)</f>
        <v>93.447306403334764</v>
      </c>
    </row>
    <row r="27" spans="1:32" x14ac:dyDescent="0.2">
      <c r="A27" t="str">
        <f>$A$9</f>
        <v>Professional occupations</v>
      </c>
      <c r="B27" s="18">
        <f t="shared" si="8"/>
        <v>18.954934879553043</v>
      </c>
      <c r="C27" s="18">
        <f t="shared" si="8"/>
        <v>19.837218431117503</v>
      </c>
      <c r="D27" s="18">
        <f t="shared" si="8"/>
        <v>21.351659674569412</v>
      </c>
      <c r="E27" s="18">
        <f t="shared" si="8"/>
        <v>22.758197140627185</v>
      </c>
      <c r="F27" s="18">
        <f t="shared" si="8"/>
        <v>24.358004995048539</v>
      </c>
      <c r="G27" s="11"/>
      <c r="H27" s="40">
        <f t="shared" ref="H27:H36" si="11">IF(D9&gt;0,(H9/D9)*100,0)</f>
        <v>20.265366374488355</v>
      </c>
      <c r="I27" s="40">
        <f t="shared" ref="I27:I36" si="12">IF(D9&gt;0,(I9/D9)*100,0)</f>
        <v>53.855391664188822</v>
      </c>
      <c r="J27" s="40">
        <f t="shared" ref="J27:J36" si="13">IF(D9&gt;0,(J9/D9)*100,0)</f>
        <v>74.120758038677195</v>
      </c>
      <c r="L27" t="str">
        <f>$A$9</f>
        <v>Professional occupations</v>
      </c>
      <c r="M27" s="18">
        <f t="shared" ref="M27:Q27" si="14">M9/M$18*100</f>
        <v>18.327281599882017</v>
      </c>
      <c r="N27" s="18">
        <f t="shared" si="14"/>
        <v>18.168922158203813</v>
      </c>
      <c r="O27" s="18">
        <f t="shared" si="14"/>
        <v>19.663342676290483</v>
      </c>
      <c r="P27" s="18">
        <f t="shared" si="14"/>
        <v>20.722317904587683</v>
      </c>
      <c r="Q27" s="18">
        <f t="shared" si="14"/>
        <v>21.890189813583238</v>
      </c>
      <c r="R27" s="11"/>
      <c r="S27" s="40">
        <f t="shared" ref="S27:S34" si="15">IF(O9&gt;0,(S9/O9)*100,0)</f>
        <v>15.188940698420824</v>
      </c>
      <c r="T27" s="40">
        <f t="shared" ref="T27:T34" si="16">IF(O9&gt;0,(T9/O9)*100,0)</f>
        <v>41.388862159720574</v>
      </c>
      <c r="U27" s="40">
        <f t="shared" ref="U27:U34" si="17">IF(O9&gt;0,(U9/O9)*100,0)</f>
        <v>56.577802858141403</v>
      </c>
      <c r="W27" t="str">
        <f>$A$9</f>
        <v>Professional occupations</v>
      </c>
      <c r="X27" s="18">
        <f t="shared" ref="X27:AB27" si="18">X9/X$18*100</f>
        <v>19.593143983093267</v>
      </c>
      <c r="Y27" s="18">
        <f t="shared" si="18"/>
        <v>21.608356281126571</v>
      </c>
      <c r="Z27" s="18">
        <f t="shared" si="18"/>
        <v>23.030037697964058</v>
      </c>
      <c r="AA27" s="18">
        <f t="shared" si="18"/>
        <v>24.754577317510549</v>
      </c>
      <c r="AB27" s="18">
        <f t="shared" si="18"/>
        <v>26.722398865295666</v>
      </c>
      <c r="AC27" s="11"/>
      <c r="AD27" s="40">
        <f t="shared" ref="AD27:AD34" si="19">IF(Z9&gt;0,(AD9/Z9)*100,0)</f>
        <v>24.574168221278889</v>
      </c>
      <c r="AE27" s="40">
        <f t="shared" ref="AE27:AE34" si="20">IF(Z9&gt;0,(AE9/Z9)*100,0)</f>
        <v>64.436814259453072</v>
      </c>
      <c r="AF27" s="40">
        <f t="shared" ref="AF27:AF34" si="21">IF(Z9&gt;0,(AF9/Z9)*100,0)</f>
        <v>89.010982480731954</v>
      </c>
    </row>
    <row r="28" spans="1:32" x14ac:dyDescent="0.2">
      <c r="A28" t="str">
        <f>$A$10</f>
        <v>Associate professional occupations</v>
      </c>
      <c r="B28" s="18">
        <f t="shared" si="8"/>
        <v>10.737024513755483</v>
      </c>
      <c r="C28" s="18">
        <f t="shared" si="8"/>
        <v>11.199422438557555</v>
      </c>
      <c r="D28" s="18">
        <f t="shared" si="8"/>
        <v>11.831711930774535</v>
      </c>
      <c r="E28" s="18">
        <f t="shared" si="8"/>
        <v>11.287204021711194</v>
      </c>
      <c r="F28" s="18">
        <f t="shared" si="8"/>
        <v>11.766244592085915</v>
      </c>
      <c r="G28" s="11"/>
      <c r="H28" s="40">
        <f t="shared" si="11"/>
        <v>4.8384971791643867</v>
      </c>
      <c r="I28" s="40">
        <f t="shared" si="12"/>
        <v>46.675133730364053</v>
      </c>
      <c r="J28" s="40">
        <f t="shared" si="13"/>
        <v>51.513630909528437</v>
      </c>
      <c r="L28" t="str">
        <f>$A$10</f>
        <v>Associate professional occupations</v>
      </c>
      <c r="M28" s="18">
        <f t="shared" ref="M28:Q28" si="22">M10/M$18*100</f>
        <v>11.054270961478394</v>
      </c>
      <c r="N28" s="18">
        <f t="shared" si="22"/>
        <v>11.463689561513176</v>
      </c>
      <c r="O28" s="18">
        <f t="shared" si="22"/>
        <v>12.211045084561468</v>
      </c>
      <c r="P28" s="18">
        <f t="shared" si="22"/>
        <v>11.128732812012071</v>
      </c>
      <c r="Q28" s="18">
        <f t="shared" si="22"/>
        <v>11.159812105714369</v>
      </c>
      <c r="R28" s="11"/>
      <c r="S28" s="40">
        <f t="shared" si="15"/>
        <v>-5.4366927725318881</v>
      </c>
      <c r="T28" s="40">
        <f t="shared" si="16"/>
        <v>34.139227905216067</v>
      </c>
      <c r="U28" s="40">
        <f t="shared" si="17"/>
        <v>28.702535132684183</v>
      </c>
      <c r="W28" t="str">
        <f>$A$10</f>
        <v>Associate professional occupations</v>
      </c>
      <c r="X28" s="18">
        <f t="shared" ref="X28:AB28" si="23">X10/X$18*100</f>
        <v>10.414442640035862</v>
      </c>
      <c r="Y28" s="18">
        <f t="shared" si="23"/>
        <v>10.918864655399368</v>
      </c>
      <c r="Z28" s="18">
        <f t="shared" si="23"/>
        <v>11.454611878171846</v>
      </c>
      <c r="AA28" s="18">
        <f t="shared" si="23"/>
        <v>11.442600656270665</v>
      </c>
      <c r="AB28" s="18">
        <f t="shared" si="23"/>
        <v>12.347262678150313</v>
      </c>
      <c r="AC28" s="11"/>
      <c r="AD28" s="40">
        <f t="shared" si="19"/>
        <v>15.727750641415231</v>
      </c>
      <c r="AE28" s="40">
        <f t="shared" si="20"/>
        <v>59.960207441960691</v>
      </c>
      <c r="AF28" s="40">
        <f t="shared" si="21"/>
        <v>75.687958083375918</v>
      </c>
    </row>
    <row r="29" spans="1:32" x14ac:dyDescent="0.2">
      <c r="A29" t="str">
        <f>$A$11</f>
        <v>Administrative and secretarial occupations</v>
      </c>
      <c r="B29" s="18">
        <f t="shared" si="8"/>
        <v>11.605703167326462</v>
      </c>
      <c r="C29" s="18">
        <f t="shared" si="8"/>
        <v>10.617208535866727</v>
      </c>
      <c r="D29" s="18">
        <f t="shared" si="8"/>
        <v>11.130124703879432</v>
      </c>
      <c r="E29" s="18">
        <f t="shared" si="8"/>
        <v>10.355852269414854</v>
      </c>
      <c r="F29" s="18">
        <f t="shared" si="8"/>
        <v>9.3588155787393728</v>
      </c>
      <c r="G29" s="11"/>
      <c r="H29" s="40">
        <f t="shared" si="11"/>
        <v>-11.35558850983727</v>
      </c>
      <c r="I29" s="40">
        <f t="shared" si="12"/>
        <v>47.563695950551264</v>
      </c>
      <c r="J29" s="40">
        <f t="shared" si="13"/>
        <v>36.208107440713995</v>
      </c>
      <c r="L29" t="str">
        <f>$A$11</f>
        <v>Administrative and secretarial occupations</v>
      </c>
      <c r="M29" s="18">
        <f t="shared" ref="M29:Q29" si="24">M11/M$18*100</f>
        <v>5.9691600833161376</v>
      </c>
      <c r="N29" s="18">
        <f t="shared" si="24"/>
        <v>5.2340088174113406</v>
      </c>
      <c r="O29" s="18">
        <f t="shared" si="24"/>
        <v>6.4446535309352972</v>
      </c>
      <c r="P29" s="18">
        <f t="shared" si="24"/>
        <v>6.1812274451155806</v>
      </c>
      <c r="Q29" s="18">
        <f t="shared" si="24"/>
        <v>6.6753831200053098</v>
      </c>
      <c r="R29" s="11"/>
      <c r="S29" s="40">
        <f t="shared" si="15"/>
        <v>7.1754280355428497</v>
      </c>
      <c r="T29" s="40">
        <f t="shared" si="16"/>
        <v>37.525016569508665</v>
      </c>
      <c r="U29" s="40">
        <f t="shared" si="17"/>
        <v>44.700444605051516</v>
      </c>
      <c r="W29" t="str">
        <f>$A$11</f>
        <v>Administrative and secretarial occupations</v>
      </c>
      <c r="X29" s="18">
        <f t="shared" ref="X29:AB29" si="25">X11/X$18*100</f>
        <v>17.337041192991563</v>
      </c>
      <c r="Y29" s="18">
        <f t="shared" si="25"/>
        <v>16.332253837060442</v>
      </c>
      <c r="Z29" s="18">
        <f t="shared" si="25"/>
        <v>15.788012916777424</v>
      </c>
      <c r="AA29" s="18">
        <f t="shared" si="25"/>
        <v>14.449483216488703</v>
      </c>
      <c r="AB29" s="18">
        <f t="shared" si="25"/>
        <v>11.92979062756201</v>
      </c>
      <c r="AC29" s="11"/>
      <c r="AD29" s="40">
        <f t="shared" si="19"/>
        <v>-18.87540316313553</v>
      </c>
      <c r="AE29" s="40">
        <f t="shared" si="20"/>
        <v>51.63735311471509</v>
      </c>
      <c r="AF29" s="40">
        <f t="shared" si="21"/>
        <v>32.761949951579567</v>
      </c>
    </row>
    <row r="30" spans="1:32" x14ac:dyDescent="0.2">
      <c r="A30" t="str">
        <f>$A$12</f>
        <v>Skilled trades occupations</v>
      </c>
      <c r="B30" s="18">
        <f t="shared" si="8"/>
        <v>10.956728285251922</v>
      </c>
      <c r="C30" s="18">
        <f t="shared" si="8"/>
        <v>10.750846403759962</v>
      </c>
      <c r="D30" s="18">
        <f t="shared" si="8"/>
        <v>9.3630387790540315</v>
      </c>
      <c r="E30" s="18">
        <f t="shared" si="8"/>
        <v>8.9754083245447429</v>
      </c>
      <c r="F30" s="18">
        <f t="shared" si="8"/>
        <v>8.114153568278244</v>
      </c>
      <c r="G30" s="11"/>
      <c r="H30" s="40">
        <f t="shared" si="11"/>
        <v>-8.6398292019635274</v>
      </c>
      <c r="I30" s="40">
        <f t="shared" si="12"/>
        <v>40.417379505865334</v>
      </c>
      <c r="J30" s="40">
        <f t="shared" si="13"/>
        <v>31.777550303901808</v>
      </c>
      <c r="L30" t="str">
        <f>$A$12</f>
        <v>Skilled trades occupations</v>
      </c>
      <c r="M30" s="18">
        <f t="shared" ref="M30:Q30" si="26">M12/M$18*100</f>
        <v>19.475448358016887</v>
      </c>
      <c r="N30" s="18">
        <f t="shared" si="26"/>
        <v>18.891798727281266</v>
      </c>
      <c r="O30" s="18">
        <f t="shared" si="26"/>
        <v>16.369689928347903</v>
      </c>
      <c r="P30" s="18">
        <f t="shared" si="26"/>
        <v>15.566320596983818</v>
      </c>
      <c r="Q30" s="18">
        <f t="shared" si="26"/>
        <v>13.940103783661636</v>
      </c>
      <c r="R30" s="11"/>
      <c r="S30" s="40">
        <f t="shared" si="15"/>
        <v>-11.886153806498585</v>
      </c>
      <c r="T30" s="40">
        <f t="shared" si="16"/>
        <v>36.609253006714773</v>
      </c>
      <c r="U30" s="40">
        <f t="shared" si="17"/>
        <v>24.723099200216183</v>
      </c>
      <c r="W30" t="str">
        <f>$A$12</f>
        <v>Skilled trades occupations</v>
      </c>
      <c r="X30" s="18">
        <f t="shared" ref="X30:AB30" si="27">X12/X$18*100</f>
        <v>2.2947410431891599</v>
      </c>
      <c r="Y30" s="18">
        <f t="shared" si="27"/>
        <v>2.1080477417901236</v>
      </c>
      <c r="Z30" s="18">
        <f t="shared" si="27"/>
        <v>2.3976351738330424</v>
      </c>
      <c r="AA30" s="18">
        <f t="shared" si="27"/>
        <v>2.5123694687275457</v>
      </c>
      <c r="AB30" s="18">
        <f t="shared" si="27"/>
        <v>2.532357540328368</v>
      </c>
      <c r="AC30" s="11"/>
      <c r="AD30" s="40">
        <f t="shared" si="19"/>
        <v>13.393751804166742</v>
      </c>
      <c r="AE30" s="40">
        <f t="shared" si="20"/>
        <v>66.264044248944145</v>
      </c>
      <c r="AF30" s="40">
        <f t="shared" si="21"/>
        <v>79.657796053110886</v>
      </c>
    </row>
    <row r="31" spans="1:32" x14ac:dyDescent="0.2">
      <c r="A31" t="str">
        <f>$A$13</f>
        <v>Caring, leisure and other service occupations</v>
      </c>
      <c r="B31" s="18">
        <f t="shared" si="8"/>
        <v>9.5793608608512297</v>
      </c>
      <c r="C31" s="18">
        <f t="shared" si="8"/>
        <v>9.3296752527117324</v>
      </c>
      <c r="D31" s="18">
        <f t="shared" si="8"/>
        <v>9.4207009009665459</v>
      </c>
      <c r="E31" s="18">
        <f t="shared" si="8"/>
        <v>9.7208787661635387</v>
      </c>
      <c r="F31" s="18">
        <f t="shared" si="8"/>
        <v>9.7996880866660216</v>
      </c>
      <c r="G31" s="11"/>
      <c r="H31" s="40">
        <f t="shared" si="11"/>
        <v>9.6628527338542014</v>
      </c>
      <c r="I31" s="40">
        <f t="shared" si="12"/>
        <v>58.635892414317766</v>
      </c>
      <c r="J31" s="40">
        <f t="shared" si="13"/>
        <v>68.298745148171975</v>
      </c>
      <c r="L31" t="str">
        <f>$A$13</f>
        <v>Caring, leisure and other service occupations</v>
      </c>
      <c r="M31" s="18">
        <f t="shared" ref="M31:Q31" si="28">M13/M$18*100</f>
        <v>3.2948160204327683</v>
      </c>
      <c r="N31" s="18">
        <f t="shared" si="28"/>
        <v>3.3075936511329189</v>
      </c>
      <c r="O31" s="18">
        <f t="shared" si="28"/>
        <v>3.4426764374061745</v>
      </c>
      <c r="P31" s="18">
        <f t="shared" si="28"/>
        <v>3.7065383994425534</v>
      </c>
      <c r="Q31" s="18">
        <f t="shared" si="28"/>
        <v>4.0287050460383194</v>
      </c>
      <c r="R31" s="11"/>
      <c r="S31" s="40">
        <f t="shared" si="15"/>
        <v>21.084309696410788</v>
      </c>
      <c r="T31" s="40">
        <f t="shared" si="16"/>
        <v>47.900324819963117</v>
      </c>
      <c r="U31" s="40">
        <f t="shared" si="17"/>
        <v>68.984634516373916</v>
      </c>
      <c r="W31" t="str">
        <f>$A$13</f>
        <v>Caring, leisure and other service occupations</v>
      </c>
      <c r="X31" s="18">
        <f t="shared" ref="X31:AB31" si="29">X13/X$18*100</f>
        <v>15.969598685887204</v>
      </c>
      <c r="Y31" s="18">
        <f t="shared" si="29"/>
        <v>15.722986101372452</v>
      </c>
      <c r="Z31" s="18">
        <f t="shared" si="29"/>
        <v>15.36353325601808</v>
      </c>
      <c r="AA31" s="18">
        <f t="shared" si="29"/>
        <v>15.618532061409528</v>
      </c>
      <c r="AB31" s="18">
        <f t="shared" si="29"/>
        <v>15.328820506727734</v>
      </c>
      <c r="AC31" s="11"/>
      <c r="AD31" s="40">
        <f t="shared" si="19"/>
        <v>7.1185873970264266</v>
      </c>
      <c r="AE31" s="40">
        <f t="shared" si="20"/>
        <v>61.027367739316361</v>
      </c>
      <c r="AF31" s="40">
        <f t="shared" si="21"/>
        <v>68.145955136342792</v>
      </c>
    </row>
    <row r="32" spans="1:32" x14ac:dyDescent="0.2">
      <c r="A32" t="str">
        <f>$A$14</f>
        <v>Sales and customer service occupations</v>
      </c>
      <c r="B32" s="18">
        <f t="shared" si="8"/>
        <v>11.241011269747775</v>
      </c>
      <c r="C32" s="18">
        <f t="shared" si="8"/>
        <v>10.41051425461975</v>
      </c>
      <c r="D32" s="18">
        <f t="shared" si="8"/>
        <v>10.563762388834817</v>
      </c>
      <c r="E32" s="18">
        <f t="shared" si="8"/>
        <v>10.436853631025738</v>
      </c>
      <c r="F32" s="18">
        <f t="shared" si="8"/>
        <v>10.261679946603824</v>
      </c>
      <c r="H32" s="40">
        <f t="shared" si="11"/>
        <v>2.4071649460934372</v>
      </c>
      <c r="I32" s="40">
        <f t="shared" si="12"/>
        <v>49.999545796918419</v>
      </c>
      <c r="J32" s="40">
        <f t="shared" si="13"/>
        <v>52.406710743011864</v>
      </c>
      <c r="L32" t="str">
        <f>$A$14</f>
        <v>Sales and customer service occupations</v>
      </c>
      <c r="M32" s="18">
        <f t="shared" ref="M32:Q32" si="30">M14/M$18*100</f>
        <v>7.150826491238929</v>
      </c>
      <c r="N32" s="18">
        <f t="shared" si="30"/>
        <v>6.7436965596779181</v>
      </c>
      <c r="O32" s="18">
        <f t="shared" si="30"/>
        <v>7.1161979121460899</v>
      </c>
      <c r="P32" s="18">
        <f t="shared" si="30"/>
        <v>7.282256674236284</v>
      </c>
      <c r="Q32" s="18">
        <f t="shared" si="30"/>
        <v>7.6048351136177192</v>
      </c>
      <c r="S32" s="40">
        <f t="shared" si="15"/>
        <v>10.575876115600376</v>
      </c>
      <c r="T32" s="40">
        <f t="shared" si="16"/>
        <v>35.832012482846402</v>
      </c>
      <c r="U32" s="40">
        <f t="shared" si="17"/>
        <v>46.407888598446775</v>
      </c>
      <c r="W32" t="str">
        <f>$A$14</f>
        <v>Sales and customer service occupations</v>
      </c>
      <c r="X32" s="18">
        <f t="shared" ref="X32:AB32" si="31">X14/X$18*100</f>
        <v>15.399984456622718</v>
      </c>
      <c r="Y32" s="18">
        <f t="shared" si="31"/>
        <v>14.30337172486505</v>
      </c>
      <c r="Z32" s="18">
        <f t="shared" si="31"/>
        <v>13.991031354206331</v>
      </c>
      <c r="AA32" s="18">
        <f t="shared" si="31"/>
        <v>13.530246755287099</v>
      </c>
      <c r="AB32" s="18">
        <f t="shared" si="31"/>
        <v>12.807181605111371</v>
      </c>
      <c r="AD32" s="40">
        <f t="shared" si="19"/>
        <v>-1.7231923302201566</v>
      </c>
      <c r="AE32" s="40">
        <f t="shared" si="20"/>
        <v>57.163096214715758</v>
      </c>
      <c r="AF32" s="40">
        <f t="shared" si="21"/>
        <v>55.4399038844956</v>
      </c>
    </row>
    <row r="33" spans="1:32" x14ac:dyDescent="0.2">
      <c r="A33" t="str">
        <f>$A$15</f>
        <v>Process, plant and machine operatives</v>
      </c>
      <c r="B33" s="18">
        <f t="shared" si="8"/>
        <v>7.0056222908390655</v>
      </c>
      <c r="C33" s="18">
        <f t="shared" si="8"/>
        <v>7.3488995679741986</v>
      </c>
      <c r="D33" s="18">
        <f t="shared" si="8"/>
        <v>6.5339785113525357</v>
      </c>
      <c r="E33" s="18">
        <f t="shared" si="8"/>
        <v>6.9625683870261428</v>
      </c>
      <c r="F33" s="18">
        <f t="shared" si="8"/>
        <v>6.4017468814955718</v>
      </c>
      <c r="G33" s="11"/>
      <c r="H33" s="40">
        <f t="shared" si="11"/>
        <v>3.2883402525461931</v>
      </c>
      <c r="I33" s="40">
        <f t="shared" si="12"/>
        <v>47.545336993937916</v>
      </c>
      <c r="J33" s="40">
        <f t="shared" si="13"/>
        <v>50.833677246484108</v>
      </c>
      <c r="L33" t="str">
        <f>$A$15</f>
        <v>Process, plant and machine operatives</v>
      </c>
      <c r="M33" s="18">
        <f t="shared" ref="M33:Q33" si="32">M15/M$18*100</f>
        <v>12.367240241410769</v>
      </c>
      <c r="N33" s="18">
        <f t="shared" si="32"/>
        <v>12.785498766369674</v>
      </c>
      <c r="O33" s="18">
        <f t="shared" si="32"/>
        <v>11.837401684896472</v>
      </c>
      <c r="P33" s="18">
        <f t="shared" si="32"/>
        <v>12.542511947420001</v>
      </c>
      <c r="Q33" s="18">
        <f t="shared" si="32"/>
        <v>11.640933590141774</v>
      </c>
      <c r="R33" s="11"/>
      <c r="S33" s="40">
        <f t="shared" si="15"/>
        <v>1.7536581349954239</v>
      </c>
      <c r="T33" s="40">
        <f t="shared" si="16"/>
        <v>46.142985688987665</v>
      </c>
      <c r="U33" s="40">
        <f t="shared" si="17"/>
        <v>47.896643823983084</v>
      </c>
      <c r="W33" t="str">
        <f>$A$15</f>
        <v>Process, plant and machine operatives</v>
      </c>
      <c r="X33" s="18">
        <f t="shared" ref="X33:AB33" si="33">X15/X$18*100</f>
        <v>1.5538330680488406</v>
      </c>
      <c r="Y33" s="18">
        <f t="shared" si="33"/>
        <v>1.5771629933968097</v>
      </c>
      <c r="Z33" s="18">
        <f t="shared" si="33"/>
        <v>1.2617761273736574</v>
      </c>
      <c r="AA33" s="18">
        <f t="shared" si="33"/>
        <v>1.4908839595308607</v>
      </c>
      <c r="AB33" s="18">
        <f t="shared" si="33"/>
        <v>1.382124248471631</v>
      </c>
      <c r="AC33" s="11"/>
      <c r="AD33" s="40">
        <f t="shared" si="19"/>
        <v>17.601262185596894</v>
      </c>
      <c r="AE33" s="40">
        <f t="shared" si="20"/>
        <v>60.624100681168756</v>
      </c>
      <c r="AF33" s="40">
        <f t="shared" si="21"/>
        <v>78.225362866765664</v>
      </c>
    </row>
    <row r="34" spans="1:32" x14ac:dyDescent="0.2">
      <c r="A34" t="str">
        <f>$A$16</f>
        <v>Elementary occupations</v>
      </c>
      <c r="B34" s="18">
        <f t="shared" si="8"/>
        <v>12.544696325884455</v>
      </c>
      <c r="C34" s="18">
        <f t="shared" si="8"/>
        <v>12.094760470777931</v>
      </c>
      <c r="D34" s="18">
        <f t="shared" si="8"/>
        <v>11.363114538973811</v>
      </c>
      <c r="E34" s="18">
        <f t="shared" si="8"/>
        <v>10.982289560279145</v>
      </c>
      <c r="F34" s="18">
        <f t="shared" si="8"/>
        <v>10.566993084316939</v>
      </c>
      <c r="G34" s="11"/>
      <c r="H34" s="40">
        <f t="shared" si="11"/>
        <v>-1.9642352744498375</v>
      </c>
      <c r="I34" s="40">
        <f t="shared" si="12"/>
        <v>46.586580115108035</v>
      </c>
      <c r="J34" s="40">
        <f t="shared" si="13"/>
        <v>44.622344840658194</v>
      </c>
      <c r="L34" t="str">
        <f>$A$16</f>
        <v>Elementary occupations</v>
      </c>
      <c r="M34" s="18">
        <f t="shared" ref="M34:Q34" si="34">M16/M$18*100</f>
        <v>12.854147225141471</v>
      </c>
      <c r="N34" s="18">
        <f t="shared" si="34"/>
        <v>12.906401345876958</v>
      </c>
      <c r="O34" s="18">
        <f t="shared" si="34"/>
        <v>12.482703727273682</v>
      </c>
      <c r="P34" s="18">
        <f t="shared" si="34"/>
        <v>12.451260274143609</v>
      </c>
      <c r="Q34" s="18">
        <f t="shared" si="34"/>
        <v>11.704650716015434</v>
      </c>
      <c r="R34" s="11"/>
      <c r="S34" s="40">
        <f t="shared" si="15"/>
        <v>-2.9784071774559204</v>
      </c>
      <c r="T34" s="40">
        <f t="shared" si="16"/>
        <v>38.039479248338843</v>
      </c>
      <c r="U34" s="40">
        <f t="shared" si="17"/>
        <v>35.061072070882922</v>
      </c>
      <c r="W34" t="str">
        <f>$A$16</f>
        <v>Elementary occupations</v>
      </c>
      <c r="X34" s="18">
        <f t="shared" ref="X34:AB34" si="35">X16/X$18*100</f>
        <v>12.230041105556367</v>
      </c>
      <c r="Y34" s="18">
        <f t="shared" si="35"/>
        <v>11.233086259882704</v>
      </c>
      <c r="Z34" s="18">
        <f t="shared" si="35"/>
        <v>10.250116274555248</v>
      </c>
      <c r="AA34" s="18">
        <f t="shared" si="35"/>
        <v>9.5418190443136641</v>
      </c>
      <c r="AB34" s="18">
        <f t="shared" si="35"/>
        <v>9.4770124605529631</v>
      </c>
      <c r="AC34" s="11"/>
      <c r="AD34" s="40">
        <f t="shared" si="19"/>
        <v>-0.73643638394767863</v>
      </c>
      <c r="AE34" s="40">
        <f t="shared" si="20"/>
        <v>56.934057628657001</v>
      </c>
      <c r="AF34" s="40">
        <f t="shared" si="21"/>
        <v>56.197621244709318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5.4218181656285473</v>
      </c>
      <c r="I36" s="43">
        <f t="shared" si="12"/>
        <v>50.191299392113734</v>
      </c>
      <c r="J36" s="43">
        <f t="shared" si="13"/>
        <v>55.613117557742285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3.4709900992489739</v>
      </c>
      <c r="T36" s="43">
        <f t="shared" ref="T36" si="37">IF(O18&gt;0,(T18/O18)*100,0)</f>
        <v>40.421538095157224</v>
      </c>
      <c r="U36" s="43">
        <f t="shared" ref="U36" si="38">IF(O18&gt;0,(U18/O18)*100,0)</f>
        <v>43.892528194406196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7.3611618773667438</v>
      </c>
      <c r="AE36" s="43">
        <f t="shared" ref="AE36" si="40">IF(Z18&gt;0,(AE18/Z18)*100,0)</f>
        <v>59.903546956604991</v>
      </c>
      <c r="AF36" s="43">
        <f t="shared" ref="AF36" si="41">IF(Z18&gt;0,(AF18/Z18)*100,0)</f>
        <v>67.264708833971724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3.339043222319904</v>
      </c>
      <c r="C46" s="18">
        <f t="shared" si="42"/>
        <v>-0.36509973071984225</v>
      </c>
      <c r="D46" s="18">
        <f t="shared" si="42"/>
        <v>0.52146601188611807</v>
      </c>
      <c r="E46" s="18">
        <f t="shared" si="42"/>
        <v>1.322506945782953</v>
      </c>
      <c r="F46" s="18">
        <f>IF(F$6-D$6 &lt;&gt; 0,(EXP(LN(F8/D8)/(F$6-D$6))-1)*100,0)</f>
        <v>1.0547865372539267</v>
      </c>
      <c r="H46" s="18">
        <f>IF($F$6-$D$6 &lt;&gt; 0,(EXP(LN(1+(H26/100))/($F$6-$D$6))-1)*100,0)</f>
        <v>1.0547865372539267</v>
      </c>
      <c r="I46" s="18">
        <f>IF($F$6-$D$6 &lt;&gt; 0,(EXP(LN(1+(I26/100))/($F$6-$D$6))-1)*100,0)</f>
        <v>3.0909452632260637</v>
      </c>
      <c r="J46" s="18">
        <f>IF($F$6-$D$6 &lt;&gt; 0,(EXP(LN(1+(J26/100))/($F$6-$D$6))-1)*100,0)</f>
        <v>3.7980000427789484</v>
      </c>
      <c r="L46" t="str">
        <f>$A$8</f>
        <v>Managers, directors and senior officials</v>
      </c>
      <c r="M46" s="18">
        <f t="shared" ref="M46:M54" si="43">IF(N$6-M$6 &lt;&gt; 0,(EXP(LN(N8/M8)/(N$6-M$6))-1)*100,0)</f>
        <v>3.0517019632380515</v>
      </c>
      <c r="N46" s="18">
        <f t="shared" ref="N46:N54" si="44">IF(O$6-N$6 &lt;&gt; 0,(EXP(LN(O8/N8)/(O$6-N$6))-1)*100,0)</f>
        <v>-4.4964569492880297</v>
      </c>
      <c r="O46" s="18">
        <f t="shared" ref="O46:O54" si="45">IF(P$6-O$6 &lt;&gt; 0,(EXP(LN(P8/O8)/(P$6-O$6))-1)*100,0)</f>
        <v>0.17078010975595248</v>
      </c>
      <c r="P46" s="18">
        <f t="shared" ref="P46:P54" si="46">IF(Q$6-P$6 &lt;&gt; 0,(EXP(LN(Q8/P8)/(Q$6-P$6))-1)*100,0)</f>
        <v>1.1098728719598494</v>
      </c>
      <c r="Q46" s="18">
        <f>IF(Q$6-O$6 &lt;&gt; 0,(EXP(LN(Q8/O8)/(Q$6-O$6))-1)*100,0)</f>
        <v>0.79586779194520396</v>
      </c>
      <c r="S46" s="18">
        <f>IF($F$6-$D$6 &lt;&gt; 0,(EXP(LN(1+(S26/100))/($F$6-$D$6))-1)*100,0)</f>
        <v>0.79586779194520396</v>
      </c>
      <c r="T46" s="18">
        <f>IF($F$6-$D$6 &lt;&gt; 0,(EXP(LN(1+(T26/100))/($F$6-$D$6))-1)*100,0)</f>
        <v>2.7738568753724158</v>
      </c>
      <c r="U46" s="18">
        <f>IF($F$6-$D$6 &lt;&gt; 0,(EXP(LN(1+(U26/100))/($F$6-$D$6))-1)*100,0)</f>
        <v>3.326466600909761</v>
      </c>
      <c r="W46" t="str">
        <f>$A$8</f>
        <v>Managers, directors and senior officials</v>
      </c>
      <c r="X46" s="18">
        <f t="shared" ref="X46:X54" si="47">IF(Y$6-X$6 &lt;&gt; 0,(EXP(LN(Y8/X8)/(Y$6-X$6))-1)*100,0)</f>
        <v>3.8662006598917831</v>
      </c>
      <c r="Y46" s="18">
        <f t="shared" ref="Y46:Y54" si="48">IF(Z$6-Y$6 &lt;&gt; 0,(EXP(LN(Z8/Y8)/(Z$6-Y$6))-1)*100,0)</f>
        <v>7.0666713976580642</v>
      </c>
      <c r="Z46" s="18">
        <f t="shared" ref="Z46:Z54" si="49">IF(AA$6-Z$6 &lt;&gt; 0,(EXP(LN(AA8/Z8)/(AA$6-Z$6))-1)*100,0)</f>
        <v>1.0741504398862567</v>
      </c>
      <c r="AA46" s="18">
        <f t="shared" ref="AA46:AA54" si="50">IF(AB$6-AA$6 &lt;&gt; 0,(EXP(LN(AB8/AA8)/(AB$6-AA$6))-1)*100,0)</f>
        <v>1.6411110558471442</v>
      </c>
      <c r="AB46" s="18">
        <f>IF(AB$6-Z$6 &lt;&gt; 0,(EXP(LN(AB8/Z8)/(AB$6-Z$6))-1)*100,0)</f>
        <v>1.4517716972335171</v>
      </c>
      <c r="AD46" s="18">
        <f>IF($F$6-$D$6 &lt;&gt; 0,(EXP(LN(1+(AD26/100))/($F$6-$D$6))-1)*100,0)</f>
        <v>1.4517716972335171</v>
      </c>
      <c r="AE46" s="18">
        <f>IF($F$6-$D$6 &lt;&gt; 0,(EXP(LN(1+(AE26/100))/($F$6-$D$6))-1)*100,0)</f>
        <v>3.5728406639202737</v>
      </c>
      <c r="AF46" s="18">
        <f>IF($F$6-$D$6 &lt;&gt; 0,(EXP(LN(1+(AF26/100))/($F$6-$D$6))-1)*100,0)</f>
        <v>4.497085813017665</v>
      </c>
    </row>
    <row r="47" spans="1:32" x14ac:dyDescent="0.2">
      <c r="A47" t="str">
        <f>$A$9</f>
        <v>Professional occupations</v>
      </c>
      <c r="B47" s="18">
        <f t="shared" si="42"/>
        <v>1.1406135834918008</v>
      </c>
      <c r="C47" s="18">
        <f t="shared" si="42"/>
        <v>6.8545000736673911</v>
      </c>
      <c r="D47" s="18">
        <f t="shared" si="42"/>
        <v>1.6231476908384446</v>
      </c>
      <c r="E47" s="18">
        <f t="shared" si="42"/>
        <v>1.0456766588363697</v>
      </c>
      <c r="F47" s="18">
        <f>IF(F$6-D$6 &lt;&gt; 0,(EXP(LN(F9/D9)/(F$6-D$6))-1)*100,0)</f>
        <v>1.237801471729516</v>
      </c>
      <c r="H47" s="18">
        <f t="shared" ref="H47:J56" si="51">IF($F$6-$D$6 &lt;&gt; 0,(EXP(LN(1+(H27/100))/($F$6-$D$6))-1)*100,0)</f>
        <v>1.237801471729516</v>
      </c>
      <c r="I47" s="18">
        <f t="shared" si="51"/>
        <v>2.9139343396555883</v>
      </c>
      <c r="J47" s="18">
        <f t="shared" si="51"/>
        <v>3.7663888653936217</v>
      </c>
      <c r="L47" t="str">
        <f>$A$9</f>
        <v>Professional occupations</v>
      </c>
      <c r="M47" s="18">
        <f t="shared" si="43"/>
        <v>0.30924445377698007</v>
      </c>
      <c r="N47" s="18">
        <f t="shared" si="44"/>
        <v>4.0137552187946346</v>
      </c>
      <c r="O47" s="18">
        <f t="shared" si="45"/>
        <v>1.2533385108218553</v>
      </c>
      <c r="P47" s="18">
        <f t="shared" si="46"/>
        <v>0.79439969029169166</v>
      </c>
      <c r="Q47" s="18">
        <f>IF(Q$6-O$6 &lt;&gt; 0,(EXP(LN(Q9/O9)/(Q$6-O$6))-1)*100,0)</f>
        <v>0.94714769954165057</v>
      </c>
      <c r="S47" s="18">
        <f t="shared" ref="S47:U47" si="52">IF($F$6-$D$6 &lt;&gt; 0,(EXP(LN(1+(S27/100))/($F$6-$D$6))-1)*100,0)</f>
        <v>0.94714769954165057</v>
      </c>
      <c r="T47" s="18">
        <f t="shared" si="52"/>
        <v>2.3358214422714019</v>
      </c>
      <c r="U47" s="18">
        <f t="shared" si="52"/>
        <v>3.0343446179707634</v>
      </c>
      <c r="W47" t="str">
        <f>$A$9</f>
        <v>Professional occupations</v>
      </c>
      <c r="X47" s="18">
        <f t="shared" si="47"/>
        <v>1.9127648072912784</v>
      </c>
      <c r="Y47" s="18">
        <f t="shared" si="48"/>
        <v>9.3903225432525605</v>
      </c>
      <c r="Z47" s="18">
        <f t="shared" si="49"/>
        <v>1.9328669082948391</v>
      </c>
      <c r="AA47" s="18">
        <f t="shared" si="50"/>
        <v>1.2478197669745006</v>
      </c>
      <c r="AB47" s="18">
        <f>IF(AB$6-Z$6 &lt;&gt; 0,(EXP(LN(AB9/Z9)/(AB$6-Z$6))-1)*100,0)</f>
        <v>1.4756557347370025</v>
      </c>
      <c r="AD47" s="18">
        <f t="shared" ref="AD47:AF47" si="53">IF($F$6-$D$6 &lt;&gt; 0,(EXP(LN(1+(AD27/100))/($F$6-$D$6))-1)*100,0)</f>
        <v>1.4756557347370025</v>
      </c>
      <c r="AE47" s="18">
        <f t="shared" si="53"/>
        <v>3.3712902289712687</v>
      </c>
      <c r="AF47" s="18">
        <f t="shared" si="53"/>
        <v>4.3355883313387578</v>
      </c>
    </row>
    <row r="48" spans="1:32" x14ac:dyDescent="0.2">
      <c r="A48" t="str">
        <f>$A$10</f>
        <v>Associate professional occupations</v>
      </c>
      <c r="B48" s="18">
        <f t="shared" si="42"/>
        <v>1.0564143702765927</v>
      </c>
      <c r="C48" s="18">
        <f t="shared" si="42"/>
        <v>4.8802984415352801</v>
      </c>
      <c r="D48" s="18">
        <f t="shared" si="42"/>
        <v>-0.60623153653542872</v>
      </c>
      <c r="E48" s="18">
        <f t="shared" si="42"/>
        <v>0.7795698146799257</v>
      </c>
      <c r="F48" s="18">
        <f t="shared" ref="F48:F56" si="54">IF(F$6-D$6 &lt;&gt; 0,(EXP(LN(F10/D10)/(F$6-D$6))-1)*100,0)</f>
        <v>0.31550238400082087</v>
      </c>
      <c r="H48" s="18">
        <f t="shared" si="51"/>
        <v>0.31550238400082087</v>
      </c>
      <c r="I48" s="18">
        <f t="shared" si="51"/>
        <v>2.5865519321065289</v>
      </c>
      <c r="J48" s="18">
        <f t="shared" si="51"/>
        <v>2.8087582643172126</v>
      </c>
      <c r="L48" t="str">
        <f>$A$10</f>
        <v>Associate professional occupations</v>
      </c>
      <c r="M48" s="18">
        <f t="shared" si="43"/>
        <v>1.4452599040574832</v>
      </c>
      <c r="N48" s="18">
        <f t="shared" si="44"/>
        <v>2.3743153667761252</v>
      </c>
      <c r="O48" s="18">
        <f t="shared" si="45"/>
        <v>-1.6460670698029256</v>
      </c>
      <c r="P48" s="18">
        <f>IF(Q$6-P$6 &lt;&gt; 0,(EXP(LN(Q10/P10)/(Q$6-P$6))-1)*100,0)</f>
        <v>0.27124326186303005</v>
      </c>
      <c r="Q48" s="18">
        <f t="shared" ref="Q48:Q54" si="55">IF(Q$6-O$6 &lt;&gt; 0,(EXP(LN(Q10/O10)/(Q$6-O$6))-1)*100,0)</f>
        <v>-0.37197749680606407</v>
      </c>
      <c r="S48" s="18">
        <f t="shared" ref="S48:U48" si="56">IF($F$6-$D$6 &lt;&gt; 0,(EXP(LN(1+(S28/100))/($F$6-$D$6))-1)*100,0)</f>
        <v>-0.37197749680606407</v>
      </c>
      <c r="T48" s="18">
        <f t="shared" si="56"/>
        <v>1.9773495347799264</v>
      </c>
      <c r="U48" s="18">
        <f t="shared" si="56"/>
        <v>1.6964532433242141</v>
      </c>
      <c r="W48" t="str">
        <f>$A$10</f>
        <v>Associate professional occupations</v>
      </c>
      <c r="X48" s="18">
        <f t="shared" si="47"/>
        <v>0.63163894042828073</v>
      </c>
      <c r="Y48" s="18">
        <f t="shared" si="48"/>
        <v>7.6735127121099422</v>
      </c>
      <c r="Z48" s="18">
        <f t="shared" si="49"/>
        <v>0.45023068847047654</v>
      </c>
      <c r="AA48" s="18">
        <f t="shared" si="50"/>
        <v>1.2437638029333176</v>
      </c>
      <c r="AB48" s="18">
        <f t="shared" ref="AB48:AB54" si="57">IF(AB$6-Z$6 &lt;&gt; 0,(EXP(LN(AB10/Z10)/(AB$6-Z$6))-1)*100,0)</f>
        <v>0.97855867414793352</v>
      </c>
      <c r="AD48" s="18">
        <f t="shared" ref="AD48:AF48" si="58">IF($F$6-$D$6 &lt;&gt; 0,(EXP(LN(1+(AD28/100))/($F$6-$D$6))-1)*100,0)</f>
        <v>0.97855867414793352</v>
      </c>
      <c r="AE48" s="18">
        <f t="shared" si="58"/>
        <v>3.1812529388558275</v>
      </c>
      <c r="AF48" s="18">
        <f t="shared" si="58"/>
        <v>3.8283931749478084</v>
      </c>
    </row>
    <row r="49" spans="1:32" x14ac:dyDescent="0.2">
      <c r="A49" t="str">
        <f>$A$11</f>
        <v>Administrative and secretarial occupations</v>
      </c>
      <c r="B49" s="18">
        <f t="shared" si="42"/>
        <v>-2.2040912696865256</v>
      </c>
      <c r="C49" s="18">
        <f t="shared" si="42"/>
        <v>4.0714573901119433</v>
      </c>
      <c r="D49" s="18">
        <f t="shared" si="42"/>
        <v>-1.1017600743686407</v>
      </c>
      <c r="E49" s="18">
        <f t="shared" si="42"/>
        <v>-0.64931751872508991</v>
      </c>
      <c r="F49" s="18">
        <f t="shared" si="54"/>
        <v>-0.80036122061497572</v>
      </c>
      <c r="H49" s="18">
        <f t="shared" si="51"/>
        <v>-0.80036122061497572</v>
      </c>
      <c r="I49" s="18">
        <f t="shared" si="51"/>
        <v>2.6278667446388626</v>
      </c>
      <c r="J49" s="18">
        <f t="shared" si="51"/>
        <v>2.0814579021781743</v>
      </c>
      <c r="L49" t="str">
        <f>$A$11</f>
        <v>Administrative and secretarial occupations</v>
      </c>
      <c r="M49" s="18">
        <f t="shared" si="43"/>
        <v>-2.7222566345072585</v>
      </c>
      <c r="N49" s="18">
        <f t="shared" si="44"/>
        <v>18.338951459813259</v>
      </c>
      <c r="O49" s="18">
        <f t="shared" si="45"/>
        <v>-0.63620165848135013</v>
      </c>
      <c r="P49" s="18">
        <f t="shared" si="46"/>
        <v>1.0172241304068352</v>
      </c>
      <c r="Q49" s="18">
        <f t="shared" si="55"/>
        <v>0.46304756918094103</v>
      </c>
      <c r="S49" s="18">
        <f t="shared" ref="S49:U49" si="59">IF($F$6-$D$6 &lt;&gt; 0,(EXP(LN(1+(S29/100))/($F$6-$D$6))-1)*100,0)</f>
        <v>0.46304756918094103</v>
      </c>
      <c r="T49" s="18">
        <f t="shared" si="59"/>
        <v>2.1469602255136389</v>
      </c>
      <c r="U49" s="18">
        <f t="shared" si="59"/>
        <v>2.4938934463935691</v>
      </c>
      <c r="W49" t="str">
        <f>$A$11</f>
        <v>Administrative and secretarial occupations</v>
      </c>
      <c r="X49" s="18">
        <f t="shared" si="47"/>
        <v>-2.0246173513639443</v>
      </c>
      <c r="Y49" s="18">
        <f t="shared" si="48"/>
        <v>-0.78271520621311375</v>
      </c>
      <c r="Z49" s="18">
        <f t="shared" si="49"/>
        <v>-1.2932087311250839</v>
      </c>
      <c r="AA49" s="18">
        <f t="shared" si="50"/>
        <v>-1.4306850971077201</v>
      </c>
      <c r="AB49" s="18">
        <f t="shared" si="57"/>
        <v>-1.3848809298120601</v>
      </c>
      <c r="AD49" s="18">
        <f t="shared" ref="AD49:AF49" si="60">IF($F$6-$D$6 &lt;&gt; 0,(EXP(LN(1+(AD29/100))/($F$6-$D$6))-1)*100,0)</f>
        <v>-1.3848809298120601</v>
      </c>
      <c r="AE49" s="18">
        <f t="shared" si="60"/>
        <v>2.8143528684349661</v>
      </c>
      <c r="AF49" s="18">
        <f t="shared" si="60"/>
        <v>1.9072091701050065</v>
      </c>
    </row>
    <row r="50" spans="1:32" x14ac:dyDescent="0.2">
      <c r="A50" t="str">
        <f>$A$12</f>
        <v>Skilled trades occupations</v>
      </c>
      <c r="B50" s="18">
        <f t="shared" si="42"/>
        <v>-0.47632469358438456</v>
      </c>
      <c r="C50" s="18">
        <f t="shared" si="42"/>
        <v>-13.539823341855762</v>
      </c>
      <c r="D50" s="18">
        <f t="shared" si="42"/>
        <v>-0.5101266466467802</v>
      </c>
      <c r="E50" s="18">
        <f t="shared" si="42"/>
        <v>-0.64579530917457939</v>
      </c>
      <c r="F50" s="18">
        <f t="shared" si="54"/>
        <v>-0.60059299009040945</v>
      </c>
      <c r="H50" s="18">
        <f t="shared" si="51"/>
        <v>-0.60059299009040945</v>
      </c>
      <c r="I50" s="18">
        <f t="shared" si="51"/>
        <v>2.2887938469709601</v>
      </c>
      <c r="J50" s="18">
        <f t="shared" si="51"/>
        <v>1.8566594407285031</v>
      </c>
      <c r="L50" t="str">
        <f>$A$12</f>
        <v>Skilled trades occupations</v>
      </c>
      <c r="M50" s="18">
        <f t="shared" si="43"/>
        <v>-0.23467016344926872</v>
      </c>
      <c r="N50" s="18">
        <f t="shared" si="44"/>
        <v>-16.722105646865415</v>
      </c>
      <c r="O50" s="18">
        <f t="shared" si="45"/>
        <v>-0.8067183816482193</v>
      </c>
      <c r="P50" s="18">
        <f t="shared" si="46"/>
        <v>-0.85671909444446914</v>
      </c>
      <c r="Q50" s="18">
        <f t="shared" si="55"/>
        <v>-0.84005499125533456</v>
      </c>
      <c r="S50" s="18">
        <f t="shared" ref="S50:U50" si="61">IF($F$6-$D$6 &lt;&gt; 0,(EXP(LN(1+(S30/100))/($F$6-$D$6))-1)*100,0)</f>
        <v>-0.84005499125533456</v>
      </c>
      <c r="T50" s="18">
        <f t="shared" si="61"/>
        <v>2.1014730351423871</v>
      </c>
      <c r="U50" s="18">
        <f t="shared" si="61"/>
        <v>1.4837389748064922</v>
      </c>
      <c r="W50" t="str">
        <f>$A$12</f>
        <v>Skilled trades occupations</v>
      </c>
      <c r="X50" s="18">
        <f t="shared" si="47"/>
        <v>-2.6388100915310964</v>
      </c>
      <c r="Y50" s="18">
        <f t="shared" si="48"/>
        <v>16.737031332138109</v>
      </c>
      <c r="Z50" s="18">
        <f t="shared" si="49"/>
        <v>1.4149887986530496</v>
      </c>
      <c r="AA50" s="18">
        <f t="shared" si="50"/>
        <v>0.55596519400546995</v>
      </c>
      <c r="AB50" s="18">
        <f t="shared" si="57"/>
        <v>0.84149486380773464</v>
      </c>
      <c r="AD50" s="18">
        <f t="shared" ref="AD50:AF50" si="62">IF($F$6-$D$6 &lt;&gt; 0,(EXP(LN(1+(AD30/100))/($F$6-$D$6))-1)*100,0)</f>
        <v>0.84149486380773464</v>
      </c>
      <c r="AE50" s="18">
        <f t="shared" si="62"/>
        <v>3.4474737377999887</v>
      </c>
      <c r="AF50" s="18">
        <f t="shared" si="62"/>
        <v>3.9831743353669902</v>
      </c>
    </row>
    <row r="51" spans="1:32" x14ac:dyDescent="0.2">
      <c r="A51" t="str">
        <f>$A$13</f>
        <v>Caring, leisure and other service occupations</v>
      </c>
      <c r="B51" s="18">
        <f t="shared" si="42"/>
        <v>-0.66130219815212499</v>
      </c>
      <c r="C51" s="18">
        <f t="shared" si="42"/>
        <v>0.24405868786818719</v>
      </c>
      <c r="D51" s="18">
        <f t="shared" si="42"/>
        <v>0.96616520565160346</v>
      </c>
      <c r="E51" s="18">
        <f t="shared" si="42"/>
        <v>0.44261781352317175</v>
      </c>
      <c r="F51" s="18">
        <f t="shared" si="54"/>
        <v>0.61683127035581098</v>
      </c>
      <c r="H51" s="18">
        <f t="shared" si="51"/>
        <v>0.61683127035581098</v>
      </c>
      <c r="I51" s="18">
        <f t="shared" si="51"/>
        <v>3.1240823661402572</v>
      </c>
      <c r="J51" s="18">
        <f t="shared" si="51"/>
        <v>3.5313932629015499</v>
      </c>
      <c r="L51" t="str">
        <f>$A$13</f>
        <v>Caring, leisure and other service occupations</v>
      </c>
      <c r="M51" s="18">
        <f t="shared" si="43"/>
        <v>0.62442844568115774</v>
      </c>
      <c r="N51" s="18">
        <f t="shared" si="44"/>
        <v>3.3773106174650458E-2</v>
      </c>
      <c r="O51" s="18">
        <f t="shared" si="45"/>
        <v>1.6875102605248271</v>
      </c>
      <c r="P51" s="18">
        <f t="shared" si="46"/>
        <v>1.0822685288937484</v>
      </c>
      <c r="Q51" s="18">
        <f t="shared" si="55"/>
        <v>1.2836144452583076</v>
      </c>
      <c r="S51" s="18">
        <f t="shared" ref="S51:U51" si="63">IF($F$6-$D$6 &lt;&gt; 0,(EXP(LN(1+(S31/100))/($F$6-$D$6))-1)*100,0)</f>
        <v>1.2836144452583076</v>
      </c>
      <c r="T51" s="18">
        <f t="shared" si="63"/>
        <v>2.6434581035217342</v>
      </c>
      <c r="U51" s="18">
        <f t="shared" si="63"/>
        <v>3.5594688859717616</v>
      </c>
      <c r="W51" t="str">
        <f>$A$13</f>
        <v>Caring, leisure and other service occupations</v>
      </c>
      <c r="X51" s="18">
        <f t="shared" si="47"/>
        <v>-0.93746432391940138</v>
      </c>
      <c r="Y51" s="18">
        <f t="shared" si="48"/>
        <v>0.29102276578811814</v>
      </c>
      <c r="Z51" s="18">
        <f t="shared" si="49"/>
        <v>0.8026356433490367</v>
      </c>
      <c r="AA51" s="18">
        <f t="shared" si="50"/>
        <v>0.28836242074341545</v>
      </c>
      <c r="AB51" s="18">
        <f t="shared" si="57"/>
        <v>0.45949464188299594</v>
      </c>
      <c r="AD51" s="18">
        <f t="shared" ref="AD51:AF51" si="64">IF($F$6-$D$6 &lt;&gt; 0,(EXP(LN(1+(AD31/100))/($F$6-$D$6))-1)*100,0)</f>
        <v>0.45949464188299594</v>
      </c>
      <c r="AE51" s="18">
        <f t="shared" si="64"/>
        <v>3.2270016467655926</v>
      </c>
      <c r="AF51" s="18">
        <f t="shared" si="64"/>
        <v>3.5251245417827315</v>
      </c>
    </row>
    <row r="52" spans="1:32" x14ac:dyDescent="0.2">
      <c r="A52" t="str">
        <f>$A$14</f>
        <v>Sales and customer service occupations</v>
      </c>
      <c r="B52" s="18">
        <f t="shared" si="42"/>
        <v>-1.903691560387466</v>
      </c>
      <c r="C52" s="18">
        <f t="shared" si="42"/>
        <v>0.73685649354733318</v>
      </c>
      <c r="D52" s="18">
        <f t="shared" si="42"/>
        <v>9.251300468764434E-2</v>
      </c>
      <c r="E52" s="18">
        <f t="shared" si="42"/>
        <v>0.19181355185942106</v>
      </c>
      <c r="F52" s="18">
        <f t="shared" si="54"/>
        <v>0.15870242819828739</v>
      </c>
      <c r="H52" s="18">
        <f t="shared" si="51"/>
        <v>0.15870242819828739</v>
      </c>
      <c r="I52" s="18">
        <f t="shared" si="51"/>
        <v>2.7399451664271712</v>
      </c>
      <c r="J52" s="18">
        <f t="shared" si="51"/>
        <v>2.8490471908965587</v>
      </c>
      <c r="L52" t="str">
        <f>$A$14</f>
        <v>Sales and customer service occupations</v>
      </c>
      <c r="M52" s="18">
        <f t="shared" si="43"/>
        <v>-0.93536894895492884</v>
      </c>
      <c r="N52" s="18">
        <f t="shared" si="44"/>
        <v>1.4174274299015188</v>
      </c>
      <c r="O52" s="18">
        <f t="shared" si="45"/>
        <v>0.65995864464660769</v>
      </c>
      <c r="P52" s="18">
        <f t="shared" si="46"/>
        <v>0.67871528734471109</v>
      </c>
      <c r="Q52" s="18">
        <f t="shared" si="55"/>
        <v>0.67246268480520843</v>
      </c>
      <c r="S52" s="18">
        <f t="shared" ref="S52:U52" si="65">IF($F$6-$D$6 &lt;&gt; 0,(EXP(LN(1+(S32/100))/($F$6-$D$6))-1)*100,0)</f>
        <v>0.67246268480520843</v>
      </c>
      <c r="T52" s="18">
        <f t="shared" si="65"/>
        <v>2.0626426343886228</v>
      </c>
      <c r="U52" s="18">
        <f t="shared" si="65"/>
        <v>2.5740803361909537</v>
      </c>
      <c r="W52" t="str">
        <f>$A$14</f>
        <v>Sales and customer service occupations</v>
      </c>
      <c r="X52" s="18">
        <f t="shared" si="47"/>
        <v>-2.3710273954582695</v>
      </c>
      <c r="Y52" s="18">
        <f t="shared" si="48"/>
        <v>0.39620352461862129</v>
      </c>
      <c r="Z52" s="18">
        <f t="shared" si="49"/>
        <v>-0.1993744885163351</v>
      </c>
      <c r="AA52" s="18">
        <f t="shared" si="50"/>
        <v>-7.4007057800618004E-2</v>
      </c>
      <c r="AB52" s="18">
        <f t="shared" si="57"/>
        <v>-0.11581368982257478</v>
      </c>
      <c r="AD52" s="18">
        <f t="shared" ref="AD52:AF52" si="66">IF($F$6-$D$6 &lt;&gt; 0,(EXP(LN(1+(AD32/100))/($F$6-$D$6))-1)*100,0)</f>
        <v>-0.11581368982257478</v>
      </c>
      <c r="AE52" s="18">
        <f t="shared" si="66"/>
        <v>3.0599763364899113</v>
      </c>
      <c r="AF52" s="18">
        <f t="shared" si="66"/>
        <v>2.9842557109457379</v>
      </c>
    </row>
    <row r="53" spans="1:32" x14ac:dyDescent="0.2">
      <c r="A53" t="str">
        <f>$A$15</f>
        <v>Process, plant and machine operatives</v>
      </c>
      <c r="B53" s="18">
        <f t="shared" si="42"/>
        <v>1.1998485938284675</v>
      </c>
      <c r="C53" s="18">
        <f t="shared" si="42"/>
        <v>-11.733207892064302</v>
      </c>
      <c r="D53" s="18">
        <f t="shared" si="42"/>
        <v>1.6177919214249492</v>
      </c>
      <c r="E53" s="18">
        <f t="shared" si="42"/>
        <v>-0.477734647695649</v>
      </c>
      <c r="F53" s="18">
        <f t="shared" si="54"/>
        <v>0.21592819715705591</v>
      </c>
      <c r="H53" s="18">
        <f t="shared" si="51"/>
        <v>0.21592819715705591</v>
      </c>
      <c r="I53" s="18">
        <f t="shared" si="51"/>
        <v>2.6270154738515794</v>
      </c>
      <c r="J53" s="18">
        <f t="shared" si="51"/>
        <v>2.7779350672733294</v>
      </c>
      <c r="L53" t="str">
        <f>$A$15</f>
        <v>Process, plant and machine operatives</v>
      </c>
      <c r="M53" s="18">
        <f t="shared" si="43"/>
        <v>1.3664881836654708</v>
      </c>
      <c r="N53" s="18">
        <f t="shared" si="44"/>
        <v>-11.018176220756493</v>
      </c>
      <c r="O53" s="18">
        <f t="shared" si="45"/>
        <v>1.3628428656702551</v>
      </c>
      <c r="P53" s="18">
        <f t="shared" si="46"/>
        <v>-0.50171114767838532</v>
      </c>
      <c r="Q53" s="18">
        <f t="shared" si="55"/>
        <v>0.11596445266810473</v>
      </c>
      <c r="S53" s="18">
        <f t="shared" ref="S53:U53" si="67">IF($F$6-$D$6 &lt;&gt; 0,(EXP(LN(1+(S33/100))/($F$6-$D$6))-1)*100,0)</f>
        <v>0.11596445266810473</v>
      </c>
      <c r="T53" s="18">
        <f t="shared" si="67"/>
        <v>2.561697058881407</v>
      </c>
      <c r="U53" s="18">
        <f t="shared" si="67"/>
        <v>2.6432877930798737</v>
      </c>
      <c r="W53" t="str">
        <f>$A$15</f>
        <v>Process, plant and machine operatives</v>
      </c>
      <c r="X53" s="18">
        <f t="shared" si="47"/>
        <v>-0.18007529625325702</v>
      </c>
      <c r="Y53" s="18">
        <f t="shared" si="48"/>
        <v>-17.887038814873346</v>
      </c>
      <c r="Z53" s="18">
        <f t="shared" si="49"/>
        <v>3.8805817314457203</v>
      </c>
      <c r="AA53" s="18">
        <f t="shared" si="50"/>
        <v>-0.28189614284271913</v>
      </c>
      <c r="AB53" s="18">
        <f t="shared" si="57"/>
        <v>1.0867263182003928</v>
      </c>
      <c r="AD53" s="18">
        <f t="shared" ref="AD53:AF53" si="68">IF($F$6-$D$6 &lt;&gt; 0,(EXP(LN(1+(AD33/100))/($F$6-$D$6))-1)*100,0)</f>
        <v>1.0867263182003928</v>
      </c>
      <c r="AE53" s="18">
        <f t="shared" si="68"/>
        <v>3.2097471146679935</v>
      </c>
      <c r="AF53" s="18">
        <f t="shared" si="68"/>
        <v>3.9276962634999135</v>
      </c>
    </row>
    <row r="54" spans="1:32" x14ac:dyDescent="0.2">
      <c r="A54" t="str">
        <f>$A$16</f>
        <v>Elementary occupations</v>
      </c>
      <c r="B54" s="18">
        <f t="shared" si="42"/>
        <v>-0.91218675496691493</v>
      </c>
      <c r="C54" s="18">
        <f t="shared" si="42"/>
        <v>-6.7299808087503461</v>
      </c>
      <c r="D54" s="18">
        <f t="shared" si="42"/>
        <v>-0.34697175143645342</v>
      </c>
      <c r="E54" s="18">
        <f t="shared" si="42"/>
        <v>-2.4587706657752673E-2</v>
      </c>
      <c r="F54" s="18">
        <f t="shared" si="54"/>
        <v>-0.13216477010560279</v>
      </c>
      <c r="H54" s="18">
        <f t="shared" si="51"/>
        <v>-0.13216477010560279</v>
      </c>
      <c r="I54" s="18">
        <f t="shared" si="51"/>
        <v>2.582421729390405</v>
      </c>
      <c r="J54" s="18">
        <f t="shared" si="51"/>
        <v>2.4902045538649054</v>
      </c>
      <c r="L54" t="str">
        <f>$A$16</f>
        <v>Elementary occupations</v>
      </c>
      <c r="M54" s="18">
        <f t="shared" si="43"/>
        <v>0.62911551866020599</v>
      </c>
      <c r="N54" s="18">
        <f t="shared" si="44"/>
        <v>-7.0464267578815516</v>
      </c>
      <c r="O54" s="18">
        <f t="shared" si="45"/>
        <v>0.14610999116482226</v>
      </c>
      <c r="P54" s="18">
        <f t="shared" si="46"/>
        <v>-0.37466431082048279</v>
      </c>
      <c r="Q54" s="18">
        <f t="shared" si="55"/>
        <v>-0.2013744745897772</v>
      </c>
      <c r="S54" s="18">
        <f t="shared" ref="S54:U54" si="69">IF($F$6-$D$6 &lt;&gt; 0,(EXP(LN(1+(S34/100))/($F$6-$D$6))-1)*100,0)</f>
        <v>-0.2013744745897772</v>
      </c>
      <c r="T54" s="18">
        <f t="shared" si="69"/>
        <v>2.1723904009384176</v>
      </c>
      <c r="U54" s="18">
        <f t="shared" si="69"/>
        <v>2.0239215763402152</v>
      </c>
      <c r="W54" t="str">
        <f>$A$16</f>
        <v>Elementary occupations</v>
      </c>
      <c r="X54" s="18">
        <f t="shared" si="47"/>
        <v>-2.6430460229785568</v>
      </c>
      <c r="Y54" s="18">
        <f t="shared" si="48"/>
        <v>-6.3439830371561978</v>
      </c>
      <c r="Z54" s="18">
        <f t="shared" si="49"/>
        <v>-0.95728368011808174</v>
      </c>
      <c r="AA54" s="18">
        <f t="shared" si="50"/>
        <v>0.40786089820741278</v>
      </c>
      <c r="AB54" s="18">
        <f t="shared" si="57"/>
        <v>-4.9265291595779193E-2</v>
      </c>
      <c r="AD54" s="18">
        <f t="shared" ref="AD54:AF54" si="70">IF($F$6-$D$6 &lt;&gt; 0,(EXP(LN(1+(AD34/100))/($F$6-$D$6))-1)*100,0)</f>
        <v>-4.9265291595779193E-2</v>
      </c>
      <c r="AE54" s="18">
        <f t="shared" si="70"/>
        <v>3.0499566901511121</v>
      </c>
      <c r="AF54" s="18">
        <f t="shared" si="70"/>
        <v>3.0176473945220161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-3.2317795007452688E-3</v>
      </c>
      <c r="C56" s="26">
        <f>IF(D$6-C$6 &lt;&gt; 0,(EXP(LN(D18/C18)/(D$6-C$6))-1)*100,0)</f>
        <v>-0.72452958615509822</v>
      </c>
      <c r="D56" s="26">
        <f>IF(E$6-D$6 &lt;&gt; 0,(EXP(LN(E18/D18)/(E$6-D$6))-1)*100,0)</f>
        <v>0.3347561177915237</v>
      </c>
      <c r="E56" s="26">
        <f>IF(F$6-E$6 &lt;&gt; 0,(EXP(LN(F18/E18)/(F$6-E$6))-1)*100,0)</f>
        <v>0.36154780624684246</v>
      </c>
      <c r="F56" s="26">
        <f t="shared" si="54"/>
        <v>0.35261644863415764</v>
      </c>
      <c r="H56" s="26">
        <f t="shared" si="51"/>
        <v>0.35261644863413544</v>
      </c>
      <c r="I56" s="26">
        <f t="shared" ref="I56" si="71">IF($F$6-$D$6 &lt;&gt; 0,(EXP(LN(1+(I36/100))/($F$6-$D$6))-1)*100,0)</f>
        <v>2.7486958643373693</v>
      </c>
      <c r="J56" s="26">
        <f t="shared" ref="J56" si="72">IF($F$6-$D$6 &lt;&gt; 0,(EXP(LN(1+(J36/100))/($F$6-$D$6))-1)*100,0)</f>
        <v>2.9919024009867456</v>
      </c>
      <c r="L56" s="24" t="str">
        <f>$A$18</f>
        <v>All occupations</v>
      </c>
      <c r="M56" s="26">
        <f>IF(N$6-M$6 &lt;&gt; 0,(EXP(LN(N18/M18)/(N$6-M$6))-1)*100,0)</f>
        <v>0.52710628749423893</v>
      </c>
      <c r="N56" s="26">
        <f>IF(O$6-N$6 &lt;&gt; 0,(EXP(LN(O18/N18)/(O$6-N$6))-1)*100,0)</f>
        <v>-3.8913244271822078</v>
      </c>
      <c r="O56" s="26">
        <f>IF(P$6-O$6 &lt;&gt; 0,(EXP(LN(P18/O18)/(P$6-O$6))-1)*100,0)</f>
        <v>0.19663922952002366</v>
      </c>
      <c r="P56" s="26">
        <f>IF(Q$6-P$6 &lt;&gt; 0,(EXP(LN(Q18/P18)/(Q$6-P$6))-1)*100,0)</f>
        <v>0.24328336638181902</v>
      </c>
      <c r="Q56" s="26">
        <f t="shared" ref="Q56" si="73">IF(Q$6-O$6 &lt;&gt; 0,(EXP(LN(Q18/O18)/(Q$6-O$6))-1)*100,0)</f>
        <v>0.2277329085873081</v>
      </c>
      <c r="S56" s="26">
        <f t="shared" ref="S56:U56" si="74">IF($F$6-$D$6 &lt;&gt; 0,(EXP(LN(1+(S36/100))/($F$6-$D$6))-1)*100,0)</f>
        <v>0.2277329085873081</v>
      </c>
      <c r="T56" s="26">
        <f t="shared" si="74"/>
        <v>2.2889958026003576</v>
      </c>
      <c r="U56" s="26">
        <f t="shared" si="74"/>
        <v>2.4556429136288527</v>
      </c>
      <c r="W56" s="24" t="str">
        <f>$A$18</f>
        <v>All occupations</v>
      </c>
      <c r="X56" s="26">
        <f>IF(Y$6-X$6 &lt;&gt; 0,(EXP(LN(Y18/X18)/(Y$6-X$6))-1)*100,0)</f>
        <v>-0.55128330007607751</v>
      </c>
      <c r="Y56" s="26">
        <f>IF(Z$6-Y$6 &lt;&gt; 0,(EXP(LN(Z18/Y18)/(Z$6-Y$6))-1)*100,0)</f>
        <v>2.6374812851877039</v>
      </c>
      <c r="Z56" s="26">
        <f>IF(AA$6-Z$6 &lt;&gt; 0,(EXP(LN(AA18/Z18)/(AA$6-Z$6))-1)*100,0)</f>
        <v>0.47131022748898577</v>
      </c>
      <c r="AA56" s="26">
        <f>IF(AB$6-AA$6 &lt;&gt; 0,(EXP(LN(AB18/AA18)/(AB$6-AA$6))-1)*100,0)</f>
        <v>0.4763123531754232</v>
      </c>
      <c r="AB56" s="26">
        <f t="shared" ref="AB56" si="75">IF(AB$6-Z$6 &lt;&gt; 0,(EXP(LN(AB18/Z18)/(AB$6-Z$6))-1)*100,0)</f>
        <v>0.47464495027624842</v>
      </c>
      <c r="AD56" s="26">
        <f t="shared" ref="AD56:AF56" si="76">IF($F$6-$D$6 &lt;&gt; 0,(EXP(LN(1+(AD36/100))/($F$6-$D$6))-1)*100,0)</f>
        <v>0.47464495027624842</v>
      </c>
      <c r="AE56" s="26">
        <f t="shared" si="76"/>
        <v>3.1788159717360376</v>
      </c>
      <c r="AF56" s="26">
        <f t="shared" si="76"/>
        <v>3.4888643688515852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9.3720346631342295</v>
      </c>
      <c r="C64" s="27">
        <f t="shared" si="77"/>
        <v>-0.27792760132882677</v>
      </c>
      <c r="D64" s="27">
        <f t="shared" si="77"/>
        <v>1.9982832330363749</v>
      </c>
      <c r="E64" s="27">
        <f t="shared" si="77"/>
        <v>10.929732926549718</v>
      </c>
      <c r="F64" s="27">
        <f>F8-D8</f>
        <v>12.928016159586093</v>
      </c>
      <c r="L64" t="str">
        <f>$A$8</f>
        <v>Managers, directors and senior officials</v>
      </c>
      <c r="M64" s="27">
        <f t="shared" ref="M64:M72" si="78">N8-M8</f>
        <v>5.5430217288730859</v>
      </c>
      <c r="N64" s="27">
        <f t="shared" ref="N64:N72" si="79">O8-N8</f>
        <v>-2.1999235385857645</v>
      </c>
      <c r="O64" s="27">
        <f t="shared" ref="O64:O72" si="80">P8-O8</f>
        <v>0.40035688325291119</v>
      </c>
      <c r="P64" s="27">
        <f t="shared" ref="P64:P72" si="81">Q8-P8</f>
        <v>5.4995153066078899</v>
      </c>
      <c r="Q64" s="27">
        <f>Q8-O8</f>
        <v>5.8998721898608011</v>
      </c>
      <c r="W64" t="str">
        <f>$A$8</f>
        <v>Managers, directors and senior officials</v>
      </c>
      <c r="X64" s="27">
        <f t="shared" ref="X64:X72" si="82">Y8-X8</f>
        <v>3.8290129342611152</v>
      </c>
      <c r="Y64" s="27">
        <f t="shared" ref="Y64:Y72" si="83">Z8-Y8</f>
        <v>1.9219959372569519</v>
      </c>
      <c r="Z64" s="27">
        <f t="shared" ref="Z64:Z72" si="84">AA8-Z8</f>
        <v>1.5979263497833927</v>
      </c>
      <c r="AA64" s="27">
        <f t="shared" ref="AA64:AA72" si="85">AB8-AA8</f>
        <v>5.4302176199418781</v>
      </c>
      <c r="AB64" s="27">
        <f>AB8-Z8</f>
        <v>7.0281439697252708</v>
      </c>
    </row>
    <row r="65" spans="1:31" x14ac:dyDescent="0.2">
      <c r="A65" t="str">
        <f>$A$9</f>
        <v>Professional occupations</v>
      </c>
      <c r="B65" s="27">
        <f t="shared" si="77"/>
        <v>7.962497690684728</v>
      </c>
      <c r="C65" s="27">
        <f t="shared" si="77"/>
        <v>12.305680072790835</v>
      </c>
      <c r="D65" s="27">
        <f t="shared" si="77"/>
        <v>16.08231493666753</v>
      </c>
      <c r="E65" s="27">
        <f t="shared" si="77"/>
        <v>22.79328560764597</v>
      </c>
      <c r="F65" s="27">
        <f t="shared" ref="F65:F72" si="86">F9-D9</f>
        <v>38.8756005443135</v>
      </c>
      <c r="L65" t="str">
        <f>$A$9</f>
        <v>Professional occupations</v>
      </c>
      <c r="M65" s="27">
        <f t="shared" si="78"/>
        <v>1.0393353345135239</v>
      </c>
      <c r="N65" s="27">
        <f t="shared" si="79"/>
        <v>3.3985563502679668</v>
      </c>
      <c r="O65" s="27">
        <f t="shared" si="80"/>
        <v>5.6592494028329696</v>
      </c>
      <c r="P65" s="27">
        <f t="shared" si="81"/>
        <v>7.7178469273898713</v>
      </c>
      <c r="Q65" s="27">
        <f t="shared" ref="Q65:Q72" si="87">Q9-O9</f>
        <v>13.377096330222841</v>
      </c>
      <c r="W65" t="str">
        <f>$A$9</f>
        <v>Professional occupations</v>
      </c>
      <c r="X65" s="27">
        <f t="shared" si="82"/>
        <v>6.9231623561712183</v>
      </c>
      <c r="Y65" s="27">
        <f t="shared" si="83"/>
        <v>8.9071237225225985</v>
      </c>
      <c r="Z65" s="27">
        <f t="shared" si="84"/>
        <v>10.423065533834659</v>
      </c>
      <c r="AA65" s="27">
        <f t="shared" si="85"/>
        <v>15.075438680256084</v>
      </c>
      <c r="AB65" s="27">
        <f t="shared" ref="AB65:AB72" si="88">AB9-Z9</f>
        <v>25.498504214090744</v>
      </c>
    </row>
    <row r="66" spans="1:31" x14ac:dyDescent="0.2">
      <c r="A66" t="str">
        <f>$A$10</f>
        <v>Associate professional occupations</v>
      </c>
      <c r="B66" s="27">
        <f t="shared" si="77"/>
        <v>4.1721435247568621</v>
      </c>
      <c r="C66" s="27">
        <f t="shared" si="77"/>
        <v>4.9464208761577737</v>
      </c>
      <c r="D66" s="27">
        <f t="shared" si="77"/>
        <v>-3.1833288216582503</v>
      </c>
      <c r="E66" s="27">
        <f t="shared" si="77"/>
        <v>8.3267145109475393</v>
      </c>
      <c r="F66" s="27">
        <f t="shared" si="86"/>
        <v>5.1433856892892891</v>
      </c>
      <c r="L66" t="str">
        <f>$A$10</f>
        <v>Associate professional occupations</v>
      </c>
      <c r="M66" s="27">
        <f t="shared" si="78"/>
        <v>2.9800344061973689</v>
      </c>
      <c r="N66" s="27">
        <f t="shared" si="79"/>
        <v>1.2684613762072487</v>
      </c>
      <c r="O66" s="27">
        <f t="shared" si="80"/>
        <v>-4.3556249926739738</v>
      </c>
      <c r="P66" s="27">
        <f t="shared" si="81"/>
        <v>1.382147561011422</v>
      </c>
      <c r="Q66" s="27">
        <f t="shared" si="87"/>
        <v>-2.9734774316625519</v>
      </c>
      <c r="W66" t="str">
        <f>$A$10</f>
        <v>Associate professional occupations</v>
      </c>
      <c r="X66" s="27">
        <f t="shared" si="82"/>
        <v>1.1921091185593511</v>
      </c>
      <c r="Y66" s="27">
        <f t="shared" si="83"/>
        <v>3.6779594999505676</v>
      </c>
      <c r="Z66" s="27">
        <f t="shared" si="84"/>
        <v>1.1722961710157307</v>
      </c>
      <c r="AA66" s="27">
        <f t="shared" si="85"/>
        <v>6.9445669499361671</v>
      </c>
      <c r="AB66" s="27">
        <f t="shared" si="88"/>
        <v>8.1168631209518978</v>
      </c>
    </row>
    <row r="67" spans="1:31" x14ac:dyDescent="0.2">
      <c r="A67" t="str">
        <f>$A$11</f>
        <v>Administrative and secretarial occupations</v>
      </c>
      <c r="B67" s="27">
        <f t="shared" si="77"/>
        <v>-8.9594649723627242</v>
      </c>
      <c r="C67" s="27">
        <f t="shared" si="77"/>
        <v>3.9120941728433536</v>
      </c>
      <c r="D67" s="27">
        <f t="shared" si="77"/>
        <v>-5.3886317560342718</v>
      </c>
      <c r="E67" s="27">
        <f t="shared" si="77"/>
        <v>-5.9667225555235746</v>
      </c>
      <c r="F67" s="27">
        <f t="shared" si="86"/>
        <v>-11.355354311557846</v>
      </c>
      <c r="L67" t="str">
        <f>$A$11</f>
        <v>Administrative and secretarial occupations</v>
      </c>
      <c r="M67" s="27">
        <f t="shared" si="78"/>
        <v>-2.8471540123931049</v>
      </c>
      <c r="N67" s="27">
        <f t="shared" si="79"/>
        <v>4.4732521426389766</v>
      </c>
      <c r="O67" s="27">
        <f t="shared" si="80"/>
        <v>-0.90659945948591769</v>
      </c>
      <c r="P67" s="27">
        <f t="shared" si="81"/>
        <v>2.9778107633940785</v>
      </c>
      <c r="Q67" s="27">
        <f t="shared" si="87"/>
        <v>2.0712113039081608</v>
      </c>
      <c r="W67" t="str">
        <f>$A$11</f>
        <v>Administrative and secretarial occupations</v>
      </c>
      <c r="X67" s="27">
        <f t="shared" si="82"/>
        <v>-6.1123109599696619</v>
      </c>
      <c r="Y67" s="27">
        <f t="shared" si="83"/>
        <v>-0.56115796979557331</v>
      </c>
      <c r="Z67" s="27">
        <f t="shared" si="84"/>
        <v>-4.4820322965482262</v>
      </c>
      <c r="AA67" s="27">
        <f t="shared" si="85"/>
        <v>-8.9445333189178342</v>
      </c>
      <c r="AB67" s="27">
        <f t="shared" si="88"/>
        <v>-13.42656561546606</v>
      </c>
    </row>
    <row r="68" spans="1:31" x14ac:dyDescent="0.2">
      <c r="A68" t="str">
        <f>$A$12</f>
        <v>Skilled trades occupations</v>
      </c>
      <c r="B68" s="27">
        <f t="shared" si="77"/>
        <v>-1.8760524584148186</v>
      </c>
      <c r="C68" s="27">
        <f t="shared" si="77"/>
        <v>-13.173607334407436</v>
      </c>
      <c r="D68" s="27">
        <f t="shared" si="77"/>
        <v>-2.1238554944586383</v>
      </c>
      <c r="E68" s="27">
        <f t="shared" si="77"/>
        <v>-5.1441122624640911</v>
      </c>
      <c r="F68" s="27">
        <f t="shared" si="86"/>
        <v>-7.2679677569227294</v>
      </c>
      <c r="L68" t="str">
        <f>$A$12</f>
        <v>Skilled trades occupations</v>
      </c>
      <c r="M68" s="27">
        <f t="shared" si="78"/>
        <v>-0.83130041307097713</v>
      </c>
      <c r="N68" s="27">
        <f t="shared" si="79"/>
        <v>-14.722402963940368</v>
      </c>
      <c r="O68" s="27">
        <f t="shared" si="80"/>
        <v>-2.9100633272800991</v>
      </c>
      <c r="P68" s="27">
        <f t="shared" si="81"/>
        <v>-5.8047646520759457</v>
      </c>
      <c r="Q68" s="27">
        <f t="shared" si="87"/>
        <v>-8.7148279793560448</v>
      </c>
      <c r="W68" t="str">
        <f>$A$12</f>
        <v>Skilled trades occupations</v>
      </c>
      <c r="X68" s="27">
        <f t="shared" si="82"/>
        <v>-1.0447520453438024</v>
      </c>
      <c r="Y68" s="27">
        <f t="shared" si="83"/>
        <v>1.5487956295329592</v>
      </c>
      <c r="Z68" s="27">
        <f t="shared" si="84"/>
        <v>0.78620783282143236</v>
      </c>
      <c r="AA68" s="27">
        <f t="shared" si="85"/>
        <v>0.66065238961187234</v>
      </c>
      <c r="AB68" s="27">
        <f t="shared" si="88"/>
        <v>1.4468602224333047</v>
      </c>
    </row>
    <row r="69" spans="1:31" x14ac:dyDescent="0.2">
      <c r="A69" t="str">
        <f>$A$13</f>
        <v>Caring, leisure and other service occupations</v>
      </c>
      <c r="B69" s="27">
        <f t="shared" si="77"/>
        <v>-2.2708651027257645</v>
      </c>
      <c r="C69" s="27">
        <f t="shared" si="77"/>
        <v>0.20606766888622019</v>
      </c>
      <c r="D69" s="27">
        <f t="shared" si="77"/>
        <v>4.1685738555999308</v>
      </c>
      <c r="E69" s="27">
        <f t="shared" si="77"/>
        <v>4.0100378358626187</v>
      </c>
      <c r="F69" s="27">
        <f t="shared" si="86"/>
        <v>8.1786116914625495</v>
      </c>
      <c r="L69" t="str">
        <f>$A$13</f>
        <v>Caring, leisure and other service occupations</v>
      </c>
      <c r="M69" s="27">
        <f t="shared" si="78"/>
        <v>0.3790715569380172</v>
      </c>
      <c r="N69" s="27">
        <f t="shared" si="79"/>
        <v>5.2059211110950798E-3</v>
      </c>
      <c r="O69" s="27">
        <f t="shared" si="80"/>
        <v>1.3456945484384146</v>
      </c>
      <c r="P69" s="27">
        <f t="shared" si="81"/>
        <v>1.9054225639053683</v>
      </c>
      <c r="Q69" s="27">
        <f t="shared" si="87"/>
        <v>3.251117112343783</v>
      </c>
      <c r="W69" t="str">
        <f>$A$13</f>
        <v>Caring, leisure and other service occupations</v>
      </c>
      <c r="X69" s="27">
        <f t="shared" si="82"/>
        <v>-2.6499366596637657</v>
      </c>
      <c r="Y69" s="27">
        <f t="shared" si="83"/>
        <v>0.20086174777513577</v>
      </c>
      <c r="Z69" s="27">
        <f t="shared" si="84"/>
        <v>2.8228793071615144</v>
      </c>
      <c r="AA69" s="27">
        <f t="shared" si="85"/>
        <v>2.1046152719572291</v>
      </c>
      <c r="AB69" s="27">
        <f t="shared" si="88"/>
        <v>4.9274945791187434</v>
      </c>
    </row>
    <row r="70" spans="1:31" x14ac:dyDescent="0.2">
      <c r="A70" t="str">
        <f>$A$14</f>
        <v>Sales and customer service occupations</v>
      </c>
      <c r="B70" s="27">
        <f t="shared" si="77"/>
        <v>-7.5291582750644181</v>
      </c>
      <c r="C70" s="27">
        <f t="shared" si="77"/>
        <v>0.69423124729186725</v>
      </c>
      <c r="D70" s="27">
        <f t="shared" si="77"/>
        <v>0.43983115119073091</v>
      </c>
      <c r="E70" s="27">
        <f t="shared" si="77"/>
        <v>1.844796807121071</v>
      </c>
      <c r="F70" s="27">
        <f t="shared" si="86"/>
        <v>2.2846279583118019</v>
      </c>
      <c r="L70" t="str">
        <f>$A$14</f>
        <v>Sales and customer service occupations</v>
      </c>
      <c r="M70" s="27">
        <f t="shared" si="78"/>
        <v>-1.2038788759213617</v>
      </c>
      <c r="N70" s="27">
        <f t="shared" si="79"/>
        <v>0.44546468584099586</v>
      </c>
      <c r="O70" s="27">
        <f t="shared" si="80"/>
        <v>1.0657222939974886</v>
      </c>
      <c r="P70" s="27">
        <f t="shared" si="81"/>
        <v>2.3051429641803409</v>
      </c>
      <c r="Q70" s="27">
        <f t="shared" si="87"/>
        <v>3.3708652581778296</v>
      </c>
      <c r="W70" t="str">
        <f>$A$14</f>
        <v>Sales and customer service occupations</v>
      </c>
      <c r="X70" s="27">
        <f t="shared" si="82"/>
        <v>-6.3252793991429428</v>
      </c>
      <c r="Y70" s="27">
        <f t="shared" si="83"/>
        <v>0.24876656145080744</v>
      </c>
      <c r="Z70" s="27">
        <f t="shared" si="84"/>
        <v>-0.6258911428068572</v>
      </c>
      <c r="AA70" s="27">
        <f t="shared" si="85"/>
        <v>-0.46034615705939075</v>
      </c>
      <c r="AB70" s="27">
        <f t="shared" si="88"/>
        <v>-1.086237299866248</v>
      </c>
    </row>
    <row r="71" spans="1:31" x14ac:dyDescent="0.2">
      <c r="A71" t="str">
        <f>$A$15</f>
        <v>Process, plant and machine operatives</v>
      </c>
      <c r="B71" s="27">
        <f t="shared" si="77"/>
        <v>3.0984662127654161</v>
      </c>
      <c r="C71" s="27">
        <f t="shared" si="77"/>
        <v>-7.8034766826259627</v>
      </c>
      <c r="D71" s="27">
        <f t="shared" si="77"/>
        <v>4.9047032507088346</v>
      </c>
      <c r="E71" s="27">
        <f t="shared" si="77"/>
        <v>-2.974311454346811</v>
      </c>
      <c r="F71" s="27">
        <f t="shared" si="86"/>
        <v>1.9303917963620236</v>
      </c>
      <c r="L71" t="str">
        <f>$A$15</f>
        <v>Process, plant and machine operatives</v>
      </c>
      <c r="M71" s="27">
        <f t="shared" si="78"/>
        <v>3.1485599850741508</v>
      </c>
      <c r="N71" s="27">
        <f t="shared" si="79"/>
        <v>-6.565107115645759</v>
      </c>
      <c r="O71" s="27">
        <f t="shared" si="80"/>
        <v>3.7126698724703147</v>
      </c>
      <c r="P71" s="27">
        <f t="shared" si="81"/>
        <v>-2.7828938559754732</v>
      </c>
      <c r="Q71" s="27">
        <f t="shared" si="87"/>
        <v>0.92977601649484143</v>
      </c>
      <c r="W71" t="str">
        <f>$A$15</f>
        <v>Process, plant and machine operatives</v>
      </c>
      <c r="X71" s="27">
        <f t="shared" si="82"/>
        <v>-5.0093772308675177E-2</v>
      </c>
      <c r="Y71" s="27">
        <f t="shared" si="83"/>
        <v>-1.2383695669802277</v>
      </c>
      <c r="Z71" s="27">
        <f t="shared" si="84"/>
        <v>1.1920333782385546</v>
      </c>
      <c r="AA71" s="27">
        <f t="shared" si="85"/>
        <v>-0.19141759837138839</v>
      </c>
      <c r="AB71" s="27">
        <f t="shared" si="88"/>
        <v>1.0006157798671662</v>
      </c>
    </row>
    <row r="72" spans="1:31" x14ac:dyDescent="0.2">
      <c r="A72" t="str">
        <f>$A$16</f>
        <v>Elementary occupations</v>
      </c>
      <c r="B72" s="27">
        <f t="shared" si="77"/>
        <v>-4.0866012827738984</v>
      </c>
      <c r="C72" s="27">
        <f t="shared" si="77"/>
        <v>-7.3664824196070668</v>
      </c>
      <c r="D72" s="27">
        <f t="shared" si="77"/>
        <v>-1.758890355052884</v>
      </c>
      <c r="E72" s="27">
        <f t="shared" si="77"/>
        <v>-0.24642141579204235</v>
      </c>
      <c r="F72" s="27">
        <f t="shared" si="86"/>
        <v>-2.0053117708449264</v>
      </c>
      <c r="L72" t="str">
        <f>$A$16</f>
        <v>Elementary occupations</v>
      </c>
      <c r="M72" s="27">
        <f t="shared" si="78"/>
        <v>1.490086638370947</v>
      </c>
      <c r="N72" s="27">
        <f t="shared" si="79"/>
        <v>-4.2382691784832005</v>
      </c>
      <c r="O72" s="27">
        <f t="shared" si="80"/>
        <v>0.40964220636429616</v>
      </c>
      <c r="P72" s="27">
        <f t="shared" si="81"/>
        <v>-2.0748550533252796</v>
      </c>
      <c r="Q72" s="27">
        <f t="shared" si="87"/>
        <v>-1.6652128469609835</v>
      </c>
      <c r="W72" t="str">
        <f>$A$16</f>
        <v>Elementary occupations</v>
      </c>
      <c r="X72" s="27">
        <f t="shared" si="82"/>
        <v>-5.5766879211448313</v>
      </c>
      <c r="Y72" s="27">
        <f t="shared" si="83"/>
        <v>-3.1282132411238877</v>
      </c>
      <c r="Z72" s="27">
        <f t="shared" si="84"/>
        <v>-2.1685325614171731</v>
      </c>
      <c r="AA72" s="27">
        <f t="shared" si="85"/>
        <v>1.8284336375332657</v>
      </c>
      <c r="AB72" s="27">
        <f t="shared" si="88"/>
        <v>-0.34009892388390739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-0.11700000000030286</v>
      </c>
      <c r="C74" s="29">
        <f t="shared" ref="C74" si="89">D18-C18</f>
        <v>-6.5569999999994479</v>
      </c>
      <c r="D74" s="29">
        <f>E18-D18</f>
        <v>15.138999999999555</v>
      </c>
      <c r="E74" s="29">
        <f>F18-E18</f>
        <v>33.57300000000032</v>
      </c>
      <c r="F74" s="29">
        <f>F18-D18</f>
        <v>48.711999999999875</v>
      </c>
      <c r="L74" s="24" t="str">
        <f>$A$18</f>
        <v>All occupations</v>
      </c>
      <c r="M74" s="29">
        <f>N18-M18</f>
        <v>9.6977763485816695</v>
      </c>
      <c r="N74" s="29">
        <f t="shared" ref="N74" si="90">O18-N18</f>
        <v>-18.134762320588834</v>
      </c>
      <c r="O74" s="29">
        <f>P18-O18</f>
        <v>4.4210474279163918</v>
      </c>
      <c r="P74" s="29">
        <f>Q18-P18</f>
        <v>11.125372525112311</v>
      </c>
      <c r="Q74" s="29">
        <f>Q18-O18</f>
        <v>15.546419953028703</v>
      </c>
      <c r="W74" s="24" t="str">
        <f>$A$18</f>
        <v>All occupations</v>
      </c>
      <c r="X74" s="29">
        <f>Y18-X18</f>
        <v>-9.8147763485819155</v>
      </c>
      <c r="Y74" s="29">
        <f t="shared" ref="Y74" si="91">Z18-Y18</f>
        <v>11.577762320589329</v>
      </c>
      <c r="Z74" s="29">
        <f>AA18-Z18</f>
        <v>10.71795257208305</v>
      </c>
      <c r="AA74" s="29">
        <f>AB18-AA18</f>
        <v>22.447627474887781</v>
      </c>
      <c r="AB74" s="29">
        <f>AB18-Z18</f>
        <v>33.165580046970831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66.751713985174632</v>
      </c>
      <c r="C80" s="11">
        <f t="shared" si="92"/>
        <v>76.123748648308862</v>
      </c>
      <c r="D80" s="11">
        <f t="shared" si="92"/>
        <v>75.845821046980035</v>
      </c>
      <c r="E80" s="11">
        <f t="shared" si="92"/>
        <v>77.84410428001641</v>
      </c>
      <c r="F80" s="11">
        <f t="shared" si="92"/>
        <v>88.773837206566128</v>
      </c>
      <c r="H80" s="40">
        <f>IF(D$6-B$6 &lt;&gt; 0,(EXP(LN(D8/B8)/(D$6-B$6))-1)*100,0)</f>
        <v>2.5873584261232763</v>
      </c>
      <c r="I80" s="40">
        <f t="shared" ref="I80:I88" si="93">F46</f>
        <v>1.0547865372539267</v>
      </c>
      <c r="L80" t="str">
        <f t="shared" ref="L80:Q88" si="94">L8</f>
        <v>Managers, directors and senior officials</v>
      </c>
      <c r="M80" s="11">
        <f t="shared" si="94"/>
        <v>43.382689412075365</v>
      </c>
      <c r="N80" s="11">
        <f t="shared" si="94"/>
        <v>48.925711140948451</v>
      </c>
      <c r="O80" s="11">
        <f t="shared" si="94"/>
        <v>46.725787602362686</v>
      </c>
      <c r="P80" s="11">
        <f t="shared" si="94"/>
        <v>47.126144485615598</v>
      </c>
      <c r="Q80" s="11">
        <f t="shared" si="94"/>
        <v>52.625659792223487</v>
      </c>
      <c r="S80" s="40">
        <f t="shared" ref="S80:S88" si="95">IF(O$6-M$6 &lt;&gt; 0,(EXP(LN(O8/M8)/(O$6-M$6))-1)*100,0)</f>
        <v>1.4957908170574186</v>
      </c>
      <c r="T80" s="40">
        <f t="shared" ref="T80:T88" si="96">Q46</f>
        <v>0.79586779194520396</v>
      </c>
      <c r="W80" t="str">
        <f t="shared" ref="W80:AB88" si="97">W8</f>
        <v>Managers, directors and senior officials</v>
      </c>
      <c r="X80" s="11">
        <f t="shared" si="97"/>
        <v>23.369024573099345</v>
      </c>
      <c r="Y80" s="11">
        <f t="shared" si="97"/>
        <v>27.198037507360461</v>
      </c>
      <c r="Z80" s="11">
        <f t="shared" si="97"/>
        <v>29.120033444617412</v>
      </c>
      <c r="AA80" s="11">
        <f t="shared" si="97"/>
        <v>30.717959794400805</v>
      </c>
      <c r="AB80" s="11">
        <f t="shared" si="97"/>
        <v>36.148177414342683</v>
      </c>
      <c r="AD80" s="40">
        <f t="shared" ref="AD80:AD88" si="98">IF(Z$6-X$6 &lt;&gt; 0,(EXP(LN(Z8/X8)/(Z$6-X$6))-1)*100,0)</f>
        <v>4.4985482019419321</v>
      </c>
      <c r="AE80" s="40">
        <f t="shared" ref="AE80:AE88" si="99">AB46</f>
        <v>1.4517716972335171</v>
      </c>
    </row>
    <row r="81" spans="1:31" x14ac:dyDescent="0.2">
      <c r="A81" t="str">
        <f t="shared" si="92"/>
        <v>Professional occupations</v>
      </c>
      <c r="B81" s="11">
        <f t="shared" si="92"/>
        <v>171.5645274831129</v>
      </c>
      <c r="C81" s="11">
        <f t="shared" si="92"/>
        <v>179.52702517379763</v>
      </c>
      <c r="D81" s="11">
        <f t="shared" si="92"/>
        <v>191.83270524658846</v>
      </c>
      <c r="E81" s="11">
        <f t="shared" si="92"/>
        <v>207.91502018325599</v>
      </c>
      <c r="F81" s="11">
        <f t="shared" si="92"/>
        <v>230.70830579090196</v>
      </c>
      <c r="H81" s="40">
        <f t="shared" ref="H81:H88" si="100">IF(D$6-B$6 &lt;&gt; 0,(EXP(LN(D9/B9)/(D$6-B$6))-1)*100,0)</f>
        <v>2.2584087988440915</v>
      </c>
      <c r="I81" s="40">
        <f t="shared" si="93"/>
        <v>1.237801471729516</v>
      </c>
      <c r="L81" t="str">
        <f t="shared" si="94"/>
        <v>Professional occupations</v>
      </c>
      <c r="M81" s="11">
        <f t="shared" si="94"/>
        <v>83.633400420622806</v>
      </c>
      <c r="N81" s="11">
        <f t="shared" si="94"/>
        <v>84.67273575513633</v>
      </c>
      <c r="O81" s="11">
        <f t="shared" si="94"/>
        <v>88.071292105404297</v>
      </c>
      <c r="P81" s="11">
        <f t="shared" si="94"/>
        <v>93.730541508237266</v>
      </c>
      <c r="Q81" s="11">
        <f t="shared" si="94"/>
        <v>101.44838843562714</v>
      </c>
      <c r="S81" s="40">
        <f t="shared" si="95"/>
        <v>1.0394381569406308</v>
      </c>
      <c r="T81" s="40">
        <f t="shared" si="96"/>
        <v>0.94714769954165057</v>
      </c>
      <c r="W81" t="str">
        <f t="shared" si="97"/>
        <v>Professional occupations</v>
      </c>
      <c r="X81" s="11">
        <f t="shared" si="97"/>
        <v>87.931127062490219</v>
      </c>
      <c r="Y81" s="11">
        <f t="shared" si="97"/>
        <v>94.854289418661438</v>
      </c>
      <c r="Z81" s="11">
        <f t="shared" si="97"/>
        <v>103.76141314118404</v>
      </c>
      <c r="AA81" s="11">
        <f t="shared" si="97"/>
        <v>114.1844786750187</v>
      </c>
      <c r="AB81" s="11">
        <f t="shared" si="97"/>
        <v>129.25991735527478</v>
      </c>
      <c r="AD81" s="40">
        <f t="shared" si="98"/>
        <v>3.3662230376628521</v>
      </c>
      <c r="AE81" s="40">
        <f t="shared" si="99"/>
        <v>1.4756557347370025</v>
      </c>
    </row>
    <row r="82" spans="1:31" x14ac:dyDescent="0.2">
      <c r="A82" t="str">
        <f t="shared" si="92"/>
        <v>Associate professional occupations</v>
      </c>
      <c r="B82" s="11">
        <f t="shared" si="92"/>
        <v>97.182741538413353</v>
      </c>
      <c r="C82" s="11">
        <f t="shared" si="92"/>
        <v>101.35488506317022</v>
      </c>
      <c r="D82" s="11">
        <f t="shared" si="92"/>
        <v>106.30130593932799</v>
      </c>
      <c r="E82" s="11">
        <f t="shared" si="92"/>
        <v>103.11797711766974</v>
      </c>
      <c r="F82" s="11">
        <f t="shared" si="92"/>
        <v>111.44469162861728</v>
      </c>
      <c r="H82" s="40">
        <f t="shared" si="100"/>
        <v>1.8098718318262375</v>
      </c>
      <c r="I82" s="40">
        <f t="shared" si="93"/>
        <v>0.31550238400082087</v>
      </c>
      <c r="L82" t="str">
        <f t="shared" si="94"/>
        <v>Associate professional occupations</v>
      </c>
      <c r="M82" s="11">
        <f t="shared" si="94"/>
        <v>50.444266087194144</v>
      </c>
      <c r="N82" s="11">
        <f t="shared" si="94"/>
        <v>53.424300493391513</v>
      </c>
      <c r="O82" s="11">
        <f t="shared" si="94"/>
        <v>54.692761869598762</v>
      </c>
      <c r="P82" s="11">
        <f t="shared" si="94"/>
        <v>50.337136876924788</v>
      </c>
      <c r="Q82" s="11">
        <f t="shared" si="94"/>
        <v>51.71928443793621</v>
      </c>
      <c r="S82" s="40">
        <f t="shared" si="95"/>
        <v>1.630394035375704</v>
      </c>
      <c r="T82" s="40">
        <f t="shared" si="96"/>
        <v>-0.37197749680606407</v>
      </c>
      <c r="W82" t="str">
        <f t="shared" si="97"/>
        <v>Associate professional occupations</v>
      </c>
      <c r="X82" s="11">
        <f t="shared" si="97"/>
        <v>46.738475451219287</v>
      </c>
      <c r="Y82" s="11">
        <f t="shared" si="97"/>
        <v>47.930584569778638</v>
      </c>
      <c r="Z82" s="11">
        <f t="shared" si="97"/>
        <v>51.608544069729206</v>
      </c>
      <c r="AA82" s="11">
        <f t="shared" si="97"/>
        <v>52.780840240744936</v>
      </c>
      <c r="AB82" s="11">
        <f t="shared" si="97"/>
        <v>59.725407190681103</v>
      </c>
      <c r="AD82" s="40">
        <f t="shared" si="98"/>
        <v>2.0021704630056592</v>
      </c>
      <c r="AE82" s="40">
        <f t="shared" si="99"/>
        <v>0.97855867414793352</v>
      </c>
    </row>
    <row r="83" spans="1:31" x14ac:dyDescent="0.2">
      <c r="A83" t="str">
        <f t="shared" si="92"/>
        <v>Administrative and secretarial occupations</v>
      </c>
      <c r="B83" s="11">
        <f t="shared" si="92"/>
        <v>105.04530839404191</v>
      </c>
      <c r="C83" s="11">
        <f t="shared" si="92"/>
        <v>96.085843421679186</v>
      </c>
      <c r="D83" s="11">
        <f t="shared" si="92"/>
        <v>99.99793759452254</v>
      </c>
      <c r="E83" s="11">
        <f t="shared" si="92"/>
        <v>94.609305838488268</v>
      </c>
      <c r="F83" s="11">
        <f t="shared" si="92"/>
        <v>88.642583282964694</v>
      </c>
      <c r="H83" s="40">
        <f t="shared" si="100"/>
        <v>-0.98001036946243625</v>
      </c>
      <c r="I83" s="40">
        <f t="shared" si="93"/>
        <v>-0.80036122061497572</v>
      </c>
      <c r="L83" t="str">
        <f t="shared" si="94"/>
        <v>Administrative and secretarial occupations</v>
      </c>
      <c r="M83" s="11">
        <f t="shared" si="94"/>
        <v>27.239236364764018</v>
      </c>
      <c r="N83" s="11">
        <f t="shared" si="94"/>
        <v>24.392082352370913</v>
      </c>
      <c r="O83" s="11">
        <f t="shared" si="94"/>
        <v>28.86533449500989</v>
      </c>
      <c r="P83" s="11">
        <f t="shared" si="94"/>
        <v>27.958735035523972</v>
      </c>
      <c r="Q83" s="11">
        <f t="shared" si="94"/>
        <v>30.936545798918051</v>
      </c>
      <c r="S83" s="40">
        <f t="shared" si="95"/>
        <v>1.1664086959535913</v>
      </c>
      <c r="T83" s="40">
        <f t="shared" si="96"/>
        <v>0.46304756918094103</v>
      </c>
      <c r="W83" t="str">
        <f t="shared" si="97"/>
        <v>Administrative and secretarial occupations</v>
      </c>
      <c r="X83" s="11">
        <f t="shared" si="97"/>
        <v>77.806072029277928</v>
      </c>
      <c r="Y83" s="11">
        <f t="shared" si="97"/>
        <v>71.693761069308266</v>
      </c>
      <c r="Z83" s="11">
        <f t="shared" si="97"/>
        <v>71.132603099512693</v>
      </c>
      <c r="AA83" s="11">
        <f t="shared" si="97"/>
        <v>66.650570802964467</v>
      </c>
      <c r="AB83" s="11">
        <f t="shared" si="97"/>
        <v>57.706037484046632</v>
      </c>
      <c r="AD83" s="40">
        <f t="shared" si="98"/>
        <v>-1.7774867824735363</v>
      </c>
      <c r="AE83" s="40">
        <f t="shared" si="99"/>
        <v>-1.3848809298120601</v>
      </c>
    </row>
    <row r="84" spans="1:31" x14ac:dyDescent="0.2">
      <c r="A84" t="str">
        <f t="shared" si="92"/>
        <v>Skilled trades occupations</v>
      </c>
      <c r="B84" s="11">
        <f t="shared" si="92"/>
        <v>99.17131992090647</v>
      </c>
      <c r="C84" s="11">
        <f t="shared" si="92"/>
        <v>97.295267462491651</v>
      </c>
      <c r="D84" s="11">
        <f t="shared" si="92"/>
        <v>84.121660128084216</v>
      </c>
      <c r="E84" s="11">
        <f t="shared" si="92"/>
        <v>81.997804633625577</v>
      </c>
      <c r="F84" s="11">
        <f t="shared" si="92"/>
        <v>76.853692371161486</v>
      </c>
      <c r="H84" s="40">
        <f t="shared" si="100"/>
        <v>-3.238108743095558</v>
      </c>
      <c r="I84" s="40">
        <f t="shared" si="93"/>
        <v>-0.60059299009040945</v>
      </c>
      <c r="L84" t="str">
        <f t="shared" si="94"/>
        <v>Skilled trades occupations</v>
      </c>
      <c r="M84" s="11">
        <f t="shared" si="94"/>
        <v>88.872862132902057</v>
      </c>
      <c r="N84" s="11">
        <f t="shared" si="94"/>
        <v>88.04156171983108</v>
      </c>
      <c r="O84" s="11">
        <f t="shared" si="94"/>
        <v>73.319158755890712</v>
      </c>
      <c r="P84" s="11">
        <f t="shared" si="94"/>
        <v>70.409095428610613</v>
      </c>
      <c r="Q84" s="11">
        <f t="shared" si="94"/>
        <v>64.604330776534667</v>
      </c>
      <c r="S84" s="40">
        <f t="shared" si="95"/>
        <v>-3.7746141306307712</v>
      </c>
      <c r="T84" s="40">
        <f t="shared" si="96"/>
        <v>-0.84005499125533456</v>
      </c>
      <c r="W84" t="str">
        <f t="shared" si="97"/>
        <v>Skilled trades occupations</v>
      </c>
      <c r="X84" s="11">
        <f t="shared" si="97"/>
        <v>10.298457788004349</v>
      </c>
      <c r="Y84" s="11">
        <f t="shared" si="97"/>
        <v>9.2537057426605465</v>
      </c>
      <c r="Z84" s="11">
        <f t="shared" si="97"/>
        <v>10.802501372193506</v>
      </c>
      <c r="AA84" s="11">
        <f t="shared" si="97"/>
        <v>11.588709205014938</v>
      </c>
      <c r="AB84" s="11">
        <f t="shared" si="97"/>
        <v>12.24936159462681</v>
      </c>
      <c r="AD84" s="40">
        <f t="shared" si="98"/>
        <v>0.96025234216976507</v>
      </c>
      <c r="AE84" s="40">
        <f t="shared" si="99"/>
        <v>0.84149486380773464</v>
      </c>
    </row>
    <row r="85" spans="1:31" x14ac:dyDescent="0.2">
      <c r="A85" t="str">
        <f t="shared" si="92"/>
        <v>Caring, leisure and other service occupations</v>
      </c>
      <c r="B85" s="11">
        <f t="shared" si="92"/>
        <v>86.704519436519433</v>
      </c>
      <c r="C85" s="11">
        <f t="shared" si="92"/>
        <v>84.433654333793669</v>
      </c>
      <c r="D85" s="11">
        <f t="shared" si="92"/>
        <v>84.639722002679889</v>
      </c>
      <c r="E85" s="11">
        <f t="shared" si="92"/>
        <v>88.80829585827982</v>
      </c>
      <c r="F85" s="11">
        <f t="shared" si="92"/>
        <v>92.818333694142439</v>
      </c>
      <c r="H85" s="40">
        <f t="shared" si="100"/>
        <v>-0.48088654210759474</v>
      </c>
      <c r="I85" s="40">
        <f t="shared" si="93"/>
        <v>0.61683127035581098</v>
      </c>
      <c r="L85" t="str">
        <f t="shared" si="94"/>
        <v>Caring, leisure and other service occupations</v>
      </c>
      <c r="M85" s="11">
        <f t="shared" si="94"/>
        <v>15.035326763949026</v>
      </c>
      <c r="N85" s="11">
        <f t="shared" si="94"/>
        <v>15.414398320887043</v>
      </c>
      <c r="O85" s="11">
        <f t="shared" si="94"/>
        <v>15.419604241998139</v>
      </c>
      <c r="P85" s="11">
        <f t="shared" si="94"/>
        <v>16.765298790436553</v>
      </c>
      <c r="Q85" s="11">
        <f t="shared" si="94"/>
        <v>18.670721354341921</v>
      </c>
      <c r="S85" s="40">
        <f t="shared" si="95"/>
        <v>0.50601902985247804</v>
      </c>
      <c r="T85" s="40">
        <f t="shared" si="96"/>
        <v>1.2836144452583076</v>
      </c>
      <c r="W85" t="str">
        <f t="shared" si="97"/>
        <v>Caring, leisure and other service occupations</v>
      </c>
      <c r="X85" s="11">
        <f t="shared" si="97"/>
        <v>71.669192672570389</v>
      </c>
      <c r="Y85" s="11">
        <f t="shared" si="97"/>
        <v>69.019256012906624</v>
      </c>
      <c r="Z85" s="11">
        <f t="shared" si="97"/>
        <v>69.220117760681759</v>
      </c>
      <c r="AA85" s="11">
        <f t="shared" si="97"/>
        <v>72.042997067843274</v>
      </c>
      <c r="AB85" s="11">
        <f t="shared" si="97"/>
        <v>74.147612339800503</v>
      </c>
      <c r="AD85" s="40">
        <f>IF(Z$6-X$6 &lt;&gt; 0,(EXP(LN(Z13/X13)/(Z$6-X$6))-1)*100,0)</f>
        <v>-0.69297668544929802</v>
      </c>
      <c r="AE85" s="40">
        <f t="shared" si="99"/>
        <v>0.45949464188299594</v>
      </c>
    </row>
    <row r="86" spans="1:31" x14ac:dyDescent="0.2">
      <c r="A86" t="str">
        <f t="shared" si="92"/>
        <v>Sales and customer service occupations</v>
      </c>
      <c r="B86" s="11">
        <f t="shared" si="92"/>
        <v>101.74441638451566</v>
      </c>
      <c r="C86" s="11">
        <f t="shared" si="92"/>
        <v>94.215258109451241</v>
      </c>
      <c r="D86" s="11">
        <f t="shared" si="92"/>
        <v>94.909489356743109</v>
      </c>
      <c r="E86" s="11">
        <f t="shared" si="92"/>
        <v>95.34932050793384</v>
      </c>
      <c r="F86" s="11">
        <f t="shared" si="92"/>
        <v>97.19411731505491</v>
      </c>
      <c r="H86" s="40">
        <f t="shared" si="100"/>
        <v>-1.3811780520579076</v>
      </c>
      <c r="I86" s="40">
        <f t="shared" si="93"/>
        <v>0.15870242819828739</v>
      </c>
      <c r="L86" t="str">
        <f t="shared" si="94"/>
        <v>Sales and customer service occupations</v>
      </c>
      <c r="M86" s="11">
        <f t="shared" si="94"/>
        <v>32.63156797263553</v>
      </c>
      <c r="N86" s="11">
        <f t="shared" si="94"/>
        <v>31.427689096714168</v>
      </c>
      <c r="O86" s="11">
        <f t="shared" si="94"/>
        <v>31.873153782555164</v>
      </c>
      <c r="P86" s="11">
        <f t="shared" si="94"/>
        <v>32.938876076552653</v>
      </c>
      <c r="Q86" s="11">
        <f t="shared" si="94"/>
        <v>35.244019040732994</v>
      </c>
      <c r="S86" s="40">
        <f t="shared" si="95"/>
        <v>-0.46921734566898188</v>
      </c>
      <c r="T86" s="40">
        <f t="shared" si="96"/>
        <v>0.67246268480520843</v>
      </c>
      <c r="W86" t="str">
        <f t="shared" si="97"/>
        <v>Sales and customer service occupations</v>
      </c>
      <c r="X86" s="11">
        <f t="shared" si="97"/>
        <v>69.112848411880151</v>
      </c>
      <c r="Y86" s="11">
        <f t="shared" si="97"/>
        <v>62.787569012737208</v>
      </c>
      <c r="Z86" s="11">
        <f t="shared" si="97"/>
        <v>63.036335574188016</v>
      </c>
      <c r="AA86" s="11">
        <f t="shared" si="97"/>
        <v>62.410444431381158</v>
      </c>
      <c r="AB86" s="11">
        <f t="shared" si="97"/>
        <v>61.950098274321768</v>
      </c>
      <c r="AD86" s="40">
        <f t="shared" si="98"/>
        <v>-1.8237514020439827</v>
      </c>
      <c r="AE86" s="40">
        <f t="shared" si="99"/>
        <v>-0.11581368982257478</v>
      </c>
    </row>
    <row r="87" spans="1:31" x14ac:dyDescent="0.2">
      <c r="A87" t="str">
        <f t="shared" si="92"/>
        <v>Process, plant and machine operatives</v>
      </c>
      <c r="B87" s="11">
        <f t="shared" si="92"/>
        <v>63.409148366396735</v>
      </c>
      <c r="C87" s="11">
        <f t="shared" si="92"/>
        <v>66.507614579162151</v>
      </c>
      <c r="D87" s="11">
        <f t="shared" si="92"/>
        <v>58.704137896536189</v>
      </c>
      <c r="E87" s="11">
        <f t="shared" si="92"/>
        <v>63.608841147245023</v>
      </c>
      <c r="F87" s="11">
        <f t="shared" si="92"/>
        <v>60.634529692898212</v>
      </c>
      <c r="H87" s="40">
        <f t="shared" si="100"/>
        <v>-1.5301312952233248</v>
      </c>
      <c r="I87" s="40">
        <f t="shared" si="93"/>
        <v>0.21592819715705591</v>
      </c>
      <c r="L87" t="str">
        <f t="shared" si="94"/>
        <v>Process, plant and machine operatives</v>
      </c>
      <c r="M87" s="11">
        <f t="shared" si="94"/>
        <v>56.435775789826089</v>
      </c>
      <c r="N87" s="11">
        <f t="shared" si="94"/>
        <v>59.584335774900239</v>
      </c>
      <c r="O87" s="11">
        <f t="shared" si="94"/>
        <v>53.01922865925448</v>
      </c>
      <c r="P87" s="11">
        <f t="shared" si="94"/>
        <v>56.731898531724795</v>
      </c>
      <c r="Q87" s="11">
        <f t="shared" si="94"/>
        <v>53.949004675749322</v>
      </c>
      <c r="S87" s="40">
        <f t="shared" si="95"/>
        <v>-1.2412052541485141</v>
      </c>
      <c r="T87" s="40">
        <f t="shared" si="96"/>
        <v>0.11596445266810473</v>
      </c>
      <c r="W87" t="str">
        <f t="shared" si="97"/>
        <v>Process, plant and machine operatives</v>
      </c>
      <c r="X87" s="11">
        <f t="shared" si="97"/>
        <v>6.973372576570589</v>
      </c>
      <c r="Y87" s="11">
        <f t="shared" si="97"/>
        <v>6.9232788042619138</v>
      </c>
      <c r="Z87" s="11">
        <f t="shared" si="97"/>
        <v>5.6849092372816861</v>
      </c>
      <c r="AA87" s="11">
        <f t="shared" si="97"/>
        <v>6.8769426155202407</v>
      </c>
      <c r="AB87" s="11">
        <f t="shared" si="97"/>
        <v>6.6855250171488523</v>
      </c>
      <c r="AD87" s="40">
        <f t="shared" si="98"/>
        <v>-4.0033377419672505</v>
      </c>
      <c r="AE87" s="40">
        <f t="shared" si="99"/>
        <v>1.0867263182003928</v>
      </c>
    </row>
    <row r="88" spans="1:31" x14ac:dyDescent="0.2">
      <c r="A88" t="str">
        <f t="shared" si="92"/>
        <v>Elementary occupations</v>
      </c>
      <c r="B88" s="11">
        <f t="shared" si="92"/>
        <v>113.54430449091885</v>
      </c>
      <c r="C88" s="11">
        <f t="shared" si="92"/>
        <v>109.45770320814495</v>
      </c>
      <c r="D88" s="11">
        <f t="shared" si="92"/>
        <v>102.09122078853788</v>
      </c>
      <c r="E88" s="11">
        <f t="shared" si="92"/>
        <v>100.332330433485</v>
      </c>
      <c r="F88" s="11">
        <f t="shared" si="92"/>
        <v>100.08590901769296</v>
      </c>
      <c r="H88" s="40">
        <f t="shared" si="100"/>
        <v>-2.1040763019952058</v>
      </c>
      <c r="I88" s="40">
        <f t="shared" si="93"/>
        <v>-0.13216477010560279</v>
      </c>
      <c r="L88" t="str">
        <f t="shared" si="94"/>
        <v>Elementary occupations</v>
      </c>
      <c r="M88" s="11">
        <f t="shared" si="94"/>
        <v>58.657692145288735</v>
      </c>
      <c r="N88" s="11">
        <f t="shared" si="94"/>
        <v>60.147778783659682</v>
      </c>
      <c r="O88" s="11">
        <f t="shared" si="94"/>
        <v>55.909509605176481</v>
      </c>
      <c r="P88" s="11">
        <f t="shared" si="94"/>
        <v>56.319151811540777</v>
      </c>
      <c r="Q88" s="11">
        <f t="shared" si="94"/>
        <v>54.244296758215498</v>
      </c>
      <c r="S88" s="40">
        <f t="shared" si="95"/>
        <v>-0.95509444236500096</v>
      </c>
      <c r="T88" s="40">
        <f t="shared" si="96"/>
        <v>-0.2013744745897772</v>
      </c>
      <c r="W88" t="str">
        <f t="shared" si="97"/>
        <v>Elementary occupations</v>
      </c>
      <c r="X88" s="11">
        <f t="shared" si="97"/>
        <v>54.88661234563012</v>
      </c>
      <c r="Y88" s="11">
        <f t="shared" si="97"/>
        <v>49.309924424485288</v>
      </c>
      <c r="Z88" s="11">
        <f t="shared" si="97"/>
        <v>46.181711183361401</v>
      </c>
      <c r="AA88" s="11">
        <f t="shared" si="97"/>
        <v>44.013178621944228</v>
      </c>
      <c r="AB88" s="11">
        <f t="shared" si="97"/>
        <v>45.841612259477493</v>
      </c>
      <c r="AD88" s="40">
        <f t="shared" si="98"/>
        <v>-3.3947521933986424</v>
      </c>
      <c r="AE88" s="40">
        <f t="shared" si="99"/>
        <v>-4.9265291595779193E-2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905.11799999999994</v>
      </c>
      <c r="C90" s="34">
        <f t="shared" si="101"/>
        <v>905.00099999999964</v>
      </c>
      <c r="D90" s="34">
        <f t="shared" si="101"/>
        <v>898.44400000000019</v>
      </c>
      <c r="E90" s="34">
        <f t="shared" si="101"/>
        <v>913.58299999999974</v>
      </c>
      <c r="F90" s="34">
        <f t="shared" si="101"/>
        <v>947.15600000000006</v>
      </c>
      <c r="H90" s="43">
        <f>IF(D$6-B$6 &lt;&gt; 0,(EXP(LN(D18/B18)/(D$6-B$6))-1)*100,0)</f>
        <v>-0.14790938126225672</v>
      </c>
      <c r="I90" s="43">
        <f>F56</f>
        <v>0.35261644863415764</v>
      </c>
      <c r="L90" s="24" t="str">
        <f t="shared" ref="L90:Q90" si="102">L18</f>
        <v>All occupations</v>
      </c>
      <c r="M90" s="34">
        <f t="shared" si="102"/>
        <v>456.33281708925779</v>
      </c>
      <c r="N90" s="34">
        <f t="shared" si="102"/>
        <v>466.03059343783946</v>
      </c>
      <c r="O90" s="34">
        <f t="shared" si="102"/>
        <v>447.89583111725062</v>
      </c>
      <c r="P90" s="34">
        <f t="shared" si="102"/>
        <v>452.31687854516701</v>
      </c>
      <c r="Q90" s="34">
        <f t="shared" si="102"/>
        <v>463.44225107027933</v>
      </c>
      <c r="S90" s="43">
        <f>IF(O$6-M$6 &lt;&gt; 0,(EXP(LN(O18/M18)/(O$6-M$6))-1)*100,0)</f>
        <v>-0.37253874181119029</v>
      </c>
      <c r="T90" s="43">
        <f>Q56</f>
        <v>0.2277329085873081</v>
      </c>
      <c r="W90" s="24" t="str">
        <f t="shared" ref="W90:AB90" si="103">W18</f>
        <v>All occupations</v>
      </c>
      <c r="X90" s="34">
        <f t="shared" si="103"/>
        <v>448.78518291074232</v>
      </c>
      <c r="Y90" s="34">
        <f t="shared" si="103"/>
        <v>438.97040656216041</v>
      </c>
      <c r="Z90" s="34">
        <f t="shared" si="103"/>
        <v>450.54816888274974</v>
      </c>
      <c r="AA90" s="34">
        <f t="shared" si="103"/>
        <v>461.26612145483278</v>
      </c>
      <c r="AB90" s="34">
        <f t="shared" si="103"/>
        <v>483.71374892972057</v>
      </c>
      <c r="AD90" s="43">
        <f>IF(Z$6-X$6 &lt;&gt; 0,(EXP(LN(Z18/X18)/(Z$6-X$6))-1)*100,0)</f>
        <v>7.8443865758992537E-2</v>
      </c>
      <c r="AE90" s="43">
        <f>AB56</f>
        <v>0.47464495027624842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East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39.60026386347252</v>
      </c>
      <c r="C8" s="11">
        <v>45.733066071024645</v>
      </c>
      <c r="D8" s="11">
        <v>46.682710163164636</v>
      </c>
      <c r="E8" s="11">
        <v>42.970403998855438</v>
      </c>
      <c r="F8" s="11">
        <v>47.332930542888619</v>
      </c>
      <c r="G8" s="10"/>
      <c r="H8" s="11">
        <f>F8-D8</f>
        <v>0.65022037972398294</v>
      </c>
      <c r="I8" s="11">
        <f>'RD T1'!E7</f>
        <v>23.083645909694468</v>
      </c>
      <c r="J8" s="11">
        <f>SUM(H8:I8)</f>
        <v>23.733866289418451</v>
      </c>
      <c r="L8" s="10" t="str">
        <f>name!D4</f>
        <v>11 Corporate managers and directors</v>
      </c>
      <c r="M8" s="11">
        <v>26.593529972586605</v>
      </c>
      <c r="N8" s="11">
        <v>30.255462812751357</v>
      </c>
      <c r="O8" s="11">
        <v>30.130519602914866</v>
      </c>
      <c r="P8" s="11">
        <v>26.700113979282115</v>
      </c>
      <c r="Q8" s="11">
        <v>27.973481990329503</v>
      </c>
      <c r="R8" s="10"/>
      <c r="S8" s="11">
        <f>Q8-O8</f>
        <v>-2.1570376125853628</v>
      </c>
      <c r="T8" s="11">
        <f>'RD T1'!T7</f>
        <v>12.683986132019188</v>
      </c>
      <c r="U8" s="11">
        <f>SUM(S8:T8)</f>
        <v>10.526948519433825</v>
      </c>
      <c r="W8" s="10" t="str">
        <f>name!D4</f>
        <v>11 Corporate managers and directors</v>
      </c>
      <c r="X8" s="11">
        <v>13.00673389088595</v>
      </c>
      <c r="Y8" s="11">
        <v>15.4776032582733</v>
      </c>
      <c r="Z8" s="11">
        <v>16.552190560249844</v>
      </c>
      <c r="AA8" s="11">
        <v>16.270290019573359</v>
      </c>
      <c r="AB8" s="11">
        <v>19.359448552559126</v>
      </c>
      <c r="AC8" s="10"/>
      <c r="AD8" s="11">
        <f>AB8-Z8</f>
        <v>2.8072579923092817</v>
      </c>
      <c r="AE8" s="11">
        <f>'RD T1'!T36</f>
        <v>10.399659777675282</v>
      </c>
      <c r="AF8" s="11">
        <f>SUM(AD8:AE8)</f>
        <v>13.206917769984564</v>
      </c>
    </row>
    <row r="9" spans="1:32" x14ac:dyDescent="0.2">
      <c r="A9" s="10" t="str">
        <f>name!D5</f>
        <v>12 Other managers and proprietors</v>
      </c>
      <c r="B9" s="11">
        <v>27.151450121702119</v>
      </c>
      <c r="C9" s="11">
        <v>30.390682577284213</v>
      </c>
      <c r="D9" s="11">
        <v>29.163110883815396</v>
      </c>
      <c r="E9" s="11">
        <v>34.873700281160971</v>
      </c>
      <c r="F9" s="11">
        <v>41.440906663677502</v>
      </c>
      <c r="H9" s="11">
        <f t="shared" ref="H9:H32" si="2">F9-D9</f>
        <v>12.277795779862107</v>
      </c>
      <c r="I9" s="11">
        <f>'RD T1'!E8</f>
        <v>20.810596445787962</v>
      </c>
      <c r="J9" s="11">
        <f>SUM(H9:I9)</f>
        <v>33.088392225650068</v>
      </c>
      <c r="L9" s="10" t="str">
        <f>name!D5</f>
        <v>12 Other managers and proprietors</v>
      </c>
      <c r="M9" s="11">
        <v>16.789159439488763</v>
      </c>
      <c r="N9" s="11">
        <v>18.670248328197093</v>
      </c>
      <c r="O9" s="11">
        <v>16.595267999447824</v>
      </c>
      <c r="P9" s="11">
        <v>20.426030506333486</v>
      </c>
      <c r="Q9" s="11">
        <v>24.652177801893981</v>
      </c>
      <c r="S9" s="11">
        <f t="shared" ref="S9:S32" si="3">Q9-O9</f>
        <v>8.0569098024461567</v>
      </c>
      <c r="T9" s="11">
        <f>'RD T1'!T8</f>
        <v>11.026513315443324</v>
      </c>
      <c r="U9" s="11">
        <f>SUM(S9:T9)</f>
        <v>19.083423117889481</v>
      </c>
      <c r="W9" s="10" t="str">
        <f>name!D5</f>
        <v>12 Other managers and proprietors</v>
      </c>
      <c r="X9" s="11">
        <v>10.362290682213395</v>
      </c>
      <c r="Y9" s="11">
        <v>11.720434249087159</v>
      </c>
      <c r="Z9" s="11">
        <v>12.56784288436757</v>
      </c>
      <c r="AA9" s="11">
        <v>14.447669774827448</v>
      </c>
      <c r="AB9" s="11">
        <v>16.788728861783557</v>
      </c>
      <c r="AD9" s="11">
        <f t="shared" ref="AD9:AD32" si="4">AB9-Z9</f>
        <v>4.2208859774159873</v>
      </c>
      <c r="AE9" s="11">
        <f>'RD T1'!T37</f>
        <v>9.7840831303446372</v>
      </c>
      <c r="AF9" s="11">
        <f>SUM(AD9:AE9)</f>
        <v>14.004969107760624</v>
      </c>
    </row>
    <row r="10" spans="1:32" x14ac:dyDescent="0.2">
      <c r="A10" s="10" t="str">
        <f>name!D6</f>
        <v>21 Science, research, engineering and technology professionals</v>
      </c>
      <c r="B10" s="11">
        <v>39.972794551645933</v>
      </c>
      <c r="C10" s="11">
        <v>43.013144247042796</v>
      </c>
      <c r="D10" s="11">
        <v>44.322690373157997</v>
      </c>
      <c r="E10" s="11">
        <v>46.374401976901567</v>
      </c>
      <c r="F10" s="11">
        <v>51.300581576107191</v>
      </c>
      <c r="G10" s="11"/>
      <c r="H10" s="11">
        <f t="shared" si="2"/>
        <v>6.9778912029491948</v>
      </c>
      <c r="I10" s="11">
        <f>'RD T1'!E9</f>
        <v>17.579562755768151</v>
      </c>
      <c r="J10" s="11">
        <f t="shared" ref="J10:J32" si="5">SUM(H10:I10)</f>
        <v>24.557453958717346</v>
      </c>
      <c r="L10" s="10" t="str">
        <f>name!D6</f>
        <v>21 Science, research, engineering and technology professionals</v>
      </c>
      <c r="M10" s="11">
        <v>33.159528017856999</v>
      </c>
      <c r="N10" s="11">
        <v>36.169724724016866</v>
      </c>
      <c r="O10" s="11">
        <v>35.797834159485127</v>
      </c>
      <c r="P10" s="11">
        <v>36.281364376218455</v>
      </c>
      <c r="Q10" s="11">
        <v>38.895243564575551</v>
      </c>
      <c r="R10" s="11"/>
      <c r="S10" s="11">
        <f t="shared" si="3"/>
        <v>3.0974094050904242</v>
      </c>
      <c r="T10" s="11">
        <f>'RD T1'!T9</f>
        <v>12.069402386159988</v>
      </c>
      <c r="U10" s="11">
        <f t="shared" ref="U10:U32" si="6">SUM(S10:T10)</f>
        <v>15.166811791250412</v>
      </c>
      <c r="W10" s="10" t="str">
        <f>name!D6</f>
        <v>21 Science, research, engineering and technology professionals</v>
      </c>
      <c r="X10" s="11">
        <v>6.8132665337889611</v>
      </c>
      <c r="Y10" s="11">
        <v>6.8434195230259602</v>
      </c>
      <c r="Z10" s="11">
        <v>8.5248562136728427</v>
      </c>
      <c r="AA10" s="11">
        <v>10.093037600683157</v>
      </c>
      <c r="AB10" s="11">
        <v>12.405338011531692</v>
      </c>
      <c r="AC10" s="11"/>
      <c r="AD10" s="11">
        <f t="shared" si="4"/>
        <v>3.8804817978588488</v>
      </c>
      <c r="AE10" s="11">
        <f>'RD T1'!T38</f>
        <v>5.5101603696081654</v>
      </c>
      <c r="AF10" s="11">
        <f t="shared" ref="AF10:AF32" si="7">SUM(AD10:AE10)</f>
        <v>9.3906421674670142</v>
      </c>
    </row>
    <row r="11" spans="1:32" x14ac:dyDescent="0.2">
      <c r="A11" s="10" t="str">
        <f>name!D7</f>
        <v>22 Health professionals</v>
      </c>
      <c r="B11" s="11">
        <v>54.315991740109986</v>
      </c>
      <c r="C11" s="11">
        <v>55.448021260591723</v>
      </c>
      <c r="D11" s="11">
        <v>59.101807877526831</v>
      </c>
      <c r="E11" s="11">
        <v>64.827418000720826</v>
      </c>
      <c r="F11" s="11">
        <v>71.980145770291628</v>
      </c>
      <c r="G11" s="11"/>
      <c r="H11" s="11">
        <f t="shared" si="2"/>
        <v>12.878337892764797</v>
      </c>
      <c r="I11" s="11">
        <f>'RD T1'!E10</f>
        <v>36.517828319513072</v>
      </c>
      <c r="J11" s="11">
        <f t="shared" si="5"/>
        <v>49.396166212277869</v>
      </c>
      <c r="L11" s="10" t="str">
        <f>name!D7</f>
        <v>22 Health professionals</v>
      </c>
      <c r="M11" s="11">
        <v>13.254256369239119</v>
      </c>
      <c r="N11" s="11">
        <v>13.430775363369742</v>
      </c>
      <c r="O11" s="11">
        <v>15.503522649033556</v>
      </c>
      <c r="P11" s="11">
        <v>16.868805662155015</v>
      </c>
      <c r="Q11" s="11">
        <v>18.887119662634813</v>
      </c>
      <c r="R11" s="11"/>
      <c r="S11" s="11">
        <f t="shared" si="3"/>
        <v>3.383597013601257</v>
      </c>
      <c r="T11" s="11">
        <f>'RD T1'!T10</f>
        <v>6.7889573114694794</v>
      </c>
      <c r="U11" s="11">
        <f t="shared" si="6"/>
        <v>10.172554325070736</v>
      </c>
      <c r="W11" s="10" t="str">
        <f>name!D7</f>
        <v>22 Health professionals</v>
      </c>
      <c r="X11" s="11">
        <v>41.061735370870863</v>
      </c>
      <c r="Y11" s="11">
        <v>42.017245897222026</v>
      </c>
      <c r="Z11" s="11">
        <v>43.598285228493268</v>
      </c>
      <c r="AA11" s="11">
        <v>47.958612338565793</v>
      </c>
      <c r="AB11" s="11">
        <v>53.093026107656797</v>
      </c>
      <c r="AC11" s="11"/>
      <c r="AD11" s="11">
        <f t="shared" si="4"/>
        <v>9.4947408791635297</v>
      </c>
      <c r="AE11" s="11">
        <f>'RD T1'!T39</f>
        <v>29.728871008043598</v>
      </c>
      <c r="AF11" s="11">
        <f t="shared" si="7"/>
        <v>39.223611887207127</v>
      </c>
    </row>
    <row r="12" spans="1:32" x14ac:dyDescent="0.2">
      <c r="A12" s="10" t="str">
        <f>name!D8</f>
        <v>23 Teaching and other educational professionals</v>
      </c>
      <c r="B12" s="11">
        <v>38.37372204320625</v>
      </c>
      <c r="C12" s="11">
        <v>39.201813936748401</v>
      </c>
      <c r="D12" s="11">
        <v>41.104106973159084</v>
      </c>
      <c r="E12" s="11">
        <v>44.853746415828944</v>
      </c>
      <c r="F12" s="11">
        <v>48.198094270271255</v>
      </c>
      <c r="G12" s="11"/>
      <c r="H12" s="11">
        <f t="shared" si="2"/>
        <v>7.0939872971121716</v>
      </c>
      <c r="I12" s="11">
        <f>'RD T1'!E11</f>
        <v>22.758461172864362</v>
      </c>
      <c r="J12" s="11">
        <f t="shared" si="5"/>
        <v>29.852448469976533</v>
      </c>
      <c r="L12" s="10" t="str">
        <f>name!D8</f>
        <v>23 Teaching and other educational professionals</v>
      </c>
      <c r="M12" s="11">
        <v>16.263097167912882</v>
      </c>
      <c r="N12" s="11">
        <v>13.838379529349522</v>
      </c>
      <c r="O12" s="11">
        <v>13.536612568551631</v>
      </c>
      <c r="P12" s="11">
        <v>15.07783190484515</v>
      </c>
      <c r="Q12" s="11">
        <v>15.787348318706973</v>
      </c>
      <c r="R12" s="11"/>
      <c r="S12" s="11">
        <f t="shared" si="3"/>
        <v>2.2507357501553429</v>
      </c>
      <c r="T12" s="11">
        <f>'RD T1'!T11</f>
        <v>6.5515485666373463</v>
      </c>
      <c r="U12" s="11">
        <f t="shared" si="6"/>
        <v>8.8022843167926901</v>
      </c>
      <c r="W12" s="10" t="str">
        <f>name!D8</f>
        <v>23 Teaching and other educational professionals</v>
      </c>
      <c r="X12" s="11">
        <v>22.110624875293396</v>
      </c>
      <c r="Y12" s="11">
        <v>25.363434407398962</v>
      </c>
      <c r="Z12" s="11">
        <v>27.567494404607423</v>
      </c>
      <c r="AA12" s="11">
        <v>29.775914510983757</v>
      </c>
      <c r="AB12" s="11">
        <v>32.410745951564287</v>
      </c>
      <c r="AC12" s="11"/>
      <c r="AD12" s="11">
        <f t="shared" si="4"/>
        <v>4.8432515469568642</v>
      </c>
      <c r="AE12" s="11">
        <f>'RD T1'!T40</f>
        <v>16.206912606227014</v>
      </c>
      <c r="AF12" s="11">
        <f t="shared" si="7"/>
        <v>21.050164153183879</v>
      </c>
    </row>
    <row r="13" spans="1:32" x14ac:dyDescent="0.2">
      <c r="A13" s="10" t="str">
        <f>name!D9</f>
        <v>24 Business, media and public service professionals</v>
      </c>
      <c r="B13" s="11">
        <v>38.902019148150735</v>
      </c>
      <c r="C13" s="11">
        <v>41.864045729414705</v>
      </c>
      <c r="D13" s="11">
        <v>47.304100022744556</v>
      </c>
      <c r="E13" s="11">
        <v>51.859453789804647</v>
      </c>
      <c r="F13" s="11">
        <v>59.229484174231892</v>
      </c>
      <c r="G13" s="11"/>
      <c r="H13" s="11">
        <f t="shared" si="2"/>
        <v>11.925384151487336</v>
      </c>
      <c r="I13" s="11">
        <f>'RD T1'!E12</f>
        <v>26.456402502413539</v>
      </c>
      <c r="J13" s="11">
        <f t="shared" si="5"/>
        <v>38.381786653900875</v>
      </c>
      <c r="L13" s="10" t="str">
        <f>name!D9</f>
        <v>24 Business, media and public service professionals</v>
      </c>
      <c r="M13" s="11">
        <v>20.956518865613813</v>
      </c>
      <c r="N13" s="11">
        <v>21.233856138400206</v>
      </c>
      <c r="O13" s="11">
        <v>23.233322728333995</v>
      </c>
      <c r="P13" s="11">
        <v>25.502539565018633</v>
      </c>
      <c r="Q13" s="11">
        <v>27.878676889709791</v>
      </c>
      <c r="R13" s="11"/>
      <c r="S13" s="11">
        <f t="shared" si="3"/>
        <v>4.6453541613757956</v>
      </c>
      <c r="T13" s="11">
        <f>'RD T1'!T12</f>
        <v>11.041797427523832</v>
      </c>
      <c r="U13" s="11">
        <f t="shared" si="6"/>
        <v>15.687151588899628</v>
      </c>
      <c r="W13" s="10" t="str">
        <f>name!D9</f>
        <v>24 Business, media and public service professionals</v>
      </c>
      <c r="X13" s="11">
        <v>17.94550028253699</v>
      </c>
      <c r="Y13" s="11">
        <v>20.630189591014503</v>
      </c>
      <c r="Z13" s="11">
        <v>24.070777294410508</v>
      </c>
      <c r="AA13" s="11">
        <v>26.356914224785999</v>
      </c>
      <c r="AB13" s="11">
        <v>31.350807284521998</v>
      </c>
      <c r="AC13" s="11"/>
      <c r="AD13" s="11">
        <f t="shared" si="4"/>
        <v>7.2800299901114904</v>
      </c>
      <c r="AE13" s="11">
        <f>'RD T1'!T41</f>
        <v>15.414605074889705</v>
      </c>
      <c r="AF13" s="11">
        <f t="shared" si="7"/>
        <v>22.694635065001194</v>
      </c>
    </row>
    <row r="14" spans="1:32" x14ac:dyDescent="0.2">
      <c r="A14" s="10" t="str">
        <f>name!D10</f>
        <v>31 Science, engineering and technology associate professionals</v>
      </c>
      <c r="B14" s="11">
        <v>16.580155911002343</v>
      </c>
      <c r="C14" s="11">
        <v>18.227342858116806</v>
      </c>
      <c r="D14" s="11">
        <v>19.59402074224467</v>
      </c>
      <c r="E14" s="11">
        <v>16.970687318406942</v>
      </c>
      <c r="F14" s="11">
        <v>17.771998918947137</v>
      </c>
      <c r="G14" s="11"/>
      <c r="H14" s="11">
        <f t="shared" si="2"/>
        <v>-1.8220218232975327</v>
      </c>
      <c r="I14" s="11">
        <f>'RD T1'!E13</f>
        <v>6.9405592471676059</v>
      </c>
      <c r="J14" s="11">
        <f t="shared" si="5"/>
        <v>5.1185374238700732</v>
      </c>
      <c r="L14" s="10" t="str">
        <f>name!D10</f>
        <v>31 Science, engineering and technology associate professionals</v>
      </c>
      <c r="M14" s="11">
        <v>13.279945915025246</v>
      </c>
      <c r="N14" s="11">
        <v>14.967577996157052</v>
      </c>
      <c r="O14" s="11">
        <v>15.59382977447903</v>
      </c>
      <c r="P14" s="11">
        <v>12.802323031183974</v>
      </c>
      <c r="Q14" s="11">
        <v>12.78684724838666</v>
      </c>
      <c r="R14" s="11"/>
      <c r="S14" s="11">
        <f t="shared" si="3"/>
        <v>-2.8069825260923693</v>
      </c>
      <c r="T14" s="11">
        <f>'RD T1'!T13</f>
        <v>4.6857738938628923</v>
      </c>
      <c r="U14" s="11">
        <f t="shared" si="6"/>
        <v>1.878791367770523</v>
      </c>
      <c r="W14" s="10" t="str">
        <f>name!D10</f>
        <v>31 Science, engineering and technology associate professionals</v>
      </c>
      <c r="X14" s="11">
        <v>3.3002099959770996</v>
      </c>
      <c r="Y14" s="11">
        <v>3.2597648619597726</v>
      </c>
      <c r="Z14" s="11">
        <v>4.0001909677656586</v>
      </c>
      <c r="AA14" s="11">
        <v>4.1683642872229498</v>
      </c>
      <c r="AB14" s="11">
        <v>4.9851516705605121</v>
      </c>
      <c r="AC14" s="11"/>
      <c r="AD14" s="11">
        <f t="shared" si="4"/>
        <v>0.98496070279485348</v>
      </c>
      <c r="AE14" s="11">
        <f>'RD T1'!T42</f>
        <v>2.2547853533047126</v>
      </c>
      <c r="AF14" s="11">
        <f t="shared" si="7"/>
        <v>3.2397460560995661</v>
      </c>
    </row>
    <row r="15" spans="1:32" x14ac:dyDescent="0.2">
      <c r="A15" s="10" t="str">
        <f>name!D11</f>
        <v>32 Health and social care associate professionals</v>
      </c>
      <c r="B15" s="11">
        <v>18.985667126593395</v>
      </c>
      <c r="C15" s="11">
        <v>19.359542423079251</v>
      </c>
      <c r="D15" s="11">
        <v>21.115213004926797</v>
      </c>
      <c r="E15" s="11">
        <v>21.375269091967276</v>
      </c>
      <c r="F15" s="11">
        <v>23.299293997545774</v>
      </c>
      <c r="G15" s="11"/>
      <c r="H15" s="11">
        <f t="shared" si="2"/>
        <v>2.184080992618977</v>
      </c>
      <c r="I15" s="11">
        <f>'RD T1'!E14</f>
        <v>12.877303120836459</v>
      </c>
      <c r="J15" s="11">
        <f t="shared" si="5"/>
        <v>15.061384113455436</v>
      </c>
      <c r="L15" s="10" t="str">
        <f>name!D11</f>
        <v>32 Health and social care associate professionals</v>
      </c>
      <c r="M15" s="11">
        <v>4.3924022451886371</v>
      </c>
      <c r="N15" s="11">
        <v>4.2453375114172331</v>
      </c>
      <c r="O15" s="11">
        <v>4.8311798203230802</v>
      </c>
      <c r="P15" s="11">
        <v>4.4052234250039</v>
      </c>
      <c r="Q15" s="11">
        <v>4.7199881710091534</v>
      </c>
      <c r="R15" s="11"/>
      <c r="S15" s="11">
        <f t="shared" si="3"/>
        <v>-0.11119164931392689</v>
      </c>
      <c r="T15" s="11">
        <f>'RD T1'!T14</f>
        <v>2.199046941887338</v>
      </c>
      <c r="U15" s="11">
        <f t="shared" si="6"/>
        <v>2.0878552925734111</v>
      </c>
      <c r="W15" s="10" t="str">
        <f>name!D11</f>
        <v>32 Health and social care associate professionals</v>
      </c>
      <c r="X15" s="11">
        <v>14.593264881404806</v>
      </c>
      <c r="Y15" s="11">
        <v>15.114204911661959</v>
      </c>
      <c r="Z15" s="11">
        <v>16.284033184603732</v>
      </c>
      <c r="AA15" s="11">
        <v>16.970045666963347</v>
      </c>
      <c r="AB15" s="11">
        <v>18.579305826536618</v>
      </c>
      <c r="AC15" s="11"/>
      <c r="AD15" s="11">
        <f t="shared" si="4"/>
        <v>2.2952726419328862</v>
      </c>
      <c r="AE15" s="11">
        <f>'RD T1'!T43</f>
        <v>10.67825617894912</v>
      </c>
      <c r="AF15" s="11">
        <f t="shared" si="7"/>
        <v>12.973528820882006</v>
      </c>
    </row>
    <row r="16" spans="1:32" x14ac:dyDescent="0.2">
      <c r="A16" s="10" t="str">
        <f>name!D12</f>
        <v>33 Protective service occupations</v>
      </c>
      <c r="B16" s="11">
        <v>11.635084174885792</v>
      </c>
      <c r="C16" s="11">
        <v>12.292514330977296</v>
      </c>
      <c r="D16" s="11">
        <v>12.932979961242234</v>
      </c>
      <c r="E16" s="11">
        <v>14.8662363792946</v>
      </c>
      <c r="F16" s="11">
        <v>16.933447206818059</v>
      </c>
      <c r="G16" s="11"/>
      <c r="H16" s="11">
        <f t="shared" si="2"/>
        <v>4.000467245575825</v>
      </c>
      <c r="I16" s="11">
        <f>'RD T1'!E15</f>
        <v>5.4617562288253563</v>
      </c>
      <c r="J16" s="11">
        <f t="shared" si="5"/>
        <v>9.4622234744011813</v>
      </c>
      <c r="L16" s="10" t="str">
        <f>name!D12</f>
        <v>33 Protective service occupations</v>
      </c>
      <c r="M16" s="11">
        <v>8.7947978901288515</v>
      </c>
      <c r="N16" s="11">
        <v>9.1079005381047704</v>
      </c>
      <c r="O16" s="11">
        <v>9.3967115172385931</v>
      </c>
      <c r="P16" s="11">
        <v>10.304120813021248</v>
      </c>
      <c r="Q16" s="11">
        <v>10.955344805239978</v>
      </c>
      <c r="R16" s="11"/>
      <c r="S16" s="11">
        <f t="shared" si="3"/>
        <v>1.5586332880013849</v>
      </c>
      <c r="T16" s="11">
        <f>'RD T1'!T15</f>
        <v>2.9005497723800553</v>
      </c>
      <c r="U16" s="11">
        <f t="shared" si="6"/>
        <v>4.4591830603814397</v>
      </c>
      <c r="W16" s="10" t="str">
        <f>name!D12</f>
        <v>33 Protective service occupations</v>
      </c>
      <c r="X16" s="11">
        <v>2.8402862847569392</v>
      </c>
      <c r="Y16" s="11">
        <v>3.1846137928725202</v>
      </c>
      <c r="Z16" s="11">
        <v>3.5362684440036474</v>
      </c>
      <c r="AA16" s="11">
        <v>4.5621155662733521</v>
      </c>
      <c r="AB16" s="11">
        <v>5.9781024015780888</v>
      </c>
      <c r="AC16" s="11"/>
      <c r="AD16" s="11">
        <f t="shared" si="4"/>
        <v>2.4418339575744414</v>
      </c>
      <c r="AE16" s="11">
        <f>'RD T1'!T44</f>
        <v>2.5612064564453014</v>
      </c>
      <c r="AF16" s="11">
        <f t="shared" si="7"/>
        <v>5.0030404140197433</v>
      </c>
    </row>
    <row r="17" spans="1:32" x14ac:dyDescent="0.2">
      <c r="A17" s="10" t="str">
        <f>name!D13</f>
        <v>34 Culture, media and sports occupations</v>
      </c>
      <c r="B17" s="11">
        <v>11.84389105868004</v>
      </c>
      <c r="C17" s="11">
        <v>12.091813766975473</v>
      </c>
      <c r="D17" s="11">
        <v>11.418322694076771</v>
      </c>
      <c r="E17" s="11">
        <v>10.755907162854619</v>
      </c>
      <c r="F17" s="11">
        <v>12.106184644945694</v>
      </c>
      <c r="G17" s="11"/>
      <c r="H17" s="11">
        <f t="shared" si="2"/>
        <v>0.68786195086892299</v>
      </c>
      <c r="I17" s="11">
        <f>'RD T1'!E16</f>
        <v>5.5703584842423517</v>
      </c>
      <c r="J17" s="11">
        <f t="shared" si="5"/>
        <v>6.2582204351112747</v>
      </c>
      <c r="L17" s="10" t="str">
        <f>name!D13</f>
        <v>34 Culture, media and sports occupations</v>
      </c>
      <c r="M17" s="11">
        <v>5.1157546116469046</v>
      </c>
      <c r="N17" s="11">
        <v>5.8018595627603133</v>
      </c>
      <c r="O17" s="11">
        <v>4.7738499490571211</v>
      </c>
      <c r="P17" s="11">
        <v>4.5053004470122415</v>
      </c>
      <c r="Q17" s="11">
        <v>4.9230040488182301</v>
      </c>
      <c r="R17" s="11"/>
      <c r="S17" s="11">
        <f t="shared" si="3"/>
        <v>0.14915409976110894</v>
      </c>
      <c r="T17" s="11">
        <f>'RD T1'!T16</f>
        <v>1.8827580983968741</v>
      </c>
      <c r="U17" s="11">
        <f t="shared" si="6"/>
        <v>2.0319121981579831</v>
      </c>
      <c r="W17" s="10" t="str">
        <f>name!D13</f>
        <v>34 Culture, media and sports occupations</v>
      </c>
      <c r="X17" s="11">
        <v>6.7281364470331413</v>
      </c>
      <c r="Y17" s="11">
        <v>6.2899542042151673</v>
      </c>
      <c r="Z17" s="11">
        <v>6.6444727450196526</v>
      </c>
      <c r="AA17" s="11">
        <v>6.250606715842367</v>
      </c>
      <c r="AB17" s="11">
        <v>7.1831805961274702</v>
      </c>
      <c r="AC17" s="11"/>
      <c r="AD17" s="11">
        <f t="shared" si="4"/>
        <v>0.5387078511078176</v>
      </c>
      <c r="AE17" s="11">
        <f>'RD T1'!T45</f>
        <v>3.6876003858454776</v>
      </c>
      <c r="AF17" s="11">
        <f t="shared" si="7"/>
        <v>4.2263082369532956</v>
      </c>
    </row>
    <row r="18" spans="1:32" x14ac:dyDescent="0.2">
      <c r="A18" s="10" t="str">
        <f>name!D14</f>
        <v>35 Business and public service associate professionals</v>
      </c>
      <c r="B18" s="11">
        <v>38.137943267251792</v>
      </c>
      <c r="C18" s="11">
        <v>39.38367168402138</v>
      </c>
      <c r="D18" s="11">
        <v>41.240769536837512</v>
      </c>
      <c r="E18" s="11">
        <v>39.1498771651463</v>
      </c>
      <c r="F18" s="11">
        <v>41.333766860360619</v>
      </c>
      <c r="G18" s="11"/>
      <c r="H18" s="11">
        <f t="shared" si="2"/>
        <v>9.2997323523107411E-2</v>
      </c>
      <c r="I18" s="11">
        <f>'RD T1'!E17</f>
        <v>18.766299623232996</v>
      </c>
      <c r="J18" s="11">
        <f t="shared" si="5"/>
        <v>18.859296946756103</v>
      </c>
      <c r="L18" s="10" t="str">
        <f>name!D14</f>
        <v>35 Business and public service associate professionals</v>
      </c>
      <c r="M18" s="11">
        <v>18.861365425204504</v>
      </c>
      <c r="N18" s="11">
        <v>19.30162488495214</v>
      </c>
      <c r="O18" s="11">
        <v>20.09719080850094</v>
      </c>
      <c r="P18" s="11">
        <v>18.320169160703426</v>
      </c>
      <c r="Q18" s="11">
        <v>18.334100164482191</v>
      </c>
      <c r="R18" s="11"/>
      <c r="S18" s="11">
        <f t="shared" si="3"/>
        <v>-1.7630906440187495</v>
      </c>
      <c r="T18" s="11">
        <f>'RD T1'!T17</f>
        <v>7.0035579157922729</v>
      </c>
      <c r="U18" s="11">
        <f t="shared" si="6"/>
        <v>5.2404672717735234</v>
      </c>
      <c r="W18" s="10" t="str">
        <f>name!D14</f>
        <v>35 Business and public service associate professionals</v>
      </c>
      <c r="X18" s="11">
        <v>19.276577842047306</v>
      </c>
      <c r="Y18" s="11">
        <v>20.082046799069222</v>
      </c>
      <c r="Z18" s="11">
        <v>21.143578728336514</v>
      </c>
      <c r="AA18" s="11">
        <v>20.829708004442917</v>
      </c>
      <c r="AB18" s="11">
        <v>22.999666695878417</v>
      </c>
      <c r="AC18" s="11"/>
      <c r="AD18" s="11">
        <f t="shared" si="4"/>
        <v>1.8560879675419031</v>
      </c>
      <c r="AE18" s="11">
        <f>'RD T1'!T46</f>
        <v>11.762741707440725</v>
      </c>
      <c r="AF18" s="11">
        <f t="shared" si="7"/>
        <v>13.618829674982628</v>
      </c>
    </row>
    <row r="19" spans="1:32" x14ac:dyDescent="0.2">
      <c r="A19" s="10" t="str">
        <f>name!D15</f>
        <v>41 Administrative occupations</v>
      </c>
      <c r="B19" s="11">
        <v>86.294181835484807</v>
      </c>
      <c r="C19" s="11">
        <v>79.892164424842974</v>
      </c>
      <c r="D19" s="11">
        <v>83.651291335582201</v>
      </c>
      <c r="E19" s="11">
        <v>76.77620419456251</v>
      </c>
      <c r="F19" s="11">
        <v>73.33436786322477</v>
      </c>
      <c r="G19" s="11"/>
      <c r="H19" s="11">
        <f t="shared" si="2"/>
        <v>-10.316923472357431</v>
      </c>
      <c r="I19" s="11">
        <f>'RD T1'!E18</f>
        <v>38.467073357010825</v>
      </c>
      <c r="J19" s="11">
        <f t="shared" si="5"/>
        <v>28.150149884653395</v>
      </c>
      <c r="L19" s="10" t="str">
        <f>name!D15</f>
        <v>41 Administrative occupations</v>
      </c>
      <c r="M19" s="11">
        <v>25.983430421102494</v>
      </c>
      <c r="N19" s="11">
        <v>23.424901404469779</v>
      </c>
      <c r="O19" s="11">
        <v>27.984479972724685</v>
      </c>
      <c r="P19" s="11">
        <v>26.677361374842302</v>
      </c>
      <c r="Q19" s="11">
        <v>29.385339876567599</v>
      </c>
      <c r="R19" s="11"/>
      <c r="S19" s="11">
        <f t="shared" si="3"/>
        <v>1.4008599038429139</v>
      </c>
      <c r="T19" s="11">
        <f>'RD T1'!T18</f>
        <v>10.38407488237036</v>
      </c>
      <c r="U19" s="11">
        <f t="shared" si="6"/>
        <v>11.784934786213274</v>
      </c>
      <c r="W19" s="10" t="str">
        <f>name!D15</f>
        <v>41 Administrative occupations</v>
      </c>
      <c r="X19" s="11">
        <v>60.310751414382345</v>
      </c>
      <c r="Y19" s="11">
        <v>56.467263020373188</v>
      </c>
      <c r="Z19" s="11">
        <v>55.666811362857537</v>
      </c>
      <c r="AA19" s="11">
        <v>50.098842819720367</v>
      </c>
      <c r="AB19" s="11">
        <v>43.949027986657171</v>
      </c>
      <c r="AC19" s="11"/>
      <c r="AD19" s="11">
        <f t="shared" si="4"/>
        <v>-11.717783376200366</v>
      </c>
      <c r="AE19" s="11">
        <f>'RD T1'!T47</f>
        <v>28.082998474640473</v>
      </c>
      <c r="AF19" s="11">
        <f t="shared" si="7"/>
        <v>16.365215098440107</v>
      </c>
    </row>
    <row r="20" spans="1:32" x14ac:dyDescent="0.2">
      <c r="A20" s="10" t="str">
        <f>name!D16</f>
        <v>42 Secretarial and related occupations</v>
      </c>
      <c r="B20" s="11">
        <v>18.751126558557111</v>
      </c>
      <c r="C20" s="11">
        <v>16.193678996836216</v>
      </c>
      <c r="D20" s="11">
        <v>16.346646258940346</v>
      </c>
      <c r="E20" s="11">
        <v>17.833101643925758</v>
      </c>
      <c r="F20" s="11">
        <v>15.308215419739918</v>
      </c>
      <c r="G20" s="11"/>
      <c r="H20" s="11">
        <f t="shared" si="2"/>
        <v>-1.0384308392004282</v>
      </c>
      <c r="I20" s="11">
        <f>'RD T1'!E19</f>
        <v>9.0956416372698694</v>
      </c>
      <c r="J20" s="11">
        <f t="shared" si="5"/>
        <v>8.0572107980694412</v>
      </c>
      <c r="L20" s="10" t="str">
        <f>name!D16</f>
        <v>42 Secretarial and related occupations</v>
      </c>
      <c r="M20" s="11">
        <v>1.2558059436615241</v>
      </c>
      <c r="N20" s="11">
        <v>0.96718094790113551</v>
      </c>
      <c r="O20" s="11">
        <v>0.88085452228520345</v>
      </c>
      <c r="P20" s="11">
        <v>1.2813736606816701</v>
      </c>
      <c r="Q20" s="11">
        <v>1.5512059223504506</v>
      </c>
      <c r="R20" s="11"/>
      <c r="S20" s="11">
        <f t="shared" si="3"/>
        <v>0.67035140006524718</v>
      </c>
      <c r="T20" s="11">
        <f>'RD T1'!T19</f>
        <v>0.4476466697262021</v>
      </c>
      <c r="U20" s="11">
        <f t="shared" si="6"/>
        <v>1.1179980697914493</v>
      </c>
      <c r="W20" s="10" t="str">
        <f>name!D16</f>
        <v>42 Secretarial and related occupations</v>
      </c>
      <c r="X20" s="11">
        <v>17.495320614895583</v>
      </c>
      <c r="Y20" s="11">
        <v>15.226498048935074</v>
      </c>
      <c r="Z20" s="11">
        <v>15.465791736655154</v>
      </c>
      <c r="AA20" s="11">
        <v>16.551727983244099</v>
      </c>
      <c r="AB20" s="11">
        <v>13.757009497389463</v>
      </c>
      <c r="AC20" s="11"/>
      <c r="AD20" s="11">
        <f t="shared" si="4"/>
        <v>-1.7087822392656911</v>
      </c>
      <c r="AE20" s="11">
        <f>'RD T1'!T48</f>
        <v>8.6479949675436671</v>
      </c>
      <c r="AF20" s="11">
        <f t="shared" si="7"/>
        <v>6.9392127282779761</v>
      </c>
    </row>
    <row r="21" spans="1:32" x14ac:dyDescent="0.2">
      <c r="A21" s="10" t="str">
        <f>name!D17</f>
        <v>51 Skilled agricultural and related trades</v>
      </c>
      <c r="B21" s="11">
        <v>9.8314967627196541</v>
      </c>
      <c r="C21" s="11">
        <v>8.1291302717673268</v>
      </c>
      <c r="D21" s="11">
        <v>8.1951425896230141</v>
      </c>
      <c r="E21" s="11">
        <v>8.3260923271780101</v>
      </c>
      <c r="F21" s="11">
        <v>9.19405078038832</v>
      </c>
      <c r="G21" s="11"/>
      <c r="H21" s="11">
        <f t="shared" si="2"/>
        <v>0.9989081907653059</v>
      </c>
      <c r="I21" s="11">
        <f>'RD T1'!E20</f>
        <v>4.8240659671749242</v>
      </c>
      <c r="J21" s="11">
        <f t="shared" si="5"/>
        <v>5.8229741579402301</v>
      </c>
      <c r="L21" s="10" t="str">
        <f>name!D17</f>
        <v>51 Skilled agricultural and related trades</v>
      </c>
      <c r="M21" s="11">
        <v>9.148819767562987</v>
      </c>
      <c r="N21" s="11">
        <v>7.1856604108828366</v>
      </c>
      <c r="O21" s="11">
        <v>6.4343972961165248</v>
      </c>
      <c r="P21" s="11">
        <v>6.3879217133578967</v>
      </c>
      <c r="Q21" s="11">
        <v>6.9175327092378005</v>
      </c>
      <c r="R21" s="11"/>
      <c r="S21" s="11">
        <f t="shared" si="3"/>
        <v>0.48313541312127573</v>
      </c>
      <c r="T21" s="11">
        <f>'RD T1'!T20</f>
        <v>3.4120402119790936</v>
      </c>
      <c r="U21" s="11">
        <f t="shared" si="6"/>
        <v>3.8951756251003693</v>
      </c>
      <c r="W21" s="10" t="str">
        <f>name!D17</f>
        <v>51 Skilled agricultural and related trades</v>
      </c>
      <c r="X21" s="11">
        <v>0.68267699515665881</v>
      </c>
      <c r="Y21" s="11">
        <v>0.94346986088449281</v>
      </c>
      <c r="Z21" s="11">
        <v>1.7607452935064898</v>
      </c>
      <c r="AA21" s="11">
        <v>1.9381706138200998</v>
      </c>
      <c r="AB21" s="11">
        <v>2.2765180711505164</v>
      </c>
      <c r="AC21" s="11"/>
      <c r="AD21" s="11">
        <f t="shared" si="4"/>
        <v>0.51577277764402663</v>
      </c>
      <c r="AE21" s="11">
        <f>'RD T1'!T49</f>
        <v>1.41202575519583</v>
      </c>
      <c r="AF21" s="11">
        <f t="shared" si="7"/>
        <v>1.9277985328398566</v>
      </c>
    </row>
    <row r="22" spans="1:32" x14ac:dyDescent="0.2">
      <c r="A22" s="10" t="str">
        <f>name!D18</f>
        <v>52 Skilled metal, electrical and electronic trades</v>
      </c>
      <c r="B22" s="11">
        <v>39.310368443960584</v>
      </c>
      <c r="C22" s="11">
        <v>38.358534355845464</v>
      </c>
      <c r="D22" s="11">
        <v>32.566314573333692</v>
      </c>
      <c r="E22" s="11">
        <v>31.003037889354225</v>
      </c>
      <c r="F22" s="11">
        <v>28.005219125017611</v>
      </c>
      <c r="G22" s="11"/>
      <c r="H22" s="11">
        <f t="shared" si="2"/>
        <v>-4.561095448316081</v>
      </c>
      <c r="I22" s="11">
        <f>'RD T1'!E21</f>
        <v>11.246678990464879</v>
      </c>
      <c r="J22" s="11">
        <f t="shared" si="5"/>
        <v>6.6855835421487981</v>
      </c>
      <c r="L22" s="10" t="str">
        <f>name!D18</f>
        <v>52 Skilled metal, electrical and electronic trades</v>
      </c>
      <c r="M22" s="11">
        <v>38.94410910591867</v>
      </c>
      <c r="N22" s="11">
        <v>37.784134515141922</v>
      </c>
      <c r="O22" s="11">
        <v>32.100957320016079</v>
      </c>
      <c r="P22" s="11">
        <v>29.904905883225315</v>
      </c>
      <c r="Q22" s="11">
        <v>26.53599875456743</v>
      </c>
      <c r="R22" s="11"/>
      <c r="S22" s="11">
        <f t="shared" si="3"/>
        <v>-5.5649585654486486</v>
      </c>
      <c r="T22" s="11">
        <f>'RD T1'!T21</f>
        <v>10.573835744226434</v>
      </c>
      <c r="U22" s="11">
        <f t="shared" si="6"/>
        <v>5.0088771787777855</v>
      </c>
      <c r="W22" s="10" t="str">
        <f>name!D18</f>
        <v>52 Skilled metal, electrical and electronic trades</v>
      </c>
      <c r="X22" s="11">
        <v>0.36625933804187366</v>
      </c>
      <c r="Y22" s="11">
        <v>0.57439984070351646</v>
      </c>
      <c r="Z22" s="11">
        <v>0.46535725331761102</v>
      </c>
      <c r="AA22" s="11">
        <v>1.0981320061288646</v>
      </c>
      <c r="AB22" s="11">
        <v>1.4692203704501983</v>
      </c>
      <c r="AC22" s="11"/>
      <c r="AD22" s="11">
        <f t="shared" si="4"/>
        <v>1.0038631171325871</v>
      </c>
      <c r="AE22" s="11">
        <f>'RD T1'!T50</f>
        <v>0.67284324623844982</v>
      </c>
      <c r="AF22" s="11">
        <f t="shared" si="7"/>
        <v>1.6767063633710371</v>
      </c>
    </row>
    <row r="23" spans="1:32" x14ac:dyDescent="0.2">
      <c r="A23" s="10" t="str">
        <f>name!D19</f>
        <v>53 Skilled construction and building trades</v>
      </c>
      <c r="B23" s="11">
        <v>30.758676250161194</v>
      </c>
      <c r="C23" s="11">
        <v>33.610799154572902</v>
      </c>
      <c r="D23" s="11">
        <v>27.159488191415189</v>
      </c>
      <c r="E23" s="11">
        <v>26.799939423585826</v>
      </c>
      <c r="F23" s="11">
        <v>24.157329429590092</v>
      </c>
      <c r="G23" s="11"/>
      <c r="H23" s="11">
        <f t="shared" si="2"/>
        <v>-3.0021587618250969</v>
      </c>
      <c r="I23" s="11">
        <f>'RD T1'!E22</f>
        <v>10.809269733543363</v>
      </c>
      <c r="J23" s="11">
        <f t="shared" si="5"/>
        <v>7.8071109717182665</v>
      </c>
      <c r="L23" s="10" t="str">
        <f>name!D19</f>
        <v>53 Skilled construction and building trades</v>
      </c>
      <c r="M23" s="11">
        <v>29.630317619464495</v>
      </c>
      <c r="N23" s="11">
        <v>32.975495389911224</v>
      </c>
      <c r="O23" s="11">
        <v>26.381898952431285</v>
      </c>
      <c r="P23" s="11">
        <v>25.96925985162288</v>
      </c>
      <c r="Q23" s="11">
        <v>23.215723769216513</v>
      </c>
      <c r="R23" s="11"/>
      <c r="S23" s="11">
        <f t="shared" si="3"/>
        <v>-3.1661751832147722</v>
      </c>
      <c r="T23" s="11">
        <f>'RD T1'!T22</f>
        <v>10.334757387267404</v>
      </c>
      <c r="U23" s="11">
        <f t="shared" si="6"/>
        <v>7.1685822040526315</v>
      </c>
      <c r="W23" s="10" t="str">
        <f>name!D19</f>
        <v>53 Skilled construction and building trades</v>
      </c>
      <c r="X23" s="11">
        <v>1.1283586306966951</v>
      </c>
      <c r="Y23" s="11">
        <v>0.63530376466168015</v>
      </c>
      <c r="Z23" s="11">
        <v>0.77758923898390353</v>
      </c>
      <c r="AA23" s="11">
        <v>0.83067957196295539</v>
      </c>
      <c r="AB23" s="11">
        <v>0.94160566037354831</v>
      </c>
      <c r="AC23" s="11"/>
      <c r="AD23" s="11">
        <f t="shared" si="4"/>
        <v>0.16401642138964478</v>
      </c>
      <c r="AE23" s="11">
        <f>'RD T1'!T51</f>
        <v>0.4745123462759574</v>
      </c>
      <c r="AF23" s="11">
        <f t="shared" si="7"/>
        <v>0.63852876766560218</v>
      </c>
    </row>
    <row r="24" spans="1:32" x14ac:dyDescent="0.2">
      <c r="A24" s="10" t="str">
        <f>name!D20</f>
        <v>54 Textiles, printing and other skilled trades</v>
      </c>
      <c r="B24" s="11">
        <v>19.270778464065035</v>
      </c>
      <c r="C24" s="11">
        <v>17.196803680305965</v>
      </c>
      <c r="D24" s="11">
        <v>16.200714773712313</v>
      </c>
      <c r="E24" s="11">
        <v>15.86873499350752</v>
      </c>
      <c r="F24" s="11">
        <v>15.497093036165472</v>
      </c>
      <c r="G24" s="11"/>
      <c r="H24" s="11">
        <f t="shared" si="2"/>
        <v>-0.70362173754684143</v>
      </c>
      <c r="I24" s="11">
        <f>'RD T1'!E23</f>
        <v>7.1197559294188313</v>
      </c>
      <c r="J24" s="11">
        <f t="shared" si="5"/>
        <v>6.4161341918719899</v>
      </c>
      <c r="L24" s="10" t="str">
        <f>name!D20</f>
        <v>54 Textiles, printing and other skilled trades</v>
      </c>
      <c r="M24" s="11">
        <v>11.149615639955915</v>
      </c>
      <c r="N24" s="11">
        <v>10.0962714038951</v>
      </c>
      <c r="O24" s="11">
        <v>8.40190518732682</v>
      </c>
      <c r="P24" s="11">
        <v>8.1470079804045188</v>
      </c>
      <c r="Q24" s="11">
        <v>7.9350755435129212</v>
      </c>
      <c r="R24" s="11"/>
      <c r="S24" s="11">
        <f t="shared" si="3"/>
        <v>-0.4668296438138988</v>
      </c>
      <c r="T24" s="11">
        <f>'RD T1'!T23</f>
        <v>2.520962987865965</v>
      </c>
      <c r="U24" s="11">
        <f t="shared" si="6"/>
        <v>2.0541333440520662</v>
      </c>
      <c r="W24" s="10" t="str">
        <f>name!D20</f>
        <v>54 Textiles, printing and other skilled trades</v>
      </c>
      <c r="X24" s="11">
        <v>8.1211628241091223</v>
      </c>
      <c r="Y24" s="11">
        <v>7.100532276410858</v>
      </c>
      <c r="Z24" s="11">
        <v>7.7988095863855014</v>
      </c>
      <c r="AA24" s="11">
        <v>7.7217270131030187</v>
      </c>
      <c r="AB24" s="11">
        <v>7.5620174926525472</v>
      </c>
      <c r="AC24" s="11"/>
      <c r="AD24" s="11">
        <f t="shared" si="4"/>
        <v>-0.23679209373295418</v>
      </c>
      <c r="AE24" s="11">
        <f>'RD T1'!T52</f>
        <v>4.5987929415528663</v>
      </c>
      <c r="AF24" s="11">
        <f t="shared" si="7"/>
        <v>4.3620008478199122</v>
      </c>
    </row>
    <row r="25" spans="1:32" x14ac:dyDescent="0.2">
      <c r="A25" s="10" t="str">
        <f>name!D21</f>
        <v>61 Caring personal service occupations</v>
      </c>
      <c r="B25" s="11">
        <v>64.863358835168654</v>
      </c>
      <c r="C25" s="11">
        <v>61.581083991428585</v>
      </c>
      <c r="D25" s="11">
        <v>63.102575575849443</v>
      </c>
      <c r="E25" s="11">
        <v>67.581681212210313</v>
      </c>
      <c r="F25" s="11">
        <v>70.841915693781786</v>
      </c>
      <c r="G25" s="11"/>
      <c r="H25" s="11">
        <f t="shared" si="2"/>
        <v>7.7393401179323433</v>
      </c>
      <c r="I25" s="11">
        <f>'RD T1'!E24</f>
        <v>38.665707163611792</v>
      </c>
      <c r="J25" s="11">
        <f t="shared" si="5"/>
        <v>46.405047281544135</v>
      </c>
      <c r="L25" s="10" t="str">
        <f>name!D21</f>
        <v>61 Caring personal service occupations</v>
      </c>
      <c r="M25" s="11">
        <v>8.1905444979998379</v>
      </c>
      <c r="N25" s="11">
        <v>8.3295381555285335</v>
      </c>
      <c r="O25" s="11">
        <v>8.1191801163529593</v>
      </c>
      <c r="P25" s="11">
        <v>9.8770240570133261</v>
      </c>
      <c r="Q25" s="11">
        <v>11.238189550270858</v>
      </c>
      <c r="R25" s="11"/>
      <c r="S25" s="11">
        <f t="shared" si="3"/>
        <v>3.1190094339178991</v>
      </c>
      <c r="T25" s="11">
        <f>'RD T1'!T24</f>
        <v>4.4494725547521643</v>
      </c>
      <c r="U25" s="11">
        <f t="shared" si="6"/>
        <v>7.5684819886700634</v>
      </c>
      <c r="W25" s="10" t="str">
        <f>name!D21</f>
        <v>61 Caring personal service occupations</v>
      </c>
      <c r="X25" s="11">
        <v>56.67281433716883</v>
      </c>
      <c r="Y25" s="11">
        <v>53.251545835900053</v>
      </c>
      <c r="Z25" s="11">
        <v>54.983395459496521</v>
      </c>
      <c r="AA25" s="11">
        <v>57.704657155196998</v>
      </c>
      <c r="AB25" s="11">
        <v>59.603726143510926</v>
      </c>
      <c r="AC25" s="11"/>
      <c r="AD25" s="11">
        <f t="shared" si="4"/>
        <v>4.6203306840144052</v>
      </c>
      <c r="AE25" s="11">
        <f>'RD T1'!T53</f>
        <v>34.216234608859622</v>
      </c>
      <c r="AF25" s="11">
        <f t="shared" si="7"/>
        <v>38.836565292874027</v>
      </c>
    </row>
    <row r="26" spans="1:32" x14ac:dyDescent="0.2">
      <c r="A26" s="10" t="str">
        <f>name!D22</f>
        <v>62 Leisure, travel and related personal service occupations</v>
      </c>
      <c r="B26" s="11">
        <v>20.767238960033453</v>
      </c>
      <c r="C26" s="11">
        <v>21.87734097808017</v>
      </c>
      <c r="D26" s="11">
        <v>20.334609598403386</v>
      </c>
      <c r="E26" s="11">
        <v>20.235585595446281</v>
      </c>
      <c r="F26" s="11">
        <v>20.921271607286258</v>
      </c>
      <c r="G26" s="11"/>
      <c r="H26" s="11">
        <f t="shared" si="2"/>
        <v>0.58666200888287179</v>
      </c>
      <c r="I26" s="11">
        <f>'RD T1'!E25</f>
        <v>10.45989427996</v>
      </c>
      <c r="J26" s="11">
        <f t="shared" si="5"/>
        <v>11.046556288842872</v>
      </c>
      <c r="L26" s="10" t="str">
        <f>name!D22</f>
        <v>62 Leisure, travel and related personal service occupations</v>
      </c>
      <c r="M26" s="11">
        <v>6.0548539091461953</v>
      </c>
      <c r="N26" s="11">
        <v>6.4541102924653018</v>
      </c>
      <c r="O26" s="11">
        <v>6.3856628875514314</v>
      </c>
      <c r="P26" s="11">
        <v>6.2848122533566393</v>
      </c>
      <c r="Q26" s="11">
        <v>6.7543888795642779</v>
      </c>
      <c r="R26" s="11"/>
      <c r="S26" s="11">
        <f t="shared" si="3"/>
        <v>0.3687259920128465</v>
      </c>
      <c r="T26" s="11">
        <f>'RD T1'!T25</f>
        <v>2.6767857559041977</v>
      </c>
      <c r="U26" s="11">
        <f t="shared" si="6"/>
        <v>3.0455117479170442</v>
      </c>
      <c r="W26" s="10" t="str">
        <f>name!D22</f>
        <v>62 Leisure, travel and related personal service occupations</v>
      </c>
      <c r="X26" s="11">
        <v>14.712385050887226</v>
      </c>
      <c r="Y26" s="11">
        <v>15.423230685614865</v>
      </c>
      <c r="Z26" s="11">
        <v>13.948946710851933</v>
      </c>
      <c r="AA26" s="11">
        <v>13.950773342089647</v>
      </c>
      <c r="AB26" s="11">
        <v>14.166882727721971</v>
      </c>
      <c r="AC26" s="11"/>
      <c r="AD26" s="11">
        <f t="shared" si="4"/>
        <v>0.21793601687003772</v>
      </c>
      <c r="AE26" s="11">
        <f>'RD T1'!T54</f>
        <v>7.7831085240558044</v>
      </c>
      <c r="AF26" s="11">
        <f t="shared" si="7"/>
        <v>8.0010445409258431</v>
      </c>
    </row>
    <row r="27" spans="1:32" x14ac:dyDescent="0.2">
      <c r="A27" s="10" t="str">
        <f>name!D23</f>
        <v>63 Community and civil enforcement occupations</v>
      </c>
      <c r="B27" s="11">
        <v>1.0739216413173336</v>
      </c>
      <c r="C27" s="11">
        <v>0.97522936428492091</v>
      </c>
      <c r="D27" s="11">
        <v>1.2025368284270568</v>
      </c>
      <c r="E27" s="11">
        <v>0.99102905062322422</v>
      </c>
      <c r="F27" s="11">
        <v>1.0551463930743961</v>
      </c>
      <c r="G27" s="11"/>
      <c r="H27" s="11">
        <f t="shared" si="2"/>
        <v>-0.14739043535266072</v>
      </c>
      <c r="I27" s="11">
        <f>'RD T1'!E26</f>
        <v>0.50365488969722882</v>
      </c>
      <c r="J27" s="11">
        <f t="shared" si="5"/>
        <v>0.3562644543445681</v>
      </c>
      <c r="L27" s="10" t="str">
        <f>name!D23</f>
        <v>63 Community and civil enforcement occupations</v>
      </c>
      <c r="M27" s="11">
        <v>0.78992835680299256</v>
      </c>
      <c r="N27" s="11">
        <v>0.63074987289320861</v>
      </c>
      <c r="O27" s="11">
        <v>0.91476123809374787</v>
      </c>
      <c r="P27" s="11">
        <v>0.60346248006659109</v>
      </c>
      <c r="Q27" s="11">
        <v>0.67814292450678793</v>
      </c>
      <c r="R27" s="11"/>
      <c r="S27" s="11">
        <f t="shared" si="3"/>
        <v>-0.23661831358695995</v>
      </c>
      <c r="T27" s="11">
        <f>'RD T1'!T26</f>
        <v>0.25978220721355827</v>
      </c>
      <c r="U27" s="11">
        <f t="shared" si="6"/>
        <v>2.316389362659832E-2</v>
      </c>
      <c r="W27" s="10" t="str">
        <f>name!D23</f>
        <v>63 Community and civil enforcement occupations</v>
      </c>
      <c r="X27" s="11">
        <v>0.28399328451433986</v>
      </c>
      <c r="Y27" s="11">
        <v>0.34447949139171147</v>
      </c>
      <c r="Z27" s="11">
        <v>0.28777559033330946</v>
      </c>
      <c r="AA27" s="11">
        <v>0.38756657055663335</v>
      </c>
      <c r="AB27" s="11">
        <v>0.37700346856760864</v>
      </c>
      <c r="AC27" s="11"/>
      <c r="AD27" s="11">
        <f t="shared" si="4"/>
        <v>8.9227878234299174E-2</v>
      </c>
      <c r="AE27" s="11">
        <f>'RD T1'!T55</f>
        <v>0.24387268248367042</v>
      </c>
      <c r="AF27" s="11">
        <f t="shared" si="7"/>
        <v>0.33310056071796956</v>
      </c>
    </row>
    <row r="28" spans="1:32" x14ac:dyDescent="0.2">
      <c r="A28" s="10" t="str">
        <f>name!D24</f>
        <v>71 Sales occupations</v>
      </c>
      <c r="B28" s="11">
        <v>86.096988149613821</v>
      </c>
      <c r="C28" s="11">
        <v>77.951726418348201</v>
      </c>
      <c r="D28" s="11">
        <v>78.033760930852978</v>
      </c>
      <c r="E28" s="11">
        <v>73.653174430826098</v>
      </c>
      <c r="F28" s="11">
        <v>71.762917649839878</v>
      </c>
      <c r="G28" s="11"/>
      <c r="H28" s="11">
        <f t="shared" si="2"/>
        <v>-6.2708432810131001</v>
      </c>
      <c r="I28" s="11">
        <f>'RD T1'!E27</f>
        <v>37.072541648188633</v>
      </c>
      <c r="J28" s="11">
        <f t="shared" si="5"/>
        <v>30.801698367175533</v>
      </c>
      <c r="L28" s="10" t="str">
        <f>name!D24</f>
        <v>71 Sales occupations</v>
      </c>
      <c r="M28" s="11">
        <v>26.47422488516694</v>
      </c>
      <c r="N28" s="11">
        <v>25.653714254046452</v>
      </c>
      <c r="O28" s="11">
        <v>24.984308632101779</v>
      </c>
      <c r="P28" s="11">
        <v>23.46421528258017</v>
      </c>
      <c r="Q28" s="11">
        <v>23.697154221937264</v>
      </c>
      <c r="R28" s="11"/>
      <c r="S28" s="11">
        <f t="shared" si="3"/>
        <v>-1.2871544101645149</v>
      </c>
      <c r="T28" s="11">
        <f>'RD T1'!T27</f>
        <v>8.0322096582952671</v>
      </c>
      <c r="U28" s="11">
        <f t="shared" si="6"/>
        <v>6.7450552481307522</v>
      </c>
      <c r="W28" s="10" t="str">
        <f>name!D24</f>
        <v>71 Sales occupations</v>
      </c>
      <c r="X28" s="11">
        <v>59.622763264446903</v>
      </c>
      <c r="Y28" s="11">
        <v>52.298012164301895</v>
      </c>
      <c r="Z28" s="11">
        <v>53.049452298751284</v>
      </c>
      <c r="AA28" s="11">
        <v>50.188959148245878</v>
      </c>
      <c r="AB28" s="11">
        <v>48.065763427902475</v>
      </c>
      <c r="AC28" s="11"/>
      <c r="AD28" s="11">
        <f t="shared" si="4"/>
        <v>-4.983688870848809</v>
      </c>
      <c r="AE28" s="11">
        <f>'RD T1'!T56</f>
        <v>29.040331989893371</v>
      </c>
      <c r="AF28" s="11">
        <f t="shared" si="7"/>
        <v>24.056643119044562</v>
      </c>
    </row>
    <row r="29" spans="1:32" x14ac:dyDescent="0.2">
      <c r="A29" s="10" t="str">
        <f>name!D25</f>
        <v>72 Customer service occupations</v>
      </c>
      <c r="B29" s="11">
        <v>15.647428234901835</v>
      </c>
      <c r="C29" s="11">
        <v>16.263531691103037</v>
      </c>
      <c r="D29" s="11">
        <v>16.875728425890131</v>
      </c>
      <c r="E29" s="11">
        <v>21.696146077107745</v>
      </c>
      <c r="F29" s="11">
        <v>25.431199665215026</v>
      </c>
      <c r="G29" s="11"/>
      <c r="H29" s="11">
        <f t="shared" si="2"/>
        <v>8.5554712393248948</v>
      </c>
      <c r="I29" s="11">
        <f>'RD T1'!E28</f>
        <v>10.381771948357553</v>
      </c>
      <c r="J29" s="11">
        <f t="shared" si="5"/>
        <v>18.937243187682448</v>
      </c>
      <c r="L29" s="10" t="str">
        <f>name!D25</f>
        <v>72 Customer service occupations</v>
      </c>
      <c r="M29" s="11">
        <v>6.1573430874685879</v>
      </c>
      <c r="N29" s="11">
        <v>5.7739748426677169</v>
      </c>
      <c r="O29" s="11">
        <v>6.8888451504533839</v>
      </c>
      <c r="P29" s="11">
        <v>9.4746607939724843</v>
      </c>
      <c r="Q29" s="11">
        <v>11.546864818795726</v>
      </c>
      <c r="R29" s="11"/>
      <c r="S29" s="11">
        <f t="shared" si="3"/>
        <v>4.6580196683423418</v>
      </c>
      <c r="T29" s="11">
        <f>'RD T1'!T28</f>
        <v>3.3885827837467284</v>
      </c>
      <c r="U29" s="11">
        <f t="shared" si="6"/>
        <v>8.0466024520890702</v>
      </c>
      <c r="W29" s="10" t="str">
        <f>name!D25</f>
        <v>72 Customer service occupations</v>
      </c>
      <c r="X29" s="11">
        <v>9.4900851474332484</v>
      </c>
      <c r="Y29" s="11">
        <v>10.489556848435313</v>
      </c>
      <c r="Z29" s="11">
        <v>9.9868832754367318</v>
      </c>
      <c r="AA29" s="11">
        <v>12.221485283135278</v>
      </c>
      <c r="AB29" s="11">
        <v>13.884334846419291</v>
      </c>
      <c r="AC29" s="11"/>
      <c r="AD29" s="11">
        <f t="shared" si="4"/>
        <v>3.8974515709825592</v>
      </c>
      <c r="AE29" s="11">
        <f>'RD T1'!T57</f>
        <v>6.9931891646108246</v>
      </c>
      <c r="AF29" s="11">
        <f t="shared" si="7"/>
        <v>10.890640735593383</v>
      </c>
    </row>
    <row r="30" spans="1:32" x14ac:dyDescent="0.2">
      <c r="A30" s="10" t="str">
        <f>name!D26</f>
        <v>81 Process, plant and machine operatives</v>
      </c>
      <c r="B30" s="11">
        <v>33.147941184344226</v>
      </c>
      <c r="C30" s="11">
        <v>30.224404392111389</v>
      </c>
      <c r="D30" s="11">
        <v>26.420768281383069</v>
      </c>
      <c r="E30" s="11">
        <v>31.074716273703956</v>
      </c>
      <c r="F30" s="11">
        <v>29.702037297511936</v>
      </c>
      <c r="G30" s="11"/>
      <c r="H30" s="11">
        <f t="shared" si="2"/>
        <v>3.2812690161288671</v>
      </c>
      <c r="I30" s="11">
        <f>'RD T1'!E29</f>
        <v>11.403631821387819</v>
      </c>
      <c r="J30" s="11">
        <f t="shared" si="5"/>
        <v>14.684900837516686</v>
      </c>
      <c r="L30" s="10" t="str">
        <f>name!D26</f>
        <v>81 Process, plant and machine operatives</v>
      </c>
      <c r="M30" s="11">
        <v>27.275660503174649</v>
      </c>
      <c r="N30" s="11">
        <v>24.404902750411612</v>
      </c>
      <c r="O30" s="11">
        <v>21.635182085251746</v>
      </c>
      <c r="P30" s="11">
        <v>25.451715143371899</v>
      </c>
      <c r="Q30" s="11">
        <v>24.410836589217009</v>
      </c>
      <c r="R30" s="11"/>
      <c r="S30" s="11">
        <f t="shared" si="3"/>
        <v>2.7756545039652636</v>
      </c>
      <c r="T30" s="11">
        <f>'RD T1'!T29</f>
        <v>8.7490819385402308</v>
      </c>
      <c r="U30" s="11">
        <f t="shared" si="6"/>
        <v>11.524736442505494</v>
      </c>
      <c r="W30" s="10" t="str">
        <f>name!D26</f>
        <v>81 Process, plant and machine operatives</v>
      </c>
      <c r="X30" s="11">
        <v>5.8722806811695358</v>
      </c>
      <c r="Y30" s="11">
        <v>5.8195016416997918</v>
      </c>
      <c r="Z30" s="11">
        <v>4.7855861961313</v>
      </c>
      <c r="AA30" s="11">
        <v>5.6230011303320415</v>
      </c>
      <c r="AB30" s="11">
        <v>5.2912007082948964</v>
      </c>
      <c r="AC30" s="11"/>
      <c r="AD30" s="11">
        <f t="shared" si="4"/>
        <v>0.50561451216359643</v>
      </c>
      <c r="AE30" s="11">
        <f>'RD T1'!T58</f>
        <v>2.6545498828475909</v>
      </c>
      <c r="AF30" s="11">
        <f t="shared" si="7"/>
        <v>3.1601643950111873</v>
      </c>
    </row>
    <row r="31" spans="1:32" x14ac:dyDescent="0.2">
      <c r="A31" s="10" t="str">
        <f>name!D27</f>
        <v>82 Transport and mobile machine drivers and operatives</v>
      </c>
      <c r="B31" s="11">
        <v>30.261207182052505</v>
      </c>
      <c r="C31" s="11">
        <v>36.283210187050756</v>
      </c>
      <c r="D31" s="11">
        <v>32.28336961515312</v>
      </c>
      <c r="E31" s="11">
        <v>32.534124873541067</v>
      </c>
      <c r="F31" s="11">
        <v>30.93249239538628</v>
      </c>
      <c r="G31" s="11"/>
      <c r="H31" s="11">
        <f t="shared" si="2"/>
        <v>-1.3508772197668399</v>
      </c>
      <c r="I31" s="11">
        <f>'RD T1'!E30</f>
        <v>16.507448370906328</v>
      </c>
      <c r="J31" s="11">
        <f t="shared" si="5"/>
        <v>15.156571151139488</v>
      </c>
      <c r="L31" s="10" t="str">
        <f>name!D27</f>
        <v>82 Transport and mobile machine drivers and operatives</v>
      </c>
      <c r="M31" s="11">
        <v>29.16011528665144</v>
      </c>
      <c r="N31" s="11">
        <v>35.179433024488624</v>
      </c>
      <c r="O31" s="11">
        <v>31.384046574002731</v>
      </c>
      <c r="P31" s="11">
        <v>31.280183388352899</v>
      </c>
      <c r="Q31" s="11">
        <v>29.538168086532309</v>
      </c>
      <c r="R31" s="11"/>
      <c r="S31" s="11">
        <f t="shared" si="3"/>
        <v>-1.8458784874704222</v>
      </c>
      <c r="T31" s="11">
        <f>'RD T1'!T30</f>
        <v>15.715573154111208</v>
      </c>
      <c r="U31" s="11">
        <f t="shared" si="6"/>
        <v>13.869694666640786</v>
      </c>
      <c r="W31" s="10" t="str">
        <f>name!D27</f>
        <v>82 Transport and mobile machine drivers and operatives</v>
      </c>
      <c r="X31" s="11">
        <v>1.1010918954010533</v>
      </c>
      <c r="Y31" s="11">
        <v>1.1037771625621224</v>
      </c>
      <c r="Z31" s="11">
        <v>0.89932304115038586</v>
      </c>
      <c r="AA31" s="11">
        <v>1.2539414851881991</v>
      </c>
      <c r="AB31" s="11">
        <v>1.3943243088539556</v>
      </c>
      <c r="AC31" s="11"/>
      <c r="AD31" s="11">
        <f t="shared" si="4"/>
        <v>0.49500126770356978</v>
      </c>
      <c r="AE31" s="11">
        <f>'RD T1'!T59</f>
        <v>0.7918752167951213</v>
      </c>
      <c r="AF31" s="11">
        <f t="shared" si="7"/>
        <v>1.2868764844986911</v>
      </c>
    </row>
    <row r="32" spans="1:32" x14ac:dyDescent="0.2">
      <c r="A32" s="10" t="str">
        <f>name!D28</f>
        <v>91 Elementary trades and related occupations</v>
      </c>
      <c r="B32" s="11">
        <v>15.280613782908381</v>
      </c>
      <c r="C32" s="11">
        <v>13.490773280153473</v>
      </c>
      <c r="D32" s="11">
        <v>11.749595004064647</v>
      </c>
      <c r="E32" s="11">
        <v>9.5191149337565726</v>
      </c>
      <c r="F32" s="11">
        <v>8.8814501366237604</v>
      </c>
      <c r="G32" s="11"/>
      <c r="H32" s="11">
        <f t="shared" si="2"/>
        <v>-2.8681448674408863</v>
      </c>
      <c r="I32" s="11">
        <f>'RD T1'!E31</f>
        <v>3.6223222505080046</v>
      </c>
      <c r="J32" s="11">
        <f t="shared" si="5"/>
        <v>0.75417738306711835</v>
      </c>
      <c r="L32" s="10" t="str">
        <f>name!D28</f>
        <v>91 Elementary trades and related occupations</v>
      </c>
      <c r="M32" s="11">
        <v>12.0257482832856</v>
      </c>
      <c r="N32" s="11">
        <v>10.830692507187988</v>
      </c>
      <c r="O32" s="11">
        <v>9.731600492557952</v>
      </c>
      <c r="P32" s="11">
        <v>7.8236854451839273</v>
      </c>
      <c r="Q32" s="11">
        <v>7.3072410461662658</v>
      </c>
      <c r="R32" s="11"/>
      <c r="S32" s="11">
        <f t="shared" si="3"/>
        <v>-2.4243594463916862</v>
      </c>
      <c r="T32" s="11">
        <f>'RD T1'!T31</f>
        <v>2.5522459009569105</v>
      </c>
      <c r="U32" s="11">
        <f t="shared" si="6"/>
        <v>0.12788645456522429</v>
      </c>
      <c r="W32" s="10" t="str">
        <f>name!D28</f>
        <v>91 Elementary trades and related occupations</v>
      </c>
      <c r="X32" s="11">
        <v>3.254865499622793</v>
      </c>
      <c r="Y32" s="11">
        <v>2.6600807729655034</v>
      </c>
      <c r="Z32" s="11">
        <v>2.0179945115066964</v>
      </c>
      <c r="AA32" s="11">
        <v>1.6954294885726555</v>
      </c>
      <c r="AB32" s="11">
        <v>1.5742090904574857</v>
      </c>
      <c r="AC32" s="11"/>
      <c r="AD32" s="11">
        <f t="shared" si="4"/>
        <v>-0.4437854210492107</v>
      </c>
      <c r="AE32" s="11">
        <f>'RD T1'!T60</f>
        <v>1.0700763495510948</v>
      </c>
      <c r="AF32" s="11">
        <f t="shared" si="7"/>
        <v>0.62629092850188406</v>
      </c>
    </row>
    <row r="33" spans="1:32" x14ac:dyDescent="0.2">
      <c r="A33" s="10" t="str">
        <f>name!D29</f>
        <v>92 Elementary administration and service occupations</v>
      </c>
      <c r="B33" s="11">
        <v>98.263690708010472</v>
      </c>
      <c r="C33" s="11">
        <v>95.966929927991472</v>
      </c>
      <c r="D33" s="11">
        <v>90.341625784473237</v>
      </c>
      <c r="E33" s="11">
        <v>90.813215499728429</v>
      </c>
      <c r="F33" s="11">
        <v>91.204458881069201</v>
      </c>
      <c r="G33" s="11"/>
      <c r="H33" s="11">
        <f t="shared" ref="H33" si="8">F33-D33</f>
        <v>0.86283309659596341</v>
      </c>
      <c r="I33" s="11">
        <f>'RD T1'!E32</f>
        <v>43.938486112636021</v>
      </c>
      <c r="J33" s="11">
        <f>SUM(H33:I33)</f>
        <v>44.801319209231984</v>
      </c>
      <c r="L33" s="10" t="str">
        <f>name!D29</f>
        <v>92 Elementary administration and service occupations</v>
      </c>
      <c r="M33" s="11">
        <v>46.631943862003133</v>
      </c>
      <c r="N33" s="11">
        <v>49.317086276471692</v>
      </c>
      <c r="O33" s="11">
        <v>46.177909112618529</v>
      </c>
      <c r="P33" s="11">
        <v>48.495466366356851</v>
      </c>
      <c r="Q33" s="11">
        <v>46.937055712049229</v>
      </c>
      <c r="R33" s="11"/>
      <c r="S33" s="11">
        <f t="shared" ref="S33" si="9">Q33-O33</f>
        <v>0.75914659943070006</v>
      </c>
      <c r="T33" s="11">
        <f>'RD T1'!T32</f>
        <v>18.715440403152208</v>
      </c>
      <c r="U33" s="11">
        <f t="shared" ref="U33" si="10">SUM(S33:T33)</f>
        <v>19.474587002582908</v>
      </c>
      <c r="W33" s="10" t="str">
        <f>name!D29</f>
        <v>92 Elementary administration and service occupations</v>
      </c>
      <c r="X33" s="11">
        <v>51.631746846007324</v>
      </c>
      <c r="Y33" s="11">
        <v>46.649843651519788</v>
      </c>
      <c r="Z33" s="11">
        <v>44.163716671854701</v>
      </c>
      <c r="AA33" s="11">
        <v>42.317749133371571</v>
      </c>
      <c r="AB33" s="11">
        <v>44.267403169020007</v>
      </c>
      <c r="AC33" s="11"/>
      <c r="AD33" s="11">
        <f t="shared" ref="AD33" si="11">AB33-Z33</f>
        <v>0.10368649716530598</v>
      </c>
      <c r="AE33" s="11">
        <f>'RD T1'!T61</f>
        <v>25.22304570948382</v>
      </c>
      <c r="AF33" s="11">
        <f t="shared" ref="AF33" si="12">SUM(AD33:AE33)</f>
        <v>25.326732206649126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905.11800000000005</v>
      </c>
      <c r="C35" s="34">
        <f>SUM(C8:C33)</f>
        <v>905.00099999999952</v>
      </c>
      <c r="D35" s="34">
        <f>SUM(D8:D33)</f>
        <v>898.44400000000007</v>
      </c>
      <c r="E35" s="34">
        <f>SUM(E8:E33)</f>
        <v>913.58299999999952</v>
      </c>
      <c r="F35" s="34">
        <f>SUM(F8:F33)</f>
        <v>947.15600000000006</v>
      </c>
      <c r="G35" s="11"/>
      <c r="H35" s="34">
        <f>F35-D35</f>
        <v>48.711999999999989</v>
      </c>
      <c r="I35" s="34">
        <f>SUM(I8:I33)</f>
        <v>450.94071791048236</v>
      </c>
      <c r="J35" s="34">
        <f>SUM(J8:J33)</f>
        <v>499.65271791048212</v>
      </c>
      <c r="L35" s="231" t="str">
        <f>name!D3</f>
        <v>All occupations</v>
      </c>
      <c r="M35" s="34">
        <f>SUM(M8:M33)</f>
        <v>456.33281708925784</v>
      </c>
      <c r="N35" s="34">
        <f>SUM(N8:N33)</f>
        <v>466.0305934378394</v>
      </c>
      <c r="O35" s="34">
        <f>SUM(O8:O33)</f>
        <v>447.89583111725057</v>
      </c>
      <c r="P35" s="34">
        <f>SUM(P8:P33)</f>
        <v>452.3168785451669</v>
      </c>
      <c r="Q35" s="34">
        <f>SUM(Q8:Q33)</f>
        <v>463.44225107027933</v>
      </c>
      <c r="R35" s="11"/>
      <c r="S35" s="34">
        <f>Q35-O35</f>
        <v>15.54641995302876</v>
      </c>
      <c r="T35" s="34">
        <f>SUM(T8:T33)</f>
        <v>181.04638400168048</v>
      </c>
      <c r="U35" s="34">
        <f>SUM(U8:U33)</f>
        <v>196.5928039547091</v>
      </c>
      <c r="W35" s="231" t="str">
        <f>name!D3</f>
        <v>All occupations</v>
      </c>
      <c r="X35" s="34">
        <f>SUM(X8:X33)</f>
        <v>448.78518291074238</v>
      </c>
      <c r="Y35" s="34">
        <f>SUM(Y8:Y33)</f>
        <v>438.97040656216035</v>
      </c>
      <c r="Z35" s="34">
        <f>SUM(Z8:Z33)</f>
        <v>450.54816888274979</v>
      </c>
      <c r="AA35" s="34">
        <f>SUM(AA8:AA33)</f>
        <v>461.26612145483284</v>
      </c>
      <c r="AB35" s="34">
        <f>SUM(AB8:AB33)</f>
        <v>483.71374892972079</v>
      </c>
      <c r="AC35" s="11"/>
      <c r="AD35" s="34">
        <f t="shared" ref="AD35" si="13">AB35-Z35</f>
        <v>33.165580046971002</v>
      </c>
      <c r="AE35" s="34">
        <f>SUM(AE8:AE33)</f>
        <v>269.89433390880185</v>
      </c>
      <c r="AF35" s="34">
        <f>SUM(AF8:AF33)</f>
        <v>303.05991395577274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East (Continued)</v>
      </c>
      <c r="L38" s="19" t="str">
        <f>CONCATENATE(L$1," (Continued)")</f>
        <v>Occupation Table 2.1  Males: Employment Change by Occupation (SOC 2020) and Replacement Demand, 2015-2035, North East (Continued)</v>
      </c>
      <c r="W38" s="19" t="str">
        <f>CONCATENATE(W$1," (Continued)")</f>
        <v>Occupation Table 2.2  Females: Employment Change by Occupation (SOC 2020) and Replacement Demand, 2015-2035, North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4.375149302463603</v>
      </c>
      <c r="C45" s="173">
        <f t="shared" si="20"/>
        <v>5.053371882575231</v>
      </c>
      <c r="D45" s="173">
        <f t="shared" si="20"/>
        <v>5.1959510178892208</v>
      </c>
      <c r="E45" s="173">
        <f t="shared" si="20"/>
        <v>4.7035030203994017</v>
      </c>
      <c r="F45" s="173">
        <f t="shared" si="20"/>
        <v>4.9973743018983798</v>
      </c>
      <c r="H45" s="68">
        <f t="shared" ref="H45:H70" si="21">IF(D8&gt;0,(H8/D8)*100,0)</f>
        <v>1.3928505381357326</v>
      </c>
      <c r="I45" s="69">
        <f t="shared" ref="I45:I70" si="22">IF(D8&gt;0,I8/D8*100,0)</f>
        <v>49.447955847063909</v>
      </c>
      <c r="J45" s="69">
        <f t="shared" ref="J45:J70" si="23">IF(D8&gt;0,(J8/D8)*100,0)</f>
        <v>50.840806385199642</v>
      </c>
      <c r="L45" t="str">
        <f t="shared" ref="L45:L70" si="24">L8</f>
        <v>11 Corporate managers and directors</v>
      </c>
      <c r="M45" s="173">
        <f t="shared" ref="M45:Q45" si="25">M8/M$35*100</f>
        <v>5.8276610790814463</v>
      </c>
      <c r="N45" s="173">
        <f t="shared" si="25"/>
        <v>6.4921623684748342</v>
      </c>
      <c r="O45" s="173">
        <f t="shared" si="25"/>
        <v>6.727126601682361</v>
      </c>
      <c r="P45" s="173">
        <f t="shared" si="25"/>
        <v>5.9029665364601085</v>
      </c>
      <c r="Q45" s="173">
        <f t="shared" si="25"/>
        <v>6.0360232425350073</v>
      </c>
      <c r="S45" s="68">
        <f t="shared" ref="S45:S70" si="26">IF(O8&gt;0,(S8/O8)*100,0)</f>
        <v>-7.1589791381383545</v>
      </c>
      <c r="T45" s="69">
        <f t="shared" ref="T45:T70" si="27">IF(O8&gt;0,T8/O8*100,0)</f>
        <v>42.096805163599377</v>
      </c>
      <c r="U45" s="69">
        <f t="shared" ref="U45:U70" si="28">IF(O8&gt;0,(U8/O8)*100,0)</f>
        <v>34.937826025461021</v>
      </c>
      <c r="W45" t="str">
        <f t="shared" ref="W45:W70" si="29">W8</f>
        <v>11 Corporate managers and directors</v>
      </c>
      <c r="X45" s="173">
        <f t="shared" ref="X45:AB45" si="30">X8/X$35*100</f>
        <v>2.8982092961551325</v>
      </c>
      <c r="Y45" s="173">
        <f t="shared" si="30"/>
        <v>3.5258876286188996</v>
      </c>
      <c r="Z45" s="173">
        <f t="shared" si="30"/>
        <v>3.6737893311818941</v>
      </c>
      <c r="AA45" s="173">
        <f t="shared" si="30"/>
        <v>3.5273108652022573</v>
      </c>
      <c r="AB45" s="173">
        <f t="shared" si="30"/>
        <v>4.0022531084540001</v>
      </c>
      <c r="AD45" s="68">
        <f t="shared" ref="AD45:AD70" si="31">IF(Z8&gt;0,(AD8/Z8)*100,0)</f>
        <v>16.960039108363841</v>
      </c>
      <c r="AE45" s="69">
        <f t="shared" ref="AE45:AE70" si="32">IF(Z8&gt;0,AE8/Z8*100,0)</f>
        <v>62.82950730793366</v>
      </c>
      <c r="AF45" s="69">
        <f t="shared" ref="AF45:AF70" si="33">IF(Z8&gt;0,(AF8/Z8)*100,0)</f>
        <v>79.789546416297512</v>
      </c>
    </row>
    <row r="46" spans="1:32" x14ac:dyDescent="0.2">
      <c r="A46" t="str">
        <f t="shared" si="19"/>
        <v>12 Other managers and proprietors</v>
      </c>
      <c r="B46" s="173">
        <f t="shared" si="20"/>
        <v>2.9997691043269628</v>
      </c>
      <c r="C46" s="173">
        <f t="shared" si="20"/>
        <v>3.358082762039404</v>
      </c>
      <c r="D46" s="173">
        <f t="shared" si="20"/>
        <v>3.2459575537056722</v>
      </c>
      <c r="E46" s="173">
        <f t="shared" si="20"/>
        <v>3.8172448788080544</v>
      </c>
      <c r="F46" s="173">
        <f t="shared" si="20"/>
        <v>4.3752989648671923</v>
      </c>
      <c r="H46" s="68">
        <f t="shared" si="21"/>
        <v>42.10043238794492</v>
      </c>
      <c r="I46" s="69">
        <f t="shared" si="22"/>
        <v>71.359315982086073</v>
      </c>
      <c r="J46" s="69">
        <f t="shared" si="23"/>
        <v>113.45974837003099</v>
      </c>
      <c r="L46" t="str">
        <f t="shared" si="24"/>
        <v>12 Other managers and proprietors</v>
      </c>
      <c r="M46" s="173">
        <f t="shared" ref="M46:Q46" si="34">M9/M$35*100</f>
        <v>3.6791479400011755</v>
      </c>
      <c r="N46" s="173">
        <f t="shared" si="34"/>
        <v>4.0062280440580968</v>
      </c>
      <c r="O46" s="173">
        <f t="shared" si="34"/>
        <v>3.7051624164600669</v>
      </c>
      <c r="P46" s="173">
        <f t="shared" si="34"/>
        <v>4.5158674095982931</v>
      </c>
      <c r="Q46" s="173">
        <f t="shared" si="34"/>
        <v>5.3193634686871851</v>
      </c>
      <c r="S46" s="68">
        <f t="shared" si="26"/>
        <v>48.549440736445085</v>
      </c>
      <c r="T46" s="69">
        <f t="shared" si="27"/>
        <v>66.443719473588558</v>
      </c>
      <c r="U46" s="69">
        <f t="shared" si="28"/>
        <v>114.99316021003365</v>
      </c>
      <c r="W46" t="str">
        <f t="shared" si="29"/>
        <v>12 Other managers and proprietors</v>
      </c>
      <c r="X46" s="173">
        <f t="shared" ref="X46:AB46" si="35">X9/X$35*100</f>
        <v>2.3089645284198967</v>
      </c>
      <c r="Y46" s="173">
        <f t="shared" si="35"/>
        <v>2.6699827764875734</v>
      </c>
      <c r="Z46" s="173">
        <f t="shared" si="35"/>
        <v>2.7894559899184084</v>
      </c>
      <c r="AA46" s="173">
        <f t="shared" si="35"/>
        <v>3.1321766552591188</v>
      </c>
      <c r="AB46" s="173">
        <f t="shared" si="35"/>
        <v>3.4707983593459542</v>
      </c>
      <c r="AD46" s="68">
        <f t="shared" si="31"/>
        <v>33.584808596438684</v>
      </c>
      <c r="AE46" s="69">
        <f t="shared" si="32"/>
        <v>77.850138805558316</v>
      </c>
      <c r="AF46" s="69">
        <f t="shared" si="33"/>
        <v>111.43494740199699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4.4163075479270031</v>
      </c>
      <c r="C47" s="173">
        <f t="shared" si="20"/>
        <v>4.7528283667137181</v>
      </c>
      <c r="D47" s="173">
        <f t="shared" si="20"/>
        <v>4.9332724547281739</v>
      </c>
      <c r="E47" s="173">
        <f t="shared" si="20"/>
        <v>5.0761016762463393</v>
      </c>
      <c r="F47" s="173">
        <f t="shared" si="20"/>
        <v>5.4162758379936555</v>
      </c>
      <c r="H47" s="68">
        <f t="shared" si="21"/>
        <v>15.743383680461406</v>
      </c>
      <c r="I47" s="69">
        <f t="shared" si="22"/>
        <v>39.662670762455356</v>
      </c>
      <c r="J47" s="69">
        <f t="shared" si="23"/>
        <v>55.406054442916762</v>
      </c>
      <c r="L47" t="str">
        <f t="shared" si="24"/>
        <v>21 Science, research, engineering and technology professionals</v>
      </c>
      <c r="M47" s="173">
        <f t="shared" ref="M47:Q47" si="36">M10/M$35*100</f>
        <v>7.2665227605953788</v>
      </c>
      <c r="N47" s="173">
        <f t="shared" si="36"/>
        <v>7.7612339690401235</v>
      </c>
      <c r="O47" s="173">
        <f t="shared" si="36"/>
        <v>7.9924463842830322</v>
      </c>
      <c r="P47" s="173">
        <f t="shared" si="36"/>
        <v>8.0212271743902033</v>
      </c>
      <c r="Q47" s="173">
        <f t="shared" si="36"/>
        <v>8.3926839805284015</v>
      </c>
      <c r="S47" s="68">
        <f t="shared" si="26"/>
        <v>8.6525050406428665</v>
      </c>
      <c r="T47" s="69">
        <f t="shared" si="27"/>
        <v>33.715454215438989</v>
      </c>
      <c r="U47" s="69">
        <f t="shared" si="28"/>
        <v>42.367959256081853</v>
      </c>
      <c r="W47" t="str">
        <f t="shared" si="29"/>
        <v>21 Science, research, engineering and technology professionals</v>
      </c>
      <c r="X47" s="173">
        <f t="shared" ref="X47:AB47" si="37">X10/X$35*100</f>
        <v>1.5181576382712332</v>
      </c>
      <c r="Y47" s="173">
        <f t="shared" si="37"/>
        <v>1.5589705867921415</v>
      </c>
      <c r="Z47" s="173">
        <f t="shared" si="37"/>
        <v>1.8921076152217906</v>
      </c>
      <c r="AA47" s="173">
        <f t="shared" si="37"/>
        <v>2.1881159554596659</v>
      </c>
      <c r="AB47" s="173">
        <f t="shared" si="37"/>
        <v>2.564603143693994</v>
      </c>
      <c r="AD47" s="68">
        <f t="shared" si="31"/>
        <v>45.519615822200301</v>
      </c>
      <c r="AE47" s="69">
        <f t="shared" si="32"/>
        <v>64.636402438911887</v>
      </c>
      <c r="AF47" s="69">
        <f t="shared" si="33"/>
        <v>110.15601826111219</v>
      </c>
    </row>
    <row r="48" spans="1:32" x14ac:dyDescent="0.2">
      <c r="A48" t="str">
        <f t="shared" si="19"/>
        <v>22 Health professionals</v>
      </c>
      <c r="B48" s="173">
        <f t="shared" si="20"/>
        <v>6.0009845942860469</v>
      </c>
      <c r="C48" s="173">
        <f t="shared" si="20"/>
        <v>6.126846407969909</v>
      </c>
      <c r="D48" s="173">
        <f t="shared" si="20"/>
        <v>6.5782405890102025</v>
      </c>
      <c r="E48" s="173">
        <f t="shared" si="20"/>
        <v>7.095952748761837</v>
      </c>
      <c r="F48" s="173">
        <f t="shared" si="20"/>
        <v>7.5996082768088487</v>
      </c>
      <c r="H48" s="68">
        <f t="shared" si="21"/>
        <v>21.790091293741494</v>
      </c>
      <c r="I48" s="69">
        <f t="shared" si="22"/>
        <v>61.788005529690061</v>
      </c>
      <c r="J48" s="69">
        <f t="shared" si="23"/>
        <v>83.578096823431551</v>
      </c>
      <c r="L48" t="str">
        <f t="shared" si="24"/>
        <v>22 Health professionals</v>
      </c>
      <c r="M48" s="173">
        <f t="shared" ref="M48:Q48" si="38">M11/M$35*100</f>
        <v>2.9045152732564952</v>
      </c>
      <c r="N48" s="173">
        <f t="shared" si="38"/>
        <v>2.881951432478473</v>
      </c>
      <c r="O48" s="173">
        <f t="shared" si="38"/>
        <v>3.4614125812157939</v>
      </c>
      <c r="P48" s="173">
        <f t="shared" si="38"/>
        <v>3.7294221069998281</v>
      </c>
      <c r="Q48" s="173">
        <f t="shared" si="38"/>
        <v>4.0753987404076053</v>
      </c>
      <c r="S48" s="68">
        <f t="shared" si="26"/>
        <v>21.824698103770505</v>
      </c>
      <c r="T48" s="69">
        <f t="shared" si="27"/>
        <v>43.789772590119597</v>
      </c>
      <c r="U48" s="69">
        <f t="shared" si="28"/>
        <v>65.614470693890098</v>
      </c>
      <c r="W48" t="str">
        <f t="shared" si="29"/>
        <v>22 Health professionals</v>
      </c>
      <c r="X48" s="173">
        <f t="shared" ref="X48:AB48" si="39">X11/X$35*100</f>
        <v>9.1495300946772833</v>
      </c>
      <c r="Y48" s="173">
        <f t="shared" si="39"/>
        <v>9.5717718709751285</v>
      </c>
      <c r="Z48" s="173">
        <f t="shared" si="39"/>
        <v>9.6767201022271259</v>
      </c>
      <c r="AA48" s="173">
        <f t="shared" si="39"/>
        <v>10.397167732003465</v>
      </c>
      <c r="AB48" s="173">
        <f t="shared" si="39"/>
        <v>10.976125079167582</v>
      </c>
      <c r="AD48" s="68">
        <f t="shared" si="31"/>
        <v>21.777785133985791</v>
      </c>
      <c r="AE48" s="69">
        <f t="shared" si="32"/>
        <v>68.18816577816817</v>
      </c>
      <c r="AF48" s="69">
        <f t="shared" si="33"/>
        <v>89.965950912153971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4.2396374885049513</v>
      </c>
      <c r="C49" s="173">
        <f t="shared" si="20"/>
        <v>4.3316873613121336</v>
      </c>
      <c r="D49" s="173">
        <f t="shared" si="20"/>
        <v>4.5750327202540255</v>
      </c>
      <c r="E49" s="173">
        <f t="shared" si="20"/>
        <v>4.909652042105531</v>
      </c>
      <c r="F49" s="173">
        <f t="shared" si="20"/>
        <v>5.088717620990761</v>
      </c>
      <c r="H49" s="68">
        <f t="shared" si="21"/>
        <v>17.25858513784166</v>
      </c>
      <c r="I49" s="69">
        <f t="shared" si="22"/>
        <v>55.367852141212069</v>
      </c>
      <c r="J49" s="69">
        <f t="shared" si="23"/>
        <v>72.626437279053732</v>
      </c>
      <c r="L49" t="str">
        <f t="shared" si="24"/>
        <v>23 Teaching and other educational professionals</v>
      </c>
      <c r="M49" s="173">
        <f t="shared" ref="M49:Q49" si="40">M12/M$35*100</f>
        <v>3.5638675455444724</v>
      </c>
      <c r="N49" s="173">
        <f t="shared" si="40"/>
        <v>2.9694143955798746</v>
      </c>
      <c r="O49" s="173">
        <f t="shared" si="40"/>
        <v>3.0222680427244262</v>
      </c>
      <c r="P49" s="173">
        <f t="shared" si="40"/>
        <v>3.3334665629417866</v>
      </c>
      <c r="Q49" s="173">
        <f t="shared" si="40"/>
        <v>3.4065405737710526</v>
      </c>
      <c r="S49" s="68">
        <f t="shared" si="26"/>
        <v>16.627023479893861</v>
      </c>
      <c r="T49" s="69">
        <f t="shared" si="27"/>
        <v>48.398729988460758</v>
      </c>
      <c r="U49" s="69">
        <f t="shared" si="28"/>
        <v>65.025753468354637</v>
      </c>
      <c r="W49" t="str">
        <f t="shared" si="29"/>
        <v>23 Teaching and other educational professionals</v>
      </c>
      <c r="X49" s="173">
        <f t="shared" ref="X49:AB49" si="41">X12/X$35*100</f>
        <v>4.9267724776223094</v>
      </c>
      <c r="Y49" s="173">
        <f t="shared" si="41"/>
        <v>5.7779371976428155</v>
      </c>
      <c r="Z49" s="173">
        <f t="shared" si="41"/>
        <v>6.1186564075863679</v>
      </c>
      <c r="AA49" s="173">
        <f t="shared" si="41"/>
        <v>6.4552571988314584</v>
      </c>
      <c r="AB49" s="173">
        <f t="shared" si="41"/>
        <v>6.7003979157667635</v>
      </c>
      <c r="AD49" s="68">
        <f t="shared" si="31"/>
        <v>17.568704198766063</v>
      </c>
      <c r="AE49" s="69">
        <f t="shared" si="32"/>
        <v>58.7899370481719</v>
      </c>
      <c r="AF49" s="69">
        <f t="shared" si="33"/>
        <v>76.358641246937964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4.2980052488350395</v>
      </c>
      <c r="C50" s="173">
        <f t="shared" si="20"/>
        <v>4.6258562951217437</v>
      </c>
      <c r="D50" s="173">
        <f t="shared" si="20"/>
        <v>5.2651139105770142</v>
      </c>
      <c r="E50" s="173">
        <f t="shared" si="20"/>
        <v>5.6764906735134817</v>
      </c>
      <c r="F50" s="173">
        <f t="shared" si="20"/>
        <v>6.2534032592552746</v>
      </c>
      <c r="H50" s="68">
        <f t="shared" si="21"/>
        <v>25.210043412206179</v>
      </c>
      <c r="I50" s="69">
        <f t="shared" si="22"/>
        <v>55.928349740705109</v>
      </c>
      <c r="J50" s="69">
        <f t="shared" si="23"/>
        <v>81.138393152911277</v>
      </c>
      <c r="L50" t="str">
        <f t="shared" si="24"/>
        <v>24 Business, media and public service professionals</v>
      </c>
      <c r="M50" s="173">
        <f t="shared" ref="M50:Q50" si="42">M13/M$35*100</f>
        <v>4.5923760204856698</v>
      </c>
      <c r="N50" s="173">
        <f t="shared" si="42"/>
        <v>4.5563223611053427</v>
      </c>
      <c r="O50" s="173">
        <f t="shared" si="42"/>
        <v>5.1872156680672372</v>
      </c>
      <c r="P50" s="173">
        <f t="shared" si="42"/>
        <v>5.6382020602558685</v>
      </c>
      <c r="Q50" s="173">
        <f t="shared" si="42"/>
        <v>6.0155665188761764</v>
      </c>
      <c r="S50" s="68">
        <f t="shared" si="26"/>
        <v>19.994359892873156</v>
      </c>
      <c r="T50" s="69">
        <f t="shared" si="27"/>
        <v>47.525692113155664</v>
      </c>
      <c r="U50" s="69">
        <f t="shared" si="28"/>
        <v>67.52005200602882</v>
      </c>
      <c r="W50" t="str">
        <f t="shared" si="29"/>
        <v>24 Business, media and public service professionals</v>
      </c>
      <c r="X50" s="173">
        <f t="shared" ref="X50:AB50" si="43">X13/X$35*100</f>
        <v>3.9986837725224365</v>
      </c>
      <c r="Y50" s="173">
        <f t="shared" si="43"/>
        <v>4.6996766257164913</v>
      </c>
      <c r="Z50" s="173">
        <f t="shared" si="43"/>
        <v>5.3425535729287725</v>
      </c>
      <c r="AA50" s="173">
        <f t="shared" si="43"/>
        <v>5.7140364312159582</v>
      </c>
      <c r="AB50" s="173">
        <f t="shared" si="43"/>
        <v>6.4812727266673145</v>
      </c>
      <c r="AD50" s="68">
        <f t="shared" si="31"/>
        <v>30.244266319567465</v>
      </c>
      <c r="AE50" s="69">
        <f t="shared" si="32"/>
        <v>64.03866766059582</v>
      </c>
      <c r="AF50" s="69">
        <f t="shared" si="33"/>
        <v>94.282933980163293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1.8318225812548579</v>
      </c>
      <c r="C51" s="173">
        <f t="shared" si="20"/>
        <v>2.0140688085556606</v>
      </c>
      <c r="D51" s="173">
        <f t="shared" si="20"/>
        <v>2.180883921785294</v>
      </c>
      <c r="E51" s="173">
        <f t="shared" si="20"/>
        <v>1.857596662635683</v>
      </c>
      <c r="F51" s="173">
        <f t="shared" si="20"/>
        <v>1.8763539394721818</v>
      </c>
      <c r="H51" s="68">
        <f t="shared" si="21"/>
        <v>-9.2988664616918424</v>
      </c>
      <c r="I51" s="69">
        <f t="shared" si="22"/>
        <v>35.421822496103488</v>
      </c>
      <c r="J51" s="69">
        <f t="shared" si="23"/>
        <v>26.122956034411644</v>
      </c>
      <c r="L51" t="str">
        <f t="shared" si="24"/>
        <v>31 Science, engineering and technology associate professionals</v>
      </c>
      <c r="M51" s="173">
        <f t="shared" ref="M51:Q51" si="44">M14/M$35*100</f>
        <v>2.9101448367733136</v>
      </c>
      <c r="N51" s="173">
        <f t="shared" si="44"/>
        <v>3.2117157557711868</v>
      </c>
      <c r="O51" s="173">
        <f t="shared" si="44"/>
        <v>3.4815751099047096</v>
      </c>
      <c r="P51" s="173">
        <f t="shared" si="44"/>
        <v>2.8303880837614099</v>
      </c>
      <c r="Q51" s="173">
        <f t="shared" si="44"/>
        <v>2.7591026107042582</v>
      </c>
      <c r="S51" s="68">
        <f t="shared" si="26"/>
        <v>-18.000597458658273</v>
      </c>
      <c r="T51" s="69">
        <f t="shared" si="27"/>
        <v>30.048897298671701</v>
      </c>
      <c r="U51" s="69">
        <f t="shared" si="28"/>
        <v>12.048299840013426</v>
      </c>
      <c r="W51" t="str">
        <f t="shared" si="29"/>
        <v>31 Science, engineering and technology associate professionals</v>
      </c>
      <c r="X51" s="173">
        <f t="shared" ref="X51:AB51" si="45">X14/X$35*100</f>
        <v>0.73536518620612945</v>
      </c>
      <c r="Y51" s="173">
        <f t="shared" si="45"/>
        <v>0.74259330771040799</v>
      </c>
      <c r="Z51" s="173">
        <f t="shared" si="45"/>
        <v>0.8878497892212418</v>
      </c>
      <c r="AA51" s="173">
        <f t="shared" si="45"/>
        <v>0.90367882949563549</v>
      </c>
      <c r="AB51" s="173">
        <f t="shared" si="45"/>
        <v>1.0305995398292491</v>
      </c>
      <c r="AD51" s="68">
        <f t="shared" si="31"/>
        <v>24.622842027589794</v>
      </c>
      <c r="AE51" s="69">
        <f t="shared" si="32"/>
        <v>56.366942765338592</v>
      </c>
      <c r="AF51" s="69">
        <f t="shared" si="33"/>
        <v>80.98978479292839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2.0975902729360585</v>
      </c>
      <c r="C52" s="173">
        <f t="shared" si="20"/>
        <v>2.1391735946235708</v>
      </c>
      <c r="D52" s="173">
        <f t="shared" si="20"/>
        <v>2.3501980095506005</v>
      </c>
      <c r="E52" s="173">
        <f t="shared" si="20"/>
        <v>2.339718349834365</v>
      </c>
      <c r="F52" s="173">
        <f t="shared" si="20"/>
        <v>2.4599214910263751</v>
      </c>
      <c r="H52" s="68">
        <f t="shared" si="21"/>
        <v>10.343637036052474</v>
      </c>
      <c r="I52" s="69">
        <f t="shared" si="22"/>
        <v>60.985902050013927</v>
      </c>
      <c r="J52" s="69">
        <f t="shared" si="23"/>
        <v>71.32953908606639</v>
      </c>
      <c r="L52" t="str">
        <f t="shared" si="24"/>
        <v>32 Health and social care associate professionals</v>
      </c>
      <c r="M52" s="173">
        <f t="shared" ref="M52:Q52" si="46">M15/M$35*100</f>
        <v>0.96254358238046489</v>
      </c>
      <c r="N52" s="173">
        <f t="shared" si="46"/>
        <v>0.91095682798418876</v>
      </c>
      <c r="O52" s="173">
        <f t="shared" si="46"/>
        <v>1.0786391577416514</v>
      </c>
      <c r="P52" s="173">
        <f t="shared" si="46"/>
        <v>0.97392417439138501</v>
      </c>
      <c r="Q52" s="173">
        <f t="shared" si="46"/>
        <v>1.018463068507188</v>
      </c>
      <c r="S52" s="68">
        <f t="shared" si="26"/>
        <v>-2.3015423447122085</v>
      </c>
      <c r="T52" s="69">
        <f t="shared" si="27"/>
        <v>45.517803593994124</v>
      </c>
      <c r="U52" s="69">
        <f t="shared" si="28"/>
        <v>43.216261249281921</v>
      </c>
      <c r="W52" t="str">
        <f t="shared" si="29"/>
        <v>32 Health and social care associate professionals</v>
      </c>
      <c r="X52" s="173">
        <f t="shared" ref="X52:AB52" si="47">X15/X$35*100</f>
        <v>3.2517260901430469</v>
      </c>
      <c r="Y52" s="173">
        <f t="shared" si="47"/>
        <v>3.4431033813942795</v>
      </c>
      <c r="Z52" s="173">
        <f t="shared" si="47"/>
        <v>3.6142713053266169</v>
      </c>
      <c r="AA52" s="173">
        <f t="shared" si="47"/>
        <v>3.6790141043612397</v>
      </c>
      <c r="AB52" s="173">
        <f t="shared" si="47"/>
        <v>3.840971208208519</v>
      </c>
      <c r="AD52" s="68">
        <f t="shared" si="31"/>
        <v>14.09523436800059</v>
      </c>
      <c r="AE52" s="69">
        <f t="shared" si="32"/>
        <v>65.575008708808241</v>
      </c>
      <c r="AF52" s="69">
        <f t="shared" si="33"/>
        <v>79.670243076808816</v>
      </c>
    </row>
    <row r="53" spans="1:32" x14ac:dyDescent="0.2">
      <c r="A53" t="str">
        <f t="shared" si="19"/>
        <v>33 Protective service occupations</v>
      </c>
      <c r="B53" s="173">
        <f t="shared" si="20"/>
        <v>1.2854770510459179</v>
      </c>
      <c r="C53" s="173">
        <f t="shared" si="20"/>
        <v>1.3582873754810549</v>
      </c>
      <c r="D53" s="173">
        <f t="shared" si="20"/>
        <v>1.4394864856621261</v>
      </c>
      <c r="E53" s="173">
        <f t="shared" si="20"/>
        <v>1.6272452945484543</v>
      </c>
      <c r="F53" s="173">
        <f t="shared" si="20"/>
        <v>1.7878202964261494</v>
      </c>
      <c r="H53" s="68">
        <f t="shared" si="21"/>
        <v>30.932292925253812</v>
      </c>
      <c r="I53" s="69">
        <f t="shared" si="22"/>
        <v>42.231227800501017</v>
      </c>
      <c r="J53" s="69">
        <f t="shared" si="23"/>
        <v>73.163520725754836</v>
      </c>
      <c r="L53" t="str">
        <f t="shared" si="24"/>
        <v>33 Protective service occupations</v>
      </c>
      <c r="M53" s="173">
        <f t="shared" ref="M53:Q53" si="48">M16/M$35*100</f>
        <v>1.9272771014425216</v>
      </c>
      <c r="N53" s="173">
        <f t="shared" si="48"/>
        <v>1.9543567882351076</v>
      </c>
      <c r="O53" s="173">
        <f t="shared" si="48"/>
        <v>2.0979680685571536</v>
      </c>
      <c r="P53" s="173">
        <f t="shared" si="48"/>
        <v>2.2780756814035872</v>
      </c>
      <c r="Q53" s="173">
        <f t="shared" si="48"/>
        <v>2.3639072138847004</v>
      </c>
      <c r="S53" s="68">
        <f t="shared" si="26"/>
        <v>16.587007967010777</v>
      </c>
      <c r="T53" s="69">
        <f t="shared" si="27"/>
        <v>30.867711188737633</v>
      </c>
      <c r="U53" s="69">
        <f t="shared" si="28"/>
        <v>47.454719155748407</v>
      </c>
      <c r="W53" t="str">
        <f t="shared" si="29"/>
        <v>33 Protective service occupations</v>
      </c>
      <c r="X53" s="173">
        <f t="shared" ref="X53:AB53" si="49">X16/X$35*100</f>
        <v>0.6328832574942288</v>
      </c>
      <c r="Y53" s="173">
        <f t="shared" si="49"/>
        <v>0.7254734590910431</v>
      </c>
      <c r="Z53" s="173">
        <f t="shared" si="49"/>
        <v>0.78488132640128927</v>
      </c>
      <c r="AA53" s="173">
        <f t="shared" si="49"/>
        <v>0.98904197687106188</v>
      </c>
      <c r="AB53" s="173">
        <f t="shared" si="49"/>
        <v>1.2358760557882451</v>
      </c>
      <c r="AD53" s="68">
        <f t="shared" si="31"/>
        <v>69.051148017764092</v>
      </c>
      <c r="AE53" s="69">
        <f t="shared" si="32"/>
        <v>72.426810831860593</v>
      </c>
      <c r="AF53" s="69">
        <f t="shared" si="33"/>
        <v>141.47795884962468</v>
      </c>
    </row>
    <row r="54" spans="1:32" x14ac:dyDescent="0.2">
      <c r="A54" t="str">
        <f t="shared" si="19"/>
        <v>34 Culture, media and sports occupations</v>
      </c>
      <c r="B54" s="173">
        <f t="shared" si="20"/>
        <v>1.3085466269237866</v>
      </c>
      <c r="C54" s="173">
        <f t="shared" si="20"/>
        <v>1.3361105420850894</v>
      </c>
      <c r="D54" s="173">
        <f t="shared" si="20"/>
        <v>1.2708997660484982</v>
      </c>
      <c r="E54" s="173">
        <f t="shared" si="20"/>
        <v>1.177332236135592</v>
      </c>
      <c r="F54" s="173">
        <f t="shared" si="20"/>
        <v>1.2781616380982324</v>
      </c>
      <c r="H54" s="68">
        <f t="shared" si="21"/>
        <v>6.0241943523434474</v>
      </c>
      <c r="I54" s="69">
        <f t="shared" si="22"/>
        <v>48.78438483028652</v>
      </c>
      <c r="J54" s="69">
        <f t="shared" si="23"/>
        <v>54.80857918262997</v>
      </c>
      <c r="L54" t="str">
        <f t="shared" si="24"/>
        <v>34 Culture, media and sports occupations</v>
      </c>
      <c r="M54" s="173">
        <f t="shared" ref="M54:Q54" si="50">M17/M$35*100</f>
        <v>1.1210577938001494</v>
      </c>
      <c r="N54" s="173">
        <f t="shared" si="50"/>
        <v>1.2449525083666386</v>
      </c>
      <c r="O54" s="173">
        <f t="shared" si="50"/>
        <v>1.0658393352644129</v>
      </c>
      <c r="P54" s="173">
        <f t="shared" si="50"/>
        <v>0.9960495972432204</v>
      </c>
      <c r="Q54" s="173">
        <f t="shared" si="50"/>
        <v>1.0622691473315138</v>
      </c>
      <c r="S54" s="68">
        <f t="shared" si="26"/>
        <v>3.1243985745837746</v>
      </c>
      <c r="T54" s="69">
        <f t="shared" si="27"/>
        <v>39.438987787388164</v>
      </c>
      <c r="U54" s="69">
        <f t="shared" si="28"/>
        <v>42.563386361971936</v>
      </c>
      <c r="W54" t="str">
        <f t="shared" si="29"/>
        <v>34 Culture, media and sports occupations</v>
      </c>
      <c r="X54" s="173">
        <f t="shared" ref="X54:AB54" si="51">X17/X$35*100</f>
        <v>1.4991886326093973</v>
      </c>
      <c r="Y54" s="173">
        <f t="shared" si="51"/>
        <v>1.4328879829224841</v>
      </c>
      <c r="Z54" s="173">
        <f t="shared" si="51"/>
        <v>1.4747530239655249</v>
      </c>
      <c r="AA54" s="173">
        <f t="shared" si="51"/>
        <v>1.3550977245256948</v>
      </c>
      <c r="AB54" s="173">
        <f t="shared" si="51"/>
        <v>1.4850064965118699</v>
      </c>
      <c r="AD54" s="68">
        <f t="shared" si="31"/>
        <v>8.1076087114903839</v>
      </c>
      <c r="AE54" s="69">
        <f t="shared" si="32"/>
        <v>55.498766077556851</v>
      </c>
      <c r="AF54" s="69">
        <f t="shared" si="33"/>
        <v>63.606374789047251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4.2135879815948627</v>
      </c>
      <c r="C55" s="173">
        <f t="shared" si="52"/>
        <v>4.3517821178121796</v>
      </c>
      <c r="D55" s="173">
        <f t="shared" si="52"/>
        <v>4.5902437477280174</v>
      </c>
      <c r="E55" s="173">
        <f t="shared" si="52"/>
        <v>4.2853114785571007</v>
      </c>
      <c r="F55" s="173">
        <f t="shared" si="52"/>
        <v>4.363987227062978</v>
      </c>
      <c r="H55" s="68">
        <f t="shared" si="21"/>
        <v>0.2254985165590554</v>
      </c>
      <c r="I55" s="69">
        <f t="shared" si="22"/>
        <v>45.504242122519962</v>
      </c>
      <c r="J55" s="69">
        <f t="shared" si="23"/>
        <v>45.729740639079019</v>
      </c>
      <c r="L55" t="str">
        <f t="shared" si="24"/>
        <v>35 Business and public service associate professionals</v>
      </c>
      <c r="M55" s="173">
        <f t="shared" ref="M55:Q55" si="53">M18/M$35*100</f>
        <v>4.1332476470819444</v>
      </c>
      <c r="N55" s="173">
        <f t="shared" si="53"/>
        <v>4.1417076811560554</v>
      </c>
      <c r="O55" s="173">
        <f t="shared" si="53"/>
        <v>4.4870234130935414</v>
      </c>
      <c r="P55" s="173">
        <f t="shared" si="53"/>
        <v>4.0502952752124708</v>
      </c>
      <c r="Q55" s="173">
        <f t="shared" si="53"/>
        <v>3.9560700652867085</v>
      </c>
      <c r="S55" s="68">
        <f t="shared" si="26"/>
        <v>-8.7728213401495747</v>
      </c>
      <c r="T55" s="69">
        <f t="shared" si="27"/>
        <v>34.848442165508168</v>
      </c>
      <c r="U55" s="69">
        <f t="shared" si="28"/>
        <v>26.075620825358591</v>
      </c>
      <c r="W55" t="str">
        <f t="shared" si="29"/>
        <v>35 Business and public service associate professionals</v>
      </c>
      <c r="X55" s="173">
        <f t="shared" ref="X55:AB55" si="54">X18/X$35*100</f>
        <v>4.2952794735830597</v>
      </c>
      <c r="Y55" s="173">
        <f t="shared" si="54"/>
        <v>4.5748065242811542</v>
      </c>
      <c r="Z55" s="173">
        <f t="shared" si="54"/>
        <v>4.6928564332571723</v>
      </c>
      <c r="AA55" s="173">
        <f t="shared" si="54"/>
        <v>4.5157680210170303</v>
      </c>
      <c r="AB55" s="173">
        <f t="shared" si="54"/>
        <v>4.7548093778124256</v>
      </c>
      <c r="AD55" s="68">
        <f t="shared" si="31"/>
        <v>8.7784948394492162</v>
      </c>
      <c r="AE55" s="69">
        <f t="shared" si="32"/>
        <v>55.632690466332271</v>
      </c>
      <c r="AF55" s="69">
        <f t="shared" si="33"/>
        <v>64.411185305781487</v>
      </c>
    </row>
    <row r="56" spans="1:32" x14ac:dyDescent="0.2">
      <c r="A56" t="str">
        <f t="shared" si="19"/>
        <v>41 Administrative occupations</v>
      </c>
      <c r="B56" s="173">
        <f t="shared" si="52"/>
        <v>9.5340256005829964</v>
      </c>
      <c r="C56" s="173">
        <f t="shared" si="52"/>
        <v>8.8278537178238494</v>
      </c>
      <c r="D56" s="173">
        <f t="shared" si="52"/>
        <v>9.3106850661345835</v>
      </c>
      <c r="E56" s="173">
        <f t="shared" si="52"/>
        <v>8.4038564853508166</v>
      </c>
      <c r="F56" s="173">
        <f t="shared" si="52"/>
        <v>7.7425860009570506</v>
      </c>
      <c r="H56" s="68">
        <f t="shared" si="21"/>
        <v>-12.333250697791666</v>
      </c>
      <c r="I56" s="69">
        <f t="shared" si="22"/>
        <v>45.985032320294067</v>
      </c>
      <c r="J56" s="69">
        <f t="shared" si="23"/>
        <v>33.651781622502405</v>
      </c>
      <c r="L56" t="str">
        <f t="shared" si="24"/>
        <v>41 Administrative occupations</v>
      </c>
      <c r="M56" s="173">
        <f t="shared" ref="M56:Q56" si="55">M19/M$35*100</f>
        <v>5.693964897558569</v>
      </c>
      <c r="N56" s="173">
        <f t="shared" si="55"/>
        <v>5.0264728827495446</v>
      </c>
      <c r="O56" s="173">
        <f t="shared" si="55"/>
        <v>6.2479884894036628</v>
      </c>
      <c r="P56" s="173">
        <f t="shared" si="55"/>
        <v>5.8979363009064425</v>
      </c>
      <c r="Q56" s="173">
        <f t="shared" si="55"/>
        <v>6.3406691575281986</v>
      </c>
      <c r="S56" s="68">
        <f t="shared" si="26"/>
        <v>5.0058457588215832</v>
      </c>
      <c r="T56" s="69">
        <f t="shared" si="27"/>
        <v>37.106549389130286</v>
      </c>
      <c r="U56" s="69">
        <f t="shared" si="28"/>
        <v>42.112395147951872</v>
      </c>
      <c r="W56" t="str">
        <f t="shared" si="29"/>
        <v>41 Administrative occupations</v>
      </c>
      <c r="X56" s="173">
        <f t="shared" ref="X56:AB56" si="56">X19/X$35*100</f>
        <v>13.438668144794205</v>
      </c>
      <c r="Y56" s="173">
        <f t="shared" si="56"/>
        <v>12.863569428882935</v>
      </c>
      <c r="Z56" s="173">
        <f t="shared" si="56"/>
        <v>12.3553518153004</v>
      </c>
      <c r="AA56" s="173">
        <f t="shared" si="56"/>
        <v>10.861158123147799</v>
      </c>
      <c r="AB56" s="173">
        <f t="shared" si="56"/>
        <v>9.0857512493494514</v>
      </c>
      <c r="AD56" s="68">
        <f t="shared" si="31"/>
        <v>-21.049855541068048</v>
      </c>
      <c r="AE56" s="69">
        <f t="shared" si="32"/>
        <v>50.448369121746104</v>
      </c>
      <c r="AF56" s="69">
        <f t="shared" si="33"/>
        <v>29.398513580678053</v>
      </c>
    </row>
    <row r="57" spans="1:32" x14ac:dyDescent="0.2">
      <c r="A57" t="str">
        <f t="shared" si="19"/>
        <v>42 Secretarial and related occupations</v>
      </c>
      <c r="B57" s="173">
        <f t="shared" si="52"/>
        <v>2.0716775667434644</v>
      </c>
      <c r="C57" s="173">
        <f t="shared" si="52"/>
        <v>1.7893548180428778</v>
      </c>
      <c r="D57" s="173">
        <f t="shared" si="52"/>
        <v>1.8194396377448505</v>
      </c>
      <c r="E57" s="173">
        <f t="shared" si="52"/>
        <v>1.9519957840640387</v>
      </c>
      <c r="F57" s="173">
        <f t="shared" si="52"/>
        <v>1.6162295777823206</v>
      </c>
      <c r="H57" s="68">
        <f t="shared" si="21"/>
        <v>-6.3525620041633131</v>
      </c>
      <c r="I57" s="69">
        <f t="shared" si="22"/>
        <v>55.642249138995467</v>
      </c>
      <c r="J57" s="69">
        <f t="shared" si="23"/>
        <v>49.28968713483215</v>
      </c>
      <c r="L57" t="str">
        <f t="shared" si="24"/>
        <v>42 Secretarial and related occupations</v>
      </c>
      <c r="M57" s="173">
        <f t="shared" ref="M57:Q57" si="57">M20/M$35*100</f>
        <v>0.27519518575756757</v>
      </c>
      <c r="N57" s="173">
        <f t="shared" si="57"/>
        <v>0.20753593466179618</v>
      </c>
      <c r="O57" s="173">
        <f t="shared" si="57"/>
        <v>0.19666504153163519</v>
      </c>
      <c r="P57" s="173">
        <f t="shared" si="57"/>
        <v>0.28329114420914014</v>
      </c>
      <c r="Q57" s="173">
        <f t="shared" si="57"/>
        <v>0.33471396247711038</v>
      </c>
      <c r="S57" s="68">
        <f t="shared" si="26"/>
        <v>76.102396378252408</v>
      </c>
      <c r="T57" s="69">
        <f t="shared" si="27"/>
        <v>50.819591476339475</v>
      </c>
      <c r="U57" s="69">
        <f t="shared" si="28"/>
        <v>126.9219878545919</v>
      </c>
      <c r="W57" t="str">
        <f t="shared" si="29"/>
        <v>42 Secretarial and related occupations</v>
      </c>
      <c r="X57" s="173">
        <f t="shared" ref="X57:AB57" si="58">X20/X$35*100</f>
        <v>3.8983730481973553</v>
      </c>
      <c r="Y57" s="173">
        <f t="shared" si="58"/>
        <v>3.4686844081775083</v>
      </c>
      <c r="Z57" s="173">
        <f t="shared" si="58"/>
        <v>3.4326611014770227</v>
      </c>
      <c r="AA57" s="173">
        <f t="shared" si="58"/>
        <v>3.5883250933409041</v>
      </c>
      <c r="AB57" s="173">
        <f t="shared" si="58"/>
        <v>2.8440393782125537</v>
      </c>
      <c r="AD57" s="68">
        <f t="shared" si="31"/>
        <v>-11.048786045758922</v>
      </c>
      <c r="AE57" s="69">
        <f t="shared" si="32"/>
        <v>55.916923716535209</v>
      </c>
      <c r="AF57" s="69">
        <f t="shared" si="33"/>
        <v>44.868137670776278</v>
      </c>
    </row>
    <row r="58" spans="1:32" x14ac:dyDescent="0.2">
      <c r="A58" t="str">
        <f t="shared" si="19"/>
        <v>51 Skilled agricultural and related trades</v>
      </c>
      <c r="B58" s="173">
        <f t="shared" si="52"/>
        <v>1.0862116058590874</v>
      </c>
      <c r="C58" s="173">
        <f t="shared" si="52"/>
        <v>0.89824544633291359</v>
      </c>
      <c r="D58" s="173">
        <f t="shared" si="52"/>
        <v>0.91214840208438297</v>
      </c>
      <c r="E58" s="173">
        <f t="shared" si="52"/>
        <v>0.91136681912623307</v>
      </c>
      <c r="F58" s="173">
        <f t="shared" si="52"/>
        <v>0.97070079061826342</v>
      </c>
      <c r="H58" s="68">
        <f t="shared" si="21"/>
        <v>12.189027583609827</v>
      </c>
      <c r="I58" s="69">
        <f t="shared" si="22"/>
        <v>58.864942426789881</v>
      </c>
      <c r="J58" s="69">
        <f t="shared" si="23"/>
        <v>71.053970010399709</v>
      </c>
      <c r="L58" t="str">
        <f t="shared" si="24"/>
        <v>51 Skilled agricultural and related trades</v>
      </c>
      <c r="M58" s="173">
        <f t="shared" ref="M58:Q58" si="59">M21/M$35*100</f>
        <v>2.0048568555553818</v>
      </c>
      <c r="N58" s="173">
        <f t="shared" si="59"/>
        <v>1.5418859860412324</v>
      </c>
      <c r="O58" s="173">
        <f t="shared" si="59"/>
        <v>1.4365834305861449</v>
      </c>
      <c r="P58" s="173">
        <f t="shared" si="59"/>
        <v>1.4122669341688119</v>
      </c>
      <c r="Q58" s="173">
        <f t="shared" si="59"/>
        <v>1.4926417894057704</v>
      </c>
      <c r="S58" s="68">
        <f t="shared" si="26"/>
        <v>7.5086350886798936</v>
      </c>
      <c r="T58" s="69">
        <f t="shared" si="27"/>
        <v>53.028124546154899</v>
      </c>
      <c r="U58" s="69">
        <f t="shared" si="28"/>
        <v>60.536759634834794</v>
      </c>
      <c r="W58" t="str">
        <f t="shared" si="29"/>
        <v>51 Skilled agricultural and related trades</v>
      </c>
      <c r="X58" s="173">
        <f t="shared" ref="X58:AB58" si="60">X21/X$35*100</f>
        <v>0.15211665205364736</v>
      </c>
      <c r="Y58" s="173">
        <f t="shared" si="60"/>
        <v>0.2149278964551094</v>
      </c>
      <c r="Z58" s="173">
        <f t="shared" si="60"/>
        <v>0.39080067684498893</v>
      </c>
      <c r="AA58" s="173">
        <f t="shared" si="60"/>
        <v>0.42018490491066457</v>
      </c>
      <c r="AB58" s="173">
        <f t="shared" si="60"/>
        <v>0.47063331902134414</v>
      </c>
      <c r="AD58" s="68">
        <f t="shared" si="31"/>
        <v>29.29286703455417</v>
      </c>
      <c r="AE58" s="69">
        <f t="shared" si="32"/>
        <v>80.194776632559297</v>
      </c>
      <c r="AF58" s="69">
        <f t="shared" si="33"/>
        <v>109.48764366711346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4.343120835511014</v>
      </c>
      <c r="C59" s="173">
        <f t="shared" si="52"/>
        <v>4.238507400085247</v>
      </c>
      <c r="D59" s="173">
        <f t="shared" si="52"/>
        <v>3.6247461804334704</v>
      </c>
      <c r="E59" s="173">
        <f t="shared" si="52"/>
        <v>3.393565542414235</v>
      </c>
      <c r="F59" s="173">
        <f t="shared" si="52"/>
        <v>2.9567694366099784</v>
      </c>
      <c r="H59" s="68">
        <f t="shared" si="21"/>
        <v>-14.00556221381847</v>
      </c>
      <c r="I59" s="69">
        <f t="shared" si="22"/>
        <v>34.534699851097081</v>
      </c>
      <c r="J59" s="69">
        <f t="shared" si="23"/>
        <v>20.529137637278616</v>
      </c>
      <c r="L59" t="str">
        <f t="shared" si="24"/>
        <v>52 Skilled metal, electrical and electronic trades</v>
      </c>
      <c r="M59" s="173">
        <f t="shared" ref="M59:Q59" si="61">M22/M$35*100</f>
        <v>8.5341460546987733</v>
      </c>
      <c r="N59" s="173">
        <f t="shared" si="61"/>
        <v>8.1076510956960774</v>
      </c>
      <c r="O59" s="173">
        <f t="shared" si="61"/>
        <v>7.1670587421950485</v>
      </c>
      <c r="P59" s="173">
        <f t="shared" si="61"/>
        <v>6.611494574204599</v>
      </c>
      <c r="Q59" s="173">
        <f t="shared" si="61"/>
        <v>5.72584797637351</v>
      </c>
      <c r="S59" s="68">
        <f t="shared" si="26"/>
        <v>-17.335802511966524</v>
      </c>
      <c r="T59" s="69">
        <f t="shared" si="27"/>
        <v>32.939315917638609</v>
      </c>
      <c r="U59" s="69">
        <f t="shared" si="28"/>
        <v>15.603513405672093</v>
      </c>
      <c r="W59" t="str">
        <f t="shared" si="29"/>
        <v>52 Skilled metal, electrical and electronic trades</v>
      </c>
      <c r="X59" s="173">
        <f t="shared" ref="X59:AB59" si="62">X22/X$35*100</f>
        <v>8.161128129640545E-2</v>
      </c>
      <c r="Y59" s="173">
        <f t="shared" si="62"/>
        <v>0.13085160915561139</v>
      </c>
      <c r="Z59" s="173">
        <f t="shared" si="62"/>
        <v>0.10328690370034889</v>
      </c>
      <c r="AA59" s="173">
        <f t="shared" si="62"/>
        <v>0.23806907879238073</v>
      </c>
      <c r="AB59" s="173">
        <f t="shared" si="62"/>
        <v>0.30373756662923851</v>
      </c>
      <c r="AD59" s="68">
        <f t="shared" si="31"/>
        <v>215.71880742717045</v>
      </c>
      <c r="AE59" s="69">
        <f t="shared" si="32"/>
        <v>144.58638850939485</v>
      </c>
      <c r="AF59" s="69">
        <f t="shared" si="33"/>
        <v>360.30519593656533</v>
      </c>
    </row>
    <row r="60" spans="1:32" x14ac:dyDescent="0.2">
      <c r="A60" t="str">
        <f t="shared" si="19"/>
        <v>53 Skilled construction and building trades</v>
      </c>
      <c r="B60" s="173">
        <f t="shared" si="52"/>
        <v>3.3983056629258499</v>
      </c>
      <c r="C60" s="173">
        <f t="shared" si="52"/>
        <v>3.7138963553159523</v>
      </c>
      <c r="D60" s="173">
        <f t="shared" si="52"/>
        <v>3.0229472500695858</v>
      </c>
      <c r="E60" s="173">
        <f t="shared" si="52"/>
        <v>2.93349804271597</v>
      </c>
      <c r="F60" s="173">
        <f t="shared" si="52"/>
        <v>2.5505122101945288</v>
      </c>
      <c r="H60" s="68">
        <f t="shared" si="21"/>
        <v>-11.053811988894715</v>
      </c>
      <c r="I60" s="69">
        <f t="shared" si="22"/>
        <v>39.799239431028944</v>
      </c>
      <c r="J60" s="69">
        <f t="shared" si="23"/>
        <v>28.745427442134226</v>
      </c>
      <c r="L60" t="str">
        <f t="shared" si="24"/>
        <v>53 Skilled construction and building trades</v>
      </c>
      <c r="M60" s="173">
        <f t="shared" ref="M60:Q60" si="63">M23/M$35*100</f>
        <v>6.4931375763117343</v>
      </c>
      <c r="N60" s="173">
        <f t="shared" si="63"/>
        <v>7.0758220284758186</v>
      </c>
      <c r="O60" s="173">
        <f t="shared" si="63"/>
        <v>5.890186315559836</v>
      </c>
      <c r="P60" s="173">
        <f t="shared" si="63"/>
        <v>5.7413864225342355</v>
      </c>
      <c r="Q60" s="173">
        <f t="shared" si="63"/>
        <v>5.0094102804830225</v>
      </c>
      <c r="S60" s="68">
        <f t="shared" si="26"/>
        <v>-12.001316466732149</v>
      </c>
      <c r="T60" s="69">
        <f t="shared" si="27"/>
        <v>39.173667543423669</v>
      </c>
      <c r="U60" s="69">
        <f t="shared" si="28"/>
        <v>27.17235107669152</v>
      </c>
      <c r="W60" t="str">
        <f t="shared" si="29"/>
        <v>53 Skilled construction and building trades</v>
      </c>
      <c r="X60" s="173">
        <f t="shared" ref="X60:AB60" si="64">X23/X$35*100</f>
        <v>0.25142510797222806</v>
      </c>
      <c r="Y60" s="173">
        <f t="shared" si="64"/>
        <v>0.14472587563182759</v>
      </c>
      <c r="Z60" s="173">
        <f t="shared" si="64"/>
        <v>0.17258737082699421</v>
      </c>
      <c r="AA60" s="173">
        <f t="shared" si="64"/>
        <v>0.18008683779831758</v>
      </c>
      <c r="AB60" s="173">
        <f t="shared" si="64"/>
        <v>0.19466175242216552</v>
      </c>
      <c r="AD60" s="68">
        <f t="shared" si="31"/>
        <v>21.092938683664062</v>
      </c>
      <c r="AE60" s="69">
        <f t="shared" si="32"/>
        <v>61.023522765826243</v>
      </c>
      <c r="AF60" s="69">
        <f t="shared" si="33"/>
        <v>82.116461449490302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2.1290901809559672</v>
      </c>
      <c r="C61" s="173">
        <f t="shared" si="52"/>
        <v>1.9001972020258513</v>
      </c>
      <c r="D61" s="173">
        <f t="shared" si="52"/>
        <v>1.8031969464665925</v>
      </c>
      <c r="E61" s="173">
        <f t="shared" si="52"/>
        <v>1.7369779202883073</v>
      </c>
      <c r="F61" s="173">
        <f t="shared" si="52"/>
        <v>1.6361711308554738</v>
      </c>
      <c r="H61" s="68">
        <f t="shared" si="21"/>
        <v>-4.3431524310801137</v>
      </c>
      <c r="I61" s="69">
        <f t="shared" si="22"/>
        <v>43.947171645608663</v>
      </c>
      <c r="J61" s="69">
        <f t="shared" si="23"/>
        <v>39.604019214528549</v>
      </c>
      <c r="L61" t="str">
        <f t="shared" si="24"/>
        <v>54 Textiles, printing and other skilled trades</v>
      </c>
      <c r="M61" s="173">
        <f t="shared" ref="M61:Q61" si="65">M24/M$35*100</f>
        <v>2.4433078714509966</v>
      </c>
      <c r="N61" s="173">
        <f t="shared" si="65"/>
        <v>2.1664396170681379</v>
      </c>
      <c r="O61" s="173">
        <f t="shared" si="65"/>
        <v>1.8758614400068756</v>
      </c>
      <c r="P61" s="173">
        <f t="shared" si="65"/>
        <v>1.8011726660761753</v>
      </c>
      <c r="Q61" s="173">
        <f t="shared" si="65"/>
        <v>1.7122037373993326</v>
      </c>
      <c r="S61" s="68">
        <f t="shared" si="26"/>
        <v>-5.5562355609302818</v>
      </c>
      <c r="T61" s="69">
        <f t="shared" si="27"/>
        <v>30.004658844145364</v>
      </c>
      <c r="U61" s="69">
        <f t="shared" si="28"/>
        <v>24.448423283215085</v>
      </c>
      <c r="W61" t="str">
        <f t="shared" si="29"/>
        <v>54 Textiles, printing and other skilled trades</v>
      </c>
      <c r="X61" s="173">
        <f t="shared" ref="X61:AB61" si="66">X24/X$35*100</f>
        <v>1.8095880018668793</v>
      </c>
      <c r="Y61" s="173">
        <f t="shared" si="66"/>
        <v>1.6175423605475754</v>
      </c>
      <c r="Z61" s="173">
        <f t="shared" si="66"/>
        <v>1.7309602224607101</v>
      </c>
      <c r="AA61" s="173">
        <f t="shared" si="66"/>
        <v>1.6740286472261827</v>
      </c>
      <c r="AB61" s="173">
        <f t="shared" si="66"/>
        <v>1.5633249022556188</v>
      </c>
      <c r="AD61" s="68">
        <f t="shared" si="31"/>
        <v>-3.0362594587041292</v>
      </c>
      <c r="AE61" s="69">
        <f t="shared" si="32"/>
        <v>58.967883375189054</v>
      </c>
      <c r="AF61" s="69">
        <f t="shared" si="33"/>
        <v>55.931623916484931</v>
      </c>
    </row>
    <row r="62" spans="1:32" x14ac:dyDescent="0.2">
      <c r="A62" t="str">
        <f t="shared" si="19"/>
        <v>61 Caring personal service occupations</v>
      </c>
      <c r="B62" s="173">
        <f t="shared" si="52"/>
        <v>7.166287581858791</v>
      </c>
      <c r="C62" s="173">
        <f t="shared" si="52"/>
        <v>6.804532148741119</v>
      </c>
      <c r="D62" s="173">
        <f t="shared" si="52"/>
        <v>7.023540206829745</v>
      </c>
      <c r="E62" s="173">
        <f t="shared" si="52"/>
        <v>7.3974320025887472</v>
      </c>
      <c r="F62" s="173">
        <f t="shared" si="52"/>
        <v>7.4794348231739844</v>
      </c>
      <c r="H62" s="68">
        <f t="shared" si="21"/>
        <v>12.264697672489831</v>
      </c>
      <c r="I62" s="69">
        <f t="shared" si="22"/>
        <v>61.274372417866715</v>
      </c>
      <c r="J62" s="69">
        <f t="shared" si="23"/>
        <v>73.539070090356546</v>
      </c>
      <c r="L62" t="str">
        <f t="shared" si="24"/>
        <v>61 Caring personal service occupations</v>
      </c>
      <c r="M62" s="173">
        <f t="shared" ref="M62:Q62" si="67">M25/M$35*100</f>
        <v>1.794862037370804</v>
      </c>
      <c r="N62" s="173">
        <f t="shared" si="67"/>
        <v>1.7873371990629952</v>
      </c>
      <c r="O62" s="173">
        <f t="shared" si="67"/>
        <v>1.8127384878979846</v>
      </c>
      <c r="P62" s="173">
        <f t="shared" si="67"/>
        <v>2.1836514455931448</v>
      </c>
      <c r="Q62" s="173">
        <f t="shared" si="67"/>
        <v>2.4249384954257502</v>
      </c>
      <c r="S62" s="68">
        <f t="shared" si="26"/>
        <v>38.415325060172719</v>
      </c>
      <c r="T62" s="69">
        <f t="shared" si="27"/>
        <v>54.801993440081674</v>
      </c>
      <c r="U62" s="69">
        <f t="shared" si="28"/>
        <v>93.217318500254393</v>
      </c>
      <c r="W62" t="str">
        <f t="shared" si="29"/>
        <v>61 Caring personal service occupations</v>
      </c>
      <c r="X62" s="173">
        <f t="shared" ref="X62:AB62" si="68">X25/X$35*100</f>
        <v>12.628049341914286</v>
      </c>
      <c r="Y62" s="173">
        <f t="shared" si="68"/>
        <v>12.131010437114597</v>
      </c>
      <c r="Z62" s="173">
        <f t="shared" si="68"/>
        <v>12.203666390619677</v>
      </c>
      <c r="AA62" s="173">
        <f t="shared" si="68"/>
        <v>12.510057528872176</v>
      </c>
      <c r="AB62" s="173">
        <f t="shared" si="68"/>
        <v>12.322107088209066</v>
      </c>
      <c r="AD62" s="68">
        <f t="shared" si="31"/>
        <v>8.4031381572605284</v>
      </c>
      <c r="AE62" s="69">
        <f t="shared" si="32"/>
        <v>62.230122972425349</v>
      </c>
      <c r="AF62" s="69">
        <f t="shared" si="33"/>
        <v>70.633261129685877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2.2944233746355116</v>
      </c>
      <c r="C63" s="173">
        <f t="shared" si="52"/>
        <v>2.4173830722927581</v>
      </c>
      <c r="D63" s="173">
        <f t="shared" si="52"/>
        <v>2.263314085062996</v>
      </c>
      <c r="E63" s="173">
        <f t="shared" si="52"/>
        <v>2.214969586282395</v>
      </c>
      <c r="F63" s="173">
        <f t="shared" si="52"/>
        <v>2.2088517210772309</v>
      </c>
      <c r="H63" s="68">
        <f t="shared" si="21"/>
        <v>2.8850419086921382</v>
      </c>
      <c r="I63" s="69">
        <f t="shared" si="22"/>
        <v>51.438874345447381</v>
      </c>
      <c r="J63" s="69">
        <f t="shared" si="23"/>
        <v>54.323916254139526</v>
      </c>
      <c r="L63" t="str">
        <f t="shared" si="24"/>
        <v>62 Leisure, travel and related personal service occupations</v>
      </c>
      <c r="M63" s="173">
        <f t="shared" ref="M63:Q63" si="69">M26/M$35*100</f>
        <v>1.3268504219721451</v>
      </c>
      <c r="N63" s="173">
        <f t="shared" si="69"/>
        <v>1.3849112876590945</v>
      </c>
      <c r="O63" s="173">
        <f t="shared" si="69"/>
        <v>1.4257026843993525</v>
      </c>
      <c r="P63" s="173">
        <f t="shared" si="69"/>
        <v>1.3894710879618566</v>
      </c>
      <c r="Q63" s="173">
        <f t="shared" si="69"/>
        <v>1.4574391661454276</v>
      </c>
      <c r="S63" s="68">
        <f t="shared" si="26"/>
        <v>5.7742790138775035</v>
      </c>
      <c r="T63" s="69">
        <f t="shared" si="27"/>
        <v>41.918682571271866</v>
      </c>
      <c r="U63" s="69">
        <f t="shared" si="28"/>
        <v>47.692961585149369</v>
      </c>
      <c r="W63" t="str">
        <f t="shared" si="29"/>
        <v>62 Leisure, travel and related personal service occupations</v>
      </c>
      <c r="X63" s="173">
        <f t="shared" ref="X63:AB63" si="70">X26/X$35*100</f>
        <v>3.2782688936977071</v>
      </c>
      <c r="Y63" s="173">
        <f t="shared" si="70"/>
        <v>3.5135012417815146</v>
      </c>
      <c r="Z63" s="173">
        <f t="shared" si="70"/>
        <v>3.0959945404820841</v>
      </c>
      <c r="AA63" s="173">
        <f t="shared" si="70"/>
        <v>3.0244521965083675</v>
      </c>
      <c r="AB63" s="173">
        <f t="shared" si="70"/>
        <v>2.9287740443739771</v>
      </c>
      <c r="AD63" s="68">
        <f t="shared" si="31"/>
        <v>1.5623833210323252</v>
      </c>
      <c r="AE63" s="69">
        <f t="shared" si="32"/>
        <v>55.797105583611838</v>
      </c>
      <c r="AF63" s="69">
        <f t="shared" si="33"/>
        <v>57.359488904644174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0.11864990435692734</v>
      </c>
      <c r="C64" s="173">
        <f t="shared" si="52"/>
        <v>0.10776003167785686</v>
      </c>
      <c r="D64" s="173">
        <f t="shared" si="52"/>
        <v>0.133846609073805</v>
      </c>
      <c r="E64" s="173">
        <f t="shared" si="52"/>
        <v>0.10847717729239978</v>
      </c>
      <c r="F64" s="173">
        <f t="shared" si="52"/>
        <v>0.11140154241480769</v>
      </c>
      <c r="H64" s="68">
        <f t="shared" si="21"/>
        <v>-12.256625482767998</v>
      </c>
      <c r="I64" s="69">
        <f t="shared" si="22"/>
        <v>41.8826997885811</v>
      </c>
      <c r="J64" s="69">
        <f t="shared" si="23"/>
        <v>29.626074305813106</v>
      </c>
      <c r="L64" t="str">
        <f t="shared" si="24"/>
        <v>63 Community and civil enforcement occupations</v>
      </c>
      <c r="M64" s="173">
        <f t="shared" ref="M64:Q64" si="71">M27/M$35*100</f>
        <v>0.17310356108981836</v>
      </c>
      <c r="N64" s="173">
        <f t="shared" si="71"/>
        <v>0.13534516441082961</v>
      </c>
      <c r="O64" s="173">
        <f t="shared" si="71"/>
        <v>0.20423526510883755</v>
      </c>
      <c r="P64" s="173">
        <f t="shared" si="71"/>
        <v>0.13341586588755416</v>
      </c>
      <c r="Q64" s="173">
        <f t="shared" si="71"/>
        <v>0.14632738446714261</v>
      </c>
      <c r="S64" s="68">
        <f t="shared" si="26"/>
        <v>-25.86667468333529</v>
      </c>
      <c r="T64" s="69">
        <f t="shared" si="27"/>
        <v>28.398908523377429</v>
      </c>
      <c r="U64" s="69">
        <f t="shared" si="28"/>
        <v>2.5322338400421383</v>
      </c>
      <c r="W64" t="str">
        <f t="shared" si="29"/>
        <v>63 Community and civil enforcement occupations</v>
      </c>
      <c r="X64" s="173">
        <f t="shared" ref="X64:AB64" si="72">X27/X$35*100</f>
        <v>6.3280450275209385E-2</v>
      </c>
      <c r="Y64" s="173">
        <f t="shared" si="72"/>
        <v>7.8474422476343286E-2</v>
      </c>
      <c r="Z64" s="173">
        <f t="shared" si="72"/>
        <v>6.3872324916317627E-2</v>
      </c>
      <c r="AA64" s="173">
        <f t="shared" si="72"/>
        <v>8.402233602898232E-2</v>
      </c>
      <c r="AB64" s="173">
        <f t="shared" si="72"/>
        <v>7.7939374144683202E-2</v>
      </c>
      <c r="AD64" s="68">
        <f t="shared" si="31"/>
        <v>31.006062095451885</v>
      </c>
      <c r="AE64" s="69">
        <f t="shared" si="32"/>
        <v>84.744047332579697</v>
      </c>
      <c r="AF64" s="69">
        <f t="shared" si="33"/>
        <v>115.75010942803156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9.5122390837011093</v>
      </c>
      <c r="C65" s="173">
        <f t="shared" si="73"/>
        <v>8.6134409153523848</v>
      </c>
      <c r="D65" s="173">
        <f t="shared" si="73"/>
        <v>8.6854340315982945</v>
      </c>
      <c r="E65" s="173">
        <f t="shared" si="73"/>
        <v>8.0620123656883003</v>
      </c>
      <c r="F65" s="173">
        <f t="shared" si="73"/>
        <v>7.5766734993855156</v>
      </c>
      <c r="H65" s="68">
        <f t="shared" si="21"/>
        <v>-8.0360643985489801</v>
      </c>
      <c r="I65" s="69">
        <f t="shared" si="22"/>
        <v>47.508336399471034</v>
      </c>
      <c r="J65" s="69">
        <f t="shared" si="23"/>
        <v>39.472272000922054</v>
      </c>
      <c r="L65" t="str">
        <f t="shared" si="24"/>
        <v>71 Sales occupations</v>
      </c>
      <c r="M65" s="173">
        <f t="shared" ref="M65:Q65" si="74">M28/M$35*100</f>
        <v>5.8015167644602323</v>
      </c>
      <c r="N65" s="173">
        <f t="shared" si="74"/>
        <v>5.5047275040041388</v>
      </c>
      <c r="O65" s="173">
        <f t="shared" si="74"/>
        <v>5.5781516362364547</v>
      </c>
      <c r="P65" s="173">
        <f t="shared" si="74"/>
        <v>5.1875612862492613</v>
      </c>
      <c r="Q65" s="173">
        <f t="shared" si="74"/>
        <v>5.1132917137379597</v>
      </c>
      <c r="S65" s="68">
        <f t="shared" si="26"/>
        <v>-5.151851224374802</v>
      </c>
      <c r="T65" s="69">
        <f t="shared" si="27"/>
        <v>32.149017115386016</v>
      </c>
      <c r="U65" s="69">
        <f t="shared" si="28"/>
        <v>26.997165891011214</v>
      </c>
      <c r="W65" t="str">
        <f t="shared" si="29"/>
        <v>71 Sales occupations</v>
      </c>
      <c r="X65" s="173">
        <f t="shared" ref="X65:AB65" si="75">X28/X$35*100</f>
        <v>13.285368041285157</v>
      </c>
      <c r="Y65" s="173">
        <f t="shared" si="75"/>
        <v>11.913789946315264</v>
      </c>
      <c r="Z65" s="173">
        <f t="shared" si="75"/>
        <v>11.77442412657032</v>
      </c>
      <c r="AA65" s="173">
        <f t="shared" si="75"/>
        <v>10.880694855704979</v>
      </c>
      <c r="AB65" s="173">
        <f t="shared" si="75"/>
        <v>9.9368197687690696</v>
      </c>
      <c r="AD65" s="68">
        <f t="shared" si="31"/>
        <v>-9.3944209692926819</v>
      </c>
      <c r="AE65" s="69">
        <f t="shared" si="32"/>
        <v>54.742001531610427</v>
      </c>
      <c r="AF65" s="69">
        <f t="shared" si="33"/>
        <v>45.347580562317745</v>
      </c>
    </row>
    <row r="66" spans="1:32" x14ac:dyDescent="0.2">
      <c r="A66" t="str">
        <f t="shared" si="19"/>
        <v>72 Customer service occupations</v>
      </c>
      <c r="B66" s="173">
        <f t="shared" si="73"/>
        <v>1.7287721860466627</v>
      </c>
      <c r="C66" s="173">
        <f t="shared" si="73"/>
        <v>1.797073339267365</v>
      </c>
      <c r="D66" s="173">
        <f t="shared" si="73"/>
        <v>1.8783283572365255</v>
      </c>
      <c r="E66" s="173">
        <f t="shared" si="73"/>
        <v>2.3748412653374413</v>
      </c>
      <c r="F66" s="173">
        <f t="shared" si="73"/>
        <v>2.6850064472183068</v>
      </c>
      <c r="H66" s="68">
        <f t="shared" si="21"/>
        <v>50.69690044430557</v>
      </c>
      <c r="I66" s="69">
        <f t="shared" si="22"/>
        <v>61.518956019878914</v>
      </c>
      <c r="J66" s="69">
        <f t="shared" si="23"/>
        <v>112.21585646418448</v>
      </c>
      <c r="L66" t="str">
        <f t="shared" si="24"/>
        <v>72 Customer service occupations</v>
      </c>
      <c r="M66" s="173">
        <f t="shared" ref="M66:Q66" si="76">M29/M$35*100</f>
        <v>1.3493097267786951</v>
      </c>
      <c r="N66" s="173">
        <f t="shared" si="76"/>
        <v>1.2389690556737811</v>
      </c>
      <c r="O66" s="173">
        <f t="shared" si="76"/>
        <v>1.5380462759096358</v>
      </c>
      <c r="P66" s="173">
        <f t="shared" si="76"/>
        <v>2.0946953879870249</v>
      </c>
      <c r="Q66" s="173">
        <f t="shared" si="76"/>
        <v>2.4915433998797587</v>
      </c>
      <c r="S66" s="68">
        <f t="shared" si="26"/>
        <v>67.616843848431955</v>
      </c>
      <c r="T66" s="69">
        <f t="shared" si="27"/>
        <v>49.189417235248953</v>
      </c>
      <c r="U66" s="69">
        <f t="shared" si="28"/>
        <v>116.80626108368091</v>
      </c>
      <c r="W66" t="str">
        <f t="shared" si="29"/>
        <v>72 Customer service occupations</v>
      </c>
      <c r="X66" s="173">
        <f t="shared" ref="X66:AB66" si="77">X29/X$35*100</f>
        <v>2.1146164153375593</v>
      </c>
      <c r="Y66" s="173">
        <f t="shared" si="77"/>
        <v>2.3895817785497897</v>
      </c>
      <c r="Z66" s="173">
        <f t="shared" si="77"/>
        <v>2.2166072276360107</v>
      </c>
      <c r="AA66" s="173">
        <f t="shared" si="77"/>
        <v>2.649551899582117</v>
      </c>
      <c r="AB66" s="173">
        <f t="shared" si="77"/>
        <v>2.8703618363422949</v>
      </c>
      <c r="AD66" s="68">
        <f t="shared" si="31"/>
        <v>39.025704651705979</v>
      </c>
      <c r="AE66" s="69">
        <f t="shared" si="32"/>
        <v>70.023739856967623</v>
      </c>
      <c r="AF66" s="69">
        <f t="shared" si="33"/>
        <v>109.0494445086736</v>
      </c>
    </row>
    <row r="67" spans="1:32" x14ac:dyDescent="0.2">
      <c r="A67" t="str">
        <f t="shared" si="19"/>
        <v>81 Process, plant and machine operatives</v>
      </c>
      <c r="B67" s="173">
        <f t="shared" si="73"/>
        <v>3.6622784194264422</v>
      </c>
      <c r="C67" s="173">
        <f t="shared" si="73"/>
        <v>3.3397095022117553</v>
      </c>
      <c r="D67" s="173">
        <f t="shared" si="73"/>
        <v>2.9407251071166445</v>
      </c>
      <c r="E67" s="173">
        <f t="shared" si="73"/>
        <v>3.4014113959764982</v>
      </c>
      <c r="F67" s="173">
        <f t="shared" si="73"/>
        <v>3.1359181906161111</v>
      </c>
      <c r="H67" s="68">
        <f t="shared" si="21"/>
        <v>12.419279338068892</v>
      </c>
      <c r="I67" s="69">
        <f t="shared" si="22"/>
        <v>43.161620812605925</v>
      </c>
      <c r="J67" s="69">
        <f t="shared" si="23"/>
        <v>55.580900150674815</v>
      </c>
      <c r="L67" t="str">
        <f t="shared" si="24"/>
        <v>81 Process, plant and machine operatives</v>
      </c>
      <c r="M67" s="173">
        <f t="shared" ref="M67:Q67" si="78">M30/M$35*100</f>
        <v>5.9771420072643116</v>
      </c>
      <c r="N67" s="173">
        <f t="shared" si="78"/>
        <v>5.2367597951843079</v>
      </c>
      <c r="O67" s="173">
        <f t="shared" si="78"/>
        <v>4.8304048803678352</v>
      </c>
      <c r="P67" s="173">
        <f t="shared" si="78"/>
        <v>5.6269655966044994</v>
      </c>
      <c r="Q67" s="173">
        <f t="shared" si="78"/>
        <v>5.2672876788515328</v>
      </c>
      <c r="S67" s="68">
        <f t="shared" si="26"/>
        <v>12.829355875203701</v>
      </c>
      <c r="T67" s="69">
        <f t="shared" si="27"/>
        <v>40.439141690904918</v>
      </c>
      <c r="U67" s="69">
        <f t="shared" si="28"/>
        <v>53.268497566108621</v>
      </c>
      <c r="W67" t="str">
        <f t="shared" si="29"/>
        <v>81 Process, plant and machine operatives</v>
      </c>
      <c r="X67" s="173">
        <f t="shared" ref="X67:AB67" si="79">X30/X$35*100</f>
        <v>1.3084836364433754</v>
      </c>
      <c r="Y67" s="173">
        <f t="shared" si="79"/>
        <v>1.3257161655328402</v>
      </c>
      <c r="Z67" s="173">
        <f t="shared" si="79"/>
        <v>1.0621697138395643</v>
      </c>
      <c r="AA67" s="173">
        <f t="shared" si="79"/>
        <v>1.2190362285001775</v>
      </c>
      <c r="AB67" s="173">
        <f t="shared" si="79"/>
        <v>1.0938702321367466</v>
      </c>
      <c r="AD67" s="68">
        <f t="shared" si="31"/>
        <v>10.565362140427826</v>
      </c>
      <c r="AE67" s="69">
        <f t="shared" si="32"/>
        <v>55.469691152852853</v>
      </c>
      <c r="AF67" s="69">
        <f t="shared" si="33"/>
        <v>66.035053293280683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3.3433438714126225</v>
      </c>
      <c r="C68" s="173">
        <f t="shared" si="73"/>
        <v>4.0091900657624437</v>
      </c>
      <c r="D68" s="173">
        <f t="shared" si="73"/>
        <v>3.5932534042358917</v>
      </c>
      <c r="E68" s="173">
        <f t="shared" si="73"/>
        <v>3.5611569910496459</v>
      </c>
      <c r="F68" s="173">
        <f t="shared" si="73"/>
        <v>3.2658286908794616</v>
      </c>
      <c r="H68" s="68">
        <f t="shared" si="21"/>
        <v>-4.1844368660103166</v>
      </c>
      <c r="I68" s="69">
        <f t="shared" si="22"/>
        <v>51.132978272373677</v>
      </c>
      <c r="J68" s="69">
        <f t="shared" si="23"/>
        <v>46.948541406363354</v>
      </c>
      <c r="L68" t="str">
        <f t="shared" si="24"/>
        <v>82 Transport and mobile machine drivers and operatives</v>
      </c>
      <c r="M68" s="173">
        <f t="shared" ref="M68:Q68" si="80">M31/M$35*100</f>
        <v>6.3900982341464561</v>
      </c>
      <c r="N68" s="173">
        <f t="shared" si="80"/>
        <v>7.5487389711853679</v>
      </c>
      <c r="O68" s="173">
        <f t="shared" si="80"/>
        <v>7.0069968045286384</v>
      </c>
      <c r="P68" s="173">
        <f t="shared" si="80"/>
        <v>6.9155463508155073</v>
      </c>
      <c r="Q68" s="173">
        <f t="shared" si="80"/>
        <v>6.3736459112902404</v>
      </c>
      <c r="S68" s="68">
        <f t="shared" si="26"/>
        <v>-5.8815821698387127</v>
      </c>
      <c r="T68" s="69">
        <f t="shared" si="27"/>
        <v>50.075037701254722</v>
      </c>
      <c r="U68" s="69">
        <f t="shared" si="28"/>
        <v>44.193455531416006</v>
      </c>
      <c r="W68" t="str">
        <f t="shared" si="29"/>
        <v>82 Transport and mobile machine drivers and operatives</v>
      </c>
      <c r="X68" s="173">
        <f t="shared" ref="X68:AB68" si="81">X31/X$35*100</f>
        <v>0.24534943160546507</v>
      </c>
      <c r="Y68" s="173">
        <f t="shared" si="81"/>
        <v>0.25144682786396955</v>
      </c>
      <c r="Z68" s="173">
        <f t="shared" si="81"/>
        <v>0.19960641353409311</v>
      </c>
      <c r="AA68" s="173">
        <f t="shared" si="81"/>
        <v>0.27184773103068338</v>
      </c>
      <c r="AB68" s="173">
        <f t="shared" si="81"/>
        <v>0.28825401633488368</v>
      </c>
      <c r="AD68" s="68">
        <f t="shared" si="31"/>
        <v>55.041541810201998</v>
      </c>
      <c r="AE68" s="69">
        <f t="shared" si="32"/>
        <v>88.05236611998501</v>
      </c>
      <c r="AF68" s="69">
        <f t="shared" si="33"/>
        <v>143.09390793018702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1.6882454865452219</v>
      </c>
      <c r="C69" s="173">
        <f t="shared" si="73"/>
        <v>1.4906915329544916</v>
      </c>
      <c r="D69" s="173">
        <f t="shared" si="73"/>
        <v>1.3077715477052154</v>
      </c>
      <c r="E69" s="173">
        <f t="shared" si="73"/>
        <v>1.0419540352388976</v>
      </c>
      <c r="F69" s="173">
        <f t="shared" si="73"/>
        <v>0.93769665573820582</v>
      </c>
      <c r="H69" s="68">
        <f t="shared" si="21"/>
        <v>-24.41058493036298</v>
      </c>
      <c r="I69" s="69">
        <f t="shared" si="22"/>
        <v>30.829337089958429</v>
      </c>
      <c r="J69" s="69">
        <f t="shared" si="23"/>
        <v>6.4187521595954475</v>
      </c>
      <c r="L69" t="str">
        <f t="shared" si="24"/>
        <v>91 Elementary trades and related occupations</v>
      </c>
      <c r="M69" s="173">
        <f t="shared" ref="M69:Q70" si="82">M32/M$35*100</f>
        <v>2.6353020937640315</v>
      </c>
      <c r="N69" s="173">
        <f t="shared" si="82"/>
        <v>2.3240303661808031</v>
      </c>
      <c r="O69" s="173">
        <f t="shared" si="82"/>
        <v>2.1727374573420408</v>
      </c>
      <c r="P69" s="173">
        <f t="shared" si="82"/>
        <v>1.7296912444099029</v>
      </c>
      <c r="Q69" s="173">
        <f t="shared" si="82"/>
        <v>1.5767317350308119</v>
      </c>
      <c r="S69" s="68">
        <f t="shared" si="26"/>
        <v>-24.912237696622121</v>
      </c>
      <c r="T69" s="69">
        <f t="shared" si="27"/>
        <v>26.226373584783818</v>
      </c>
      <c r="U69" s="69">
        <f t="shared" si="28"/>
        <v>1.3141358881616947</v>
      </c>
      <c r="W69" t="str">
        <f t="shared" si="29"/>
        <v>91 Elementary trades and related occupations</v>
      </c>
      <c r="X69" s="173">
        <f t="shared" ref="X69:AB70" si="83">X32/X$35*100</f>
        <v>0.7252613552239634</v>
      </c>
      <c r="Y69" s="173">
        <f t="shared" si="83"/>
        <v>0.60598180041296779</v>
      </c>
      <c r="Z69" s="173">
        <f t="shared" si="83"/>
        <v>0.44789761692092406</v>
      </c>
      <c r="AA69" s="173">
        <f t="shared" si="83"/>
        <v>0.36755994201899606</v>
      </c>
      <c r="AB69" s="173">
        <f t="shared" si="83"/>
        <v>0.32544228770437617</v>
      </c>
      <c r="AD69" s="68">
        <f t="shared" si="31"/>
        <v>-21.99140872379613</v>
      </c>
      <c r="AE69" s="69">
        <f t="shared" si="32"/>
        <v>53.026722493518733</v>
      </c>
      <c r="AF69" s="69">
        <f t="shared" si="33"/>
        <v>31.035313769722599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10.856450839339232</v>
      </c>
      <c r="C70" s="173">
        <f t="shared" si="73"/>
        <v>10.604068937823442</v>
      </c>
      <c r="D70" s="173">
        <f t="shared" si="73"/>
        <v>10.055342991268597</v>
      </c>
      <c r="E70" s="173">
        <f t="shared" si="73"/>
        <v>9.9403355250402523</v>
      </c>
      <c r="F70" s="173">
        <f t="shared" si="73"/>
        <v>9.6292964285787352</v>
      </c>
      <c r="H70" s="68">
        <f t="shared" si="21"/>
        <v>0.95507811499254225</v>
      </c>
      <c r="I70" s="69">
        <f t="shared" si="22"/>
        <v>48.635925832748967</v>
      </c>
      <c r="J70" s="69">
        <f t="shared" si="23"/>
        <v>49.591003947741505</v>
      </c>
      <c r="L70" t="str">
        <f t="shared" si="24"/>
        <v>92 Elementary administration and service occupations</v>
      </c>
      <c r="M70" s="173">
        <f t="shared" si="82"/>
        <v>10.218845131377439</v>
      </c>
      <c r="N70" s="173">
        <f t="shared" si="82"/>
        <v>10.582370979696156</v>
      </c>
      <c r="O70" s="173">
        <f t="shared" si="82"/>
        <v>10.309966269931643</v>
      </c>
      <c r="P70" s="173">
        <f t="shared" si="82"/>
        <v>10.721569029733709</v>
      </c>
      <c r="Q70" s="173">
        <f t="shared" si="82"/>
        <v>10.127918980984623</v>
      </c>
      <c r="S70" s="68">
        <f t="shared" si="26"/>
        <v>1.6439605300865741</v>
      </c>
      <c r="T70" s="69">
        <f t="shared" si="27"/>
        <v>40.528990512561002</v>
      </c>
      <c r="U70" s="69">
        <f t="shared" si="28"/>
        <v>42.172951042647576</v>
      </c>
      <c r="W70" t="str">
        <f t="shared" si="29"/>
        <v>92 Elementary administration and service occupations</v>
      </c>
      <c r="X70" s="173">
        <f t="shared" si="83"/>
        <v>11.504779750332403</v>
      </c>
      <c r="Y70" s="173">
        <f t="shared" si="83"/>
        <v>10.62710445946974</v>
      </c>
      <c r="Z70" s="173">
        <f t="shared" si="83"/>
        <v>9.8022186576343238</v>
      </c>
      <c r="AA70" s="173">
        <f t="shared" si="83"/>
        <v>9.1742591022946662</v>
      </c>
      <c r="AB70" s="173">
        <f t="shared" si="83"/>
        <v>9.1515701728485812</v>
      </c>
      <c r="AD70" s="68">
        <f t="shared" si="31"/>
        <v>0.23477756171591604</v>
      </c>
      <c r="AE70" s="69">
        <f t="shared" si="32"/>
        <v>57.112597422214542</v>
      </c>
      <c r="AF70" s="69">
        <f t="shared" si="33"/>
        <v>57.347374983930457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5.421818165628574</v>
      </c>
      <c r="I72" s="67">
        <f>IF(D35&gt;0,I35/D35*100,0)</f>
        <v>50.191299392113734</v>
      </c>
      <c r="J72" s="67">
        <f>IF(D35&gt;0,(J35/D35)*100,0)</f>
        <v>55.613117557742285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3.4709900992489939</v>
      </c>
      <c r="T72" s="67">
        <f t="shared" ref="T72" si="85">IF(O35&gt;0,T35/O35*100,0)</f>
        <v>40.421538095157217</v>
      </c>
      <c r="U72" s="67">
        <f t="shared" ref="U72" si="86">IF(O35&gt;0,(U35/O35)*100,0)</f>
        <v>43.892528194406182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7.3611618773667633</v>
      </c>
      <c r="AE72" s="67">
        <f t="shared" ref="AE72" si="88">IF(Z35&gt;0,AE35/Z35*100,0)</f>
        <v>59.903546956604956</v>
      </c>
      <c r="AF72" s="67">
        <f t="shared" ref="AF72" si="89">IF(Z35&gt;0,(AF35/Z35)*100,0)</f>
        <v>67.264708833971696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3.6652166685724019</v>
      </c>
      <c r="C82" s="18">
        <f t="shared" ref="B82:E107" si="96">IF(AND(D$6-C$6 &lt;&gt; 0,C8&lt;&gt;0,D8&lt;&gt;0),(EXP(LN(D8/C8)/(D$6-C$6))-1)*100,0)</f>
        <v>2.0764933859128698</v>
      </c>
      <c r="D82" s="18">
        <f t="shared" si="96"/>
        <v>-1.6435885252693017</v>
      </c>
      <c r="E82" s="18">
        <f t="shared" si="96"/>
        <v>0.97163662926835759</v>
      </c>
      <c r="F82" s="18">
        <f t="shared" ref="F82:F107" si="97">IF(AND(F$6-D$6 &lt;&gt; 0,D8&lt;&gt;0,F8&lt;&gt;0),(EXP(LN(F8/D8)/(F$6-D$6))-1)*100,0)</f>
        <v>9.2258499794772852E-2</v>
      </c>
      <c r="H82" s="18">
        <f t="shared" ref="H82:H107" si="98">IF($F$6-$D$6 &lt;&gt; 0,(EXP(LN(1+(H45/100))/($F$6-$D$6))-1)*100,0)</f>
        <v>9.2258499794772852E-2</v>
      </c>
      <c r="I82" s="18">
        <f t="shared" ref="I82:I107" si="99">IF(D8&gt;0,((1+(I8/D8))^(1/($F$6-$D$6))-1)*100,0)</f>
        <v>2.7147149557542161</v>
      </c>
      <c r="J82" s="18">
        <f t="shared" ref="J82:J107" si="100">IF($F$6-$D$6 &lt;&gt; 0,(EXP(LN(1+(J45/100))/($F$6-$D$6))-1)*100,0)</f>
        <v>2.7782589127205659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3.2777940333662992</v>
      </c>
      <c r="N82" s="18">
        <f t="shared" si="102"/>
        <v>-0.41296082829654912</v>
      </c>
      <c r="O82" s="18">
        <f t="shared" si="102"/>
        <v>-2.3884298342893961</v>
      </c>
      <c r="P82" s="18">
        <f t="shared" si="102"/>
        <v>0.46697851567820692</v>
      </c>
      <c r="Q82" s="18">
        <f t="shared" ref="Q82:Q107" si="103">IF(AND(Q$6-O$6 &lt;&gt; 0,O8&lt;&gt;0,Q8&lt;&gt;0),(EXP(LN(Q8/O8)/(Q$6-O$6))-1)*100,0)</f>
        <v>-0.49398657799483159</v>
      </c>
      <c r="S82" s="18">
        <f t="shared" ref="S82:S107" si="104">IF($F$6-$D$6 &lt;&gt; 0,(EXP(LN(1+(S45/100))/($F$6-$D$6))-1)*100,0)</f>
        <v>-0.49398657799483159</v>
      </c>
      <c r="T82" s="18">
        <f t="shared" ref="T82:T107" si="105">IF(O8&gt;0,((1+(T8/O8))^(1/($F$6-$D$6))-1)*100,0)</f>
        <v>2.369902009391911</v>
      </c>
      <c r="U82" s="18">
        <f t="shared" ref="U82:U107" si="106">IF($F$6-$D$6 &lt;&gt; 0,(EXP(LN(1+(U45/100))/($F$6-$D$6))-1)*100,0)</f>
        <v>2.0177123346489578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4.4440884247973322</v>
      </c>
      <c r="Y82" s="18">
        <f t="shared" si="108"/>
        <v>6.9428533865677267</v>
      </c>
      <c r="Z82" s="18">
        <f t="shared" si="108"/>
        <v>-0.34296466220397059</v>
      </c>
      <c r="AA82" s="18">
        <f t="shared" si="108"/>
        <v>1.7535965979174284</v>
      </c>
      <c r="AB82" s="18">
        <f t="shared" ref="AB82:AB107" si="109">IF(AND(AB$6-Z$6 &lt;&gt; 0,Z8&lt;&gt;0,AB8&lt;&gt;0),(EXP(LN(AB8/Z8)/(AB$6-Z$6))-1)*100,0)</f>
        <v>1.0498873391757924</v>
      </c>
      <c r="AD82" s="18">
        <f t="shared" ref="AD82:AD107" si="110">IF($F$6-$D$6 &lt;&gt; 0,(EXP(LN(1+(AD45/100))/($F$6-$D$6))-1)*100,0)</f>
        <v>1.0498873391757924</v>
      </c>
      <c r="AE82" s="18">
        <f t="shared" ref="AE82:AE107" si="111">IF(Z8&gt;0,((1+(AE8/Z8))^(1/($F$6-$D$6))-1)*100,0)</f>
        <v>3.3036200253992787</v>
      </c>
      <c r="AF82" s="18">
        <f t="shared" ref="AF82:AF107" si="112">IF($F$6-$D$6 &lt;&gt; 0,(EXP(LN(1+(AF45/100))/($F$6-$D$6))-1)*100,0)</f>
        <v>3.9882562689353307</v>
      </c>
    </row>
    <row r="83" spans="1:32" x14ac:dyDescent="0.2">
      <c r="A83" t="str">
        <f t="shared" si="95"/>
        <v>12 Other managers and proprietors</v>
      </c>
      <c r="B83" s="18">
        <f t="shared" si="96"/>
        <v>2.85771122064018</v>
      </c>
      <c r="C83" s="18">
        <f t="shared" si="96"/>
        <v>-4.0393028039007461</v>
      </c>
      <c r="D83" s="18">
        <f t="shared" si="96"/>
        <v>3.6412963016918987</v>
      </c>
      <c r="E83" s="18">
        <f t="shared" si="96"/>
        <v>1.7403252742166142</v>
      </c>
      <c r="F83" s="18">
        <f t="shared" si="97"/>
        <v>2.3700762165352662</v>
      </c>
      <c r="H83" s="18">
        <f t="shared" si="98"/>
        <v>2.3700762165352662</v>
      </c>
      <c r="I83" s="18">
        <f t="shared" si="99"/>
        <v>3.6558573274679151</v>
      </c>
      <c r="J83" s="18">
        <f t="shared" si="100"/>
        <v>5.1851424746723218</v>
      </c>
      <c r="L83" t="str">
        <f t="shared" si="101"/>
        <v>12 Other managers and proprietors</v>
      </c>
      <c r="M83" s="18">
        <f t="shared" si="102"/>
        <v>2.690503973587699</v>
      </c>
      <c r="N83" s="18">
        <f t="shared" si="102"/>
        <v>-11.113833583110367</v>
      </c>
      <c r="O83" s="18">
        <f t="shared" si="102"/>
        <v>4.2413293617338921</v>
      </c>
      <c r="P83" s="18">
        <f t="shared" si="102"/>
        <v>1.898345264244039</v>
      </c>
      <c r="Q83" s="18">
        <f t="shared" si="103"/>
        <v>2.6734293807546328</v>
      </c>
      <c r="S83" s="18">
        <f t="shared" si="104"/>
        <v>2.6734293807546328</v>
      </c>
      <c r="T83" s="18">
        <f t="shared" si="105"/>
        <v>3.4549227650890968</v>
      </c>
      <c r="U83" s="18">
        <f t="shared" si="106"/>
        <v>5.2353483256993627</v>
      </c>
      <c r="W83" t="str">
        <f t="shared" si="107"/>
        <v>12 Other managers and proprietors</v>
      </c>
      <c r="X83" s="18">
        <f t="shared" si="108"/>
        <v>3.1269047377088688</v>
      </c>
      <c r="Y83" s="18">
        <f t="shared" si="108"/>
        <v>7.2301812140314725</v>
      </c>
      <c r="Z83" s="18">
        <f t="shared" si="108"/>
        <v>2.8270585775895141</v>
      </c>
      <c r="AA83" s="18">
        <f t="shared" si="108"/>
        <v>1.513079066195</v>
      </c>
      <c r="AB83" s="18">
        <f t="shared" si="109"/>
        <v>1.9491959238818968</v>
      </c>
      <c r="AD83" s="18">
        <f t="shared" si="110"/>
        <v>1.9491959238818968</v>
      </c>
      <c r="AE83" s="18">
        <f t="shared" si="111"/>
        <v>3.9130950728007541</v>
      </c>
      <c r="AF83" s="18">
        <f t="shared" si="112"/>
        <v>5.1183297031994091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1.84956296004819</v>
      </c>
      <c r="C84" s="18">
        <f t="shared" si="96"/>
        <v>3.0445254562045498</v>
      </c>
      <c r="D84" s="18">
        <f t="shared" si="96"/>
        <v>0.90912529701676625</v>
      </c>
      <c r="E84" s="18">
        <f t="shared" si="96"/>
        <v>1.0146577277872382</v>
      </c>
      <c r="F84" s="18">
        <f t="shared" si="97"/>
        <v>0.97946799349801772</v>
      </c>
      <c r="H84" s="18">
        <f t="shared" si="98"/>
        <v>0.97946799349801772</v>
      </c>
      <c r="I84" s="18">
        <f t="shared" si="99"/>
        <v>2.2520497959048535</v>
      </c>
      <c r="J84" s="18">
        <f t="shared" si="100"/>
        <v>2.9827604647588268</v>
      </c>
      <c r="L84" t="str">
        <f t="shared" si="101"/>
        <v>21 Science, research, engineering and technology professionals</v>
      </c>
      <c r="M84" s="18">
        <f t="shared" si="102"/>
        <v>2.1960748673427455</v>
      </c>
      <c r="N84" s="18">
        <f t="shared" si="102"/>
        <v>-1.0281819045329987</v>
      </c>
      <c r="O84" s="18">
        <f t="shared" si="102"/>
        <v>0.26869710820061066</v>
      </c>
      <c r="P84" s="18">
        <f t="shared" si="102"/>
        <v>0.6981028399246858</v>
      </c>
      <c r="Q84" s="18">
        <f t="shared" si="103"/>
        <v>0.55476365599946842</v>
      </c>
      <c r="S84" s="18">
        <f t="shared" si="104"/>
        <v>0.55476365599946842</v>
      </c>
      <c r="T84" s="18">
        <f t="shared" si="105"/>
        <v>1.9558399631762091</v>
      </c>
      <c r="U84" s="18">
        <f t="shared" si="106"/>
        <v>2.3829134815910313</v>
      </c>
      <c r="W84" t="str">
        <f t="shared" si="107"/>
        <v>21 Science, research, engineering and technology professionals</v>
      </c>
      <c r="X84" s="18">
        <f t="shared" si="108"/>
        <v>0.11045757441798809</v>
      </c>
      <c r="Y84" s="18">
        <f t="shared" si="108"/>
        <v>24.570124409140416</v>
      </c>
      <c r="Z84" s="18">
        <f t="shared" si="108"/>
        <v>3.4348682764609118</v>
      </c>
      <c r="AA84" s="18">
        <f t="shared" si="108"/>
        <v>2.0842332333339986</v>
      </c>
      <c r="AB84" s="18">
        <f t="shared" si="109"/>
        <v>2.5324738584777906</v>
      </c>
      <c r="AD84" s="18">
        <f t="shared" si="110"/>
        <v>2.5324738584777906</v>
      </c>
      <c r="AE84" s="18">
        <f t="shared" si="111"/>
        <v>3.3796500805628016</v>
      </c>
      <c r="AF84" s="18">
        <f t="shared" si="112"/>
        <v>5.0758202147090481</v>
      </c>
    </row>
    <row r="85" spans="1:32" x14ac:dyDescent="0.2">
      <c r="A85" t="str">
        <f t="shared" si="95"/>
        <v>22 Health professionals</v>
      </c>
      <c r="B85" s="18">
        <f t="shared" si="96"/>
        <v>0.51701536762700506</v>
      </c>
      <c r="C85" s="18">
        <f t="shared" si="96"/>
        <v>6.5895707977805529</v>
      </c>
      <c r="D85" s="18">
        <f t="shared" si="96"/>
        <v>1.8665485807587423</v>
      </c>
      <c r="E85" s="18">
        <f t="shared" si="96"/>
        <v>1.0521131596763933</v>
      </c>
      <c r="F85" s="18">
        <f t="shared" si="97"/>
        <v>1.3228655493194852</v>
      </c>
      <c r="H85" s="18">
        <f t="shared" si="98"/>
        <v>1.3228655493194852</v>
      </c>
      <c r="I85" s="18">
        <f t="shared" si="99"/>
        <v>3.2594374581022434</v>
      </c>
      <c r="J85" s="18">
        <f t="shared" si="100"/>
        <v>4.1329226121054274</v>
      </c>
      <c r="L85" t="str">
        <f t="shared" si="101"/>
        <v>22 Health professionals</v>
      </c>
      <c r="M85" s="18">
        <f t="shared" si="102"/>
        <v>0.33129773914279959</v>
      </c>
      <c r="N85" s="18">
        <f t="shared" si="102"/>
        <v>15.432819249712825</v>
      </c>
      <c r="O85" s="18">
        <f t="shared" si="102"/>
        <v>1.7023034575243789</v>
      </c>
      <c r="P85" s="18">
        <f t="shared" si="102"/>
        <v>1.1365511470938117</v>
      </c>
      <c r="Q85" s="18">
        <f t="shared" si="103"/>
        <v>1.324784696291692</v>
      </c>
      <c r="S85" s="18">
        <f t="shared" si="104"/>
        <v>1.324784696291692</v>
      </c>
      <c r="T85" s="18">
        <f t="shared" si="105"/>
        <v>2.4507636231847485</v>
      </c>
      <c r="U85" s="18">
        <f t="shared" si="106"/>
        <v>3.4204807032259588</v>
      </c>
      <c r="W85" t="str">
        <f t="shared" si="107"/>
        <v>22 Health professionals</v>
      </c>
      <c r="X85" s="18">
        <f t="shared" si="108"/>
        <v>0.57674369009048654</v>
      </c>
      <c r="Y85" s="18">
        <f t="shared" si="108"/>
        <v>3.7628342779500779</v>
      </c>
      <c r="Z85" s="18">
        <f t="shared" si="108"/>
        <v>1.924699575895783</v>
      </c>
      <c r="AA85" s="18">
        <f t="shared" si="108"/>
        <v>1.0222616410349605</v>
      </c>
      <c r="AB85" s="18">
        <f t="shared" si="109"/>
        <v>1.3221829791930872</v>
      </c>
      <c r="AD85" s="18">
        <f t="shared" si="110"/>
        <v>1.3221829791930872</v>
      </c>
      <c r="AE85" s="18">
        <f t="shared" si="111"/>
        <v>3.5268569058279464</v>
      </c>
      <c r="AF85" s="18">
        <f t="shared" si="112"/>
        <v>4.3706490910828677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0.53517990043654429</v>
      </c>
      <c r="C86" s="18">
        <f t="shared" si="96"/>
        <v>4.8525638111542646</v>
      </c>
      <c r="D86" s="18">
        <f t="shared" si="96"/>
        <v>1.7613128398512812</v>
      </c>
      <c r="E86" s="18">
        <f t="shared" si="96"/>
        <v>0.72171555512441365</v>
      </c>
      <c r="F86" s="18">
        <f t="shared" si="97"/>
        <v>1.0670625305458481</v>
      </c>
      <c r="H86" s="18">
        <f t="shared" si="98"/>
        <v>1.0670625305458481</v>
      </c>
      <c r="I86" s="18">
        <f t="shared" si="99"/>
        <v>2.9810725726154397</v>
      </c>
      <c r="J86" s="18">
        <f t="shared" si="100"/>
        <v>3.7067809090013171</v>
      </c>
      <c r="L86" t="str">
        <f t="shared" si="101"/>
        <v>23 Teaching and other educational professionals</v>
      </c>
      <c r="M86" s="18">
        <f t="shared" si="102"/>
        <v>-3.9559433736294336</v>
      </c>
      <c r="N86" s="18">
        <f t="shared" si="102"/>
        <v>-2.1806524395279081</v>
      </c>
      <c r="O86" s="18">
        <f t="shared" si="102"/>
        <v>2.1799720675406364</v>
      </c>
      <c r="P86" s="18">
        <f t="shared" si="102"/>
        <v>0.46089186025539686</v>
      </c>
      <c r="Q86" s="18">
        <f t="shared" si="103"/>
        <v>1.0306807866550471</v>
      </c>
      <c r="S86" s="18">
        <f t="shared" si="104"/>
        <v>1.0306807866550471</v>
      </c>
      <c r="T86" s="18">
        <f t="shared" si="105"/>
        <v>2.6664816061882979</v>
      </c>
      <c r="U86" s="18">
        <f t="shared" si="106"/>
        <v>3.3959310561421985</v>
      </c>
      <c r="W86" t="str">
        <f t="shared" si="107"/>
        <v>23 Teaching and other educational professionals</v>
      </c>
      <c r="X86" s="18">
        <f t="shared" si="108"/>
        <v>3.4908039964725024</v>
      </c>
      <c r="Y86" s="18">
        <f t="shared" si="108"/>
        <v>8.6899114757325471</v>
      </c>
      <c r="Z86" s="18">
        <f t="shared" si="108"/>
        <v>1.5531882925846396</v>
      </c>
      <c r="AA86" s="18">
        <f t="shared" si="108"/>
        <v>0.85150691231536957</v>
      </c>
      <c r="AB86" s="18">
        <f t="shared" si="109"/>
        <v>1.084860348663752</v>
      </c>
      <c r="AD86" s="18">
        <f t="shared" si="110"/>
        <v>1.084860348663752</v>
      </c>
      <c r="AE86" s="18">
        <f t="shared" si="111"/>
        <v>3.1307553062907001</v>
      </c>
      <c r="AF86" s="18">
        <f t="shared" si="112"/>
        <v>3.8547703210682238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1.8514610299792622</v>
      </c>
      <c r="C87" s="18">
        <f t="shared" si="96"/>
        <v>12.9945737411316</v>
      </c>
      <c r="D87" s="18">
        <f t="shared" si="96"/>
        <v>1.8558156227820088</v>
      </c>
      <c r="E87" s="18">
        <f t="shared" si="96"/>
        <v>1.3376902155038506</v>
      </c>
      <c r="F87" s="18">
        <f t="shared" si="97"/>
        <v>1.5101051731047477</v>
      </c>
      <c r="H87" s="18">
        <f t="shared" si="98"/>
        <v>1.5101051731047477</v>
      </c>
      <c r="I87" s="18">
        <f t="shared" si="99"/>
        <v>3.0057982776194647</v>
      </c>
      <c r="J87" s="18">
        <f t="shared" si="100"/>
        <v>4.0400855714585182</v>
      </c>
      <c r="L87" t="str">
        <f t="shared" si="101"/>
        <v>24 Business, media and public service professionals</v>
      </c>
      <c r="M87" s="18">
        <f t="shared" si="102"/>
        <v>0.32921910225303108</v>
      </c>
      <c r="N87" s="18">
        <f t="shared" si="102"/>
        <v>9.4164082910869418</v>
      </c>
      <c r="O87" s="18">
        <f t="shared" si="102"/>
        <v>1.8812866451982879</v>
      </c>
      <c r="P87" s="18">
        <f t="shared" si="102"/>
        <v>0.89482069108433038</v>
      </c>
      <c r="Q87" s="18">
        <f t="shared" si="103"/>
        <v>1.222576809429432</v>
      </c>
      <c r="S87" s="18">
        <f t="shared" si="104"/>
        <v>1.222576809429432</v>
      </c>
      <c r="T87" s="18">
        <f t="shared" si="105"/>
        <v>2.626104467646373</v>
      </c>
      <c r="U87" s="18">
        <f t="shared" si="106"/>
        <v>3.4993891504660368</v>
      </c>
      <c r="W87" t="str">
        <f t="shared" si="107"/>
        <v>24 Business, media and public service professionals</v>
      </c>
      <c r="X87" s="18">
        <f t="shared" si="108"/>
        <v>3.5468548930823074</v>
      </c>
      <c r="Y87" s="18">
        <f t="shared" si="108"/>
        <v>16.677441029890282</v>
      </c>
      <c r="Z87" s="18">
        <f t="shared" si="108"/>
        <v>1.8312065838804958</v>
      </c>
      <c r="AA87" s="18">
        <f t="shared" si="108"/>
        <v>1.7502339653833188</v>
      </c>
      <c r="AB87" s="18">
        <f t="shared" si="109"/>
        <v>1.7772176816198026</v>
      </c>
      <c r="AD87" s="18">
        <f t="shared" si="110"/>
        <v>1.7772176816198026</v>
      </c>
      <c r="AE87" s="18">
        <f t="shared" si="111"/>
        <v>3.3545853303492912</v>
      </c>
      <c r="AF87" s="18">
        <f t="shared" si="112"/>
        <v>4.5271181465130539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2.3961642146274942</v>
      </c>
      <c r="C88" s="18">
        <f t="shared" si="96"/>
        <v>7.4979545552316784</v>
      </c>
      <c r="D88" s="18">
        <f t="shared" si="96"/>
        <v>-2.8338100473953354</v>
      </c>
      <c r="E88" s="18">
        <f t="shared" si="96"/>
        <v>0.46243136748600477</v>
      </c>
      <c r="F88" s="18">
        <f t="shared" si="97"/>
        <v>-0.64855660903725409</v>
      </c>
      <c r="H88" s="18">
        <f t="shared" si="98"/>
        <v>-0.64855660903725409</v>
      </c>
      <c r="I88" s="18">
        <f t="shared" si="99"/>
        <v>2.0420661458685707</v>
      </c>
      <c r="J88" s="18">
        <f t="shared" si="100"/>
        <v>1.5592790887615671</v>
      </c>
      <c r="L88" t="str">
        <f t="shared" si="101"/>
        <v>31 Science, engineering and technology associate professionals</v>
      </c>
      <c r="M88" s="18">
        <f t="shared" si="102"/>
        <v>3.0359562227762815</v>
      </c>
      <c r="N88" s="18">
        <f t="shared" si="102"/>
        <v>4.1840555531614365</v>
      </c>
      <c r="O88" s="18">
        <f t="shared" si="102"/>
        <v>-3.8681725112440946</v>
      </c>
      <c r="P88" s="18">
        <f t="shared" si="102"/>
        <v>-1.2094842161980424E-2</v>
      </c>
      <c r="Q88" s="18">
        <f t="shared" si="103"/>
        <v>-1.3143409339825052</v>
      </c>
      <c r="S88" s="18">
        <f t="shared" si="104"/>
        <v>-1.3143409339825052</v>
      </c>
      <c r="T88" s="18">
        <f t="shared" si="105"/>
        <v>1.7670326917962775</v>
      </c>
      <c r="U88" s="18">
        <f t="shared" si="106"/>
        <v>0.76128206813799171</v>
      </c>
      <c r="W88" t="str">
        <f t="shared" si="107"/>
        <v>31 Science, engineering and technology associate professionals</v>
      </c>
      <c r="X88" s="18">
        <f t="shared" si="108"/>
        <v>-0.30780124387721486</v>
      </c>
      <c r="Y88" s="18">
        <f t="shared" si="108"/>
        <v>22.7140955608909</v>
      </c>
      <c r="Z88" s="18">
        <f t="shared" si="108"/>
        <v>0.8270331731321523</v>
      </c>
      <c r="AA88" s="18">
        <f t="shared" si="108"/>
        <v>1.8055069737188179</v>
      </c>
      <c r="AB88" s="18">
        <f t="shared" si="109"/>
        <v>1.4782985009493377</v>
      </c>
      <c r="AD88" s="18">
        <f t="shared" si="110"/>
        <v>1.4782985009493377</v>
      </c>
      <c r="AE88" s="18">
        <f t="shared" si="111"/>
        <v>3.0250885180047371</v>
      </c>
      <c r="AF88" s="18">
        <f t="shared" si="112"/>
        <v>4.0343929998543082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0.48871819221059098</v>
      </c>
      <c r="C89" s="18">
        <f t="shared" si="96"/>
        <v>9.0687607355561575</v>
      </c>
      <c r="D89" s="18">
        <f t="shared" si="96"/>
        <v>0.24511647357856603</v>
      </c>
      <c r="E89" s="18">
        <f t="shared" si="96"/>
        <v>0.86560947612637218</v>
      </c>
      <c r="F89" s="18">
        <f t="shared" si="97"/>
        <v>0.65835290042377537</v>
      </c>
      <c r="H89" s="18">
        <f t="shared" si="98"/>
        <v>0.65835290042377537</v>
      </c>
      <c r="I89" s="18">
        <f t="shared" si="99"/>
        <v>3.2252293214371175</v>
      </c>
      <c r="J89" s="18">
        <f t="shared" si="100"/>
        <v>3.6546564200877762</v>
      </c>
      <c r="L89" t="str">
        <f t="shared" si="101"/>
        <v>32 Health and social care associate professionals</v>
      </c>
      <c r="M89" s="18">
        <f t="shared" si="102"/>
        <v>-0.8477601071057328</v>
      </c>
      <c r="N89" s="18">
        <f t="shared" si="102"/>
        <v>13.799663921426909</v>
      </c>
      <c r="O89" s="18">
        <f t="shared" si="102"/>
        <v>-1.8290604450037606</v>
      </c>
      <c r="P89" s="18">
        <f t="shared" si="102"/>
        <v>0.6925401908613571</v>
      </c>
      <c r="Q89" s="18">
        <f>IF(AND(Q$6-O$6 &lt;&gt; 0,O15&lt;&gt;0,Q15&lt;&gt;0),(EXP(LN(Q15/O15)/(Q$6-O$6))-1)*100,0)</f>
        <v>-0.15510900545565587</v>
      </c>
      <c r="S89" s="18">
        <f t="shared" si="104"/>
        <v>-0.15510900545565587</v>
      </c>
      <c r="T89" s="18">
        <f t="shared" si="105"/>
        <v>2.5323887321210048</v>
      </c>
      <c r="U89" s="18">
        <f t="shared" si="106"/>
        <v>2.4234708514287995</v>
      </c>
      <c r="W89" t="str">
        <f t="shared" si="107"/>
        <v>32 Health and social care associate professionals</v>
      </c>
      <c r="X89" s="18">
        <f t="shared" si="108"/>
        <v>0.88072857780054914</v>
      </c>
      <c r="Y89" s="18">
        <f t="shared" si="108"/>
        <v>7.7399259820749577</v>
      </c>
      <c r="Z89" s="18">
        <f t="shared" si="108"/>
        <v>0.82870897477307359</v>
      </c>
      <c r="AA89" s="18">
        <f t="shared" si="108"/>
        <v>0.91010248620058132</v>
      </c>
      <c r="AB89" s="18">
        <f t="shared" si="109"/>
        <v>0.88296401783858336</v>
      </c>
      <c r="AD89" s="18">
        <f t="shared" si="110"/>
        <v>0.88296401783858336</v>
      </c>
      <c r="AE89" s="18">
        <f t="shared" si="111"/>
        <v>3.4188376779806129</v>
      </c>
      <c r="AF89" s="18">
        <f t="shared" si="112"/>
        <v>3.9836545962553149</v>
      </c>
    </row>
    <row r="90" spans="1:32" x14ac:dyDescent="0.2">
      <c r="A90" t="str">
        <f t="shared" si="95"/>
        <v>33 Protective service occupations</v>
      </c>
      <c r="B90" s="18">
        <f t="shared" si="96"/>
        <v>1.383621017492942</v>
      </c>
      <c r="C90" s="18">
        <f t="shared" si="96"/>
        <v>5.2102085303326051</v>
      </c>
      <c r="D90" s="18">
        <f t="shared" si="96"/>
        <v>2.8254185232140516</v>
      </c>
      <c r="E90" s="18">
        <f t="shared" si="96"/>
        <v>1.3104943239864442</v>
      </c>
      <c r="F90" s="18">
        <f t="shared" si="97"/>
        <v>1.8129727510816318</v>
      </c>
      <c r="H90" s="18">
        <f t="shared" si="98"/>
        <v>1.8129727510816318</v>
      </c>
      <c r="I90" s="18">
        <f t="shared" si="99"/>
        <v>2.376355244305195</v>
      </c>
      <c r="J90" s="18">
        <f t="shared" si="100"/>
        <v>3.728260232595737</v>
      </c>
      <c r="L90" t="str">
        <f t="shared" si="101"/>
        <v>33 Protective service occupations</v>
      </c>
      <c r="M90" s="18">
        <f t="shared" si="102"/>
        <v>0.87838107439346391</v>
      </c>
      <c r="N90" s="18">
        <f t="shared" si="102"/>
        <v>3.170993994999427</v>
      </c>
      <c r="O90" s="18">
        <f t="shared" si="102"/>
        <v>1.8607828448010455</v>
      </c>
      <c r="P90" s="18">
        <f t="shared" si="102"/>
        <v>0.61471720967758436</v>
      </c>
      <c r="Q90" s="18">
        <f t="shared" si="103"/>
        <v>1.0283694630017548</v>
      </c>
      <c r="S90" s="18">
        <f t="shared" si="104"/>
        <v>1.0283694630017548</v>
      </c>
      <c r="T90" s="18">
        <f t="shared" si="105"/>
        <v>1.809624062272075</v>
      </c>
      <c r="U90" s="18">
        <f t="shared" si="106"/>
        <v>2.6228122438586299</v>
      </c>
      <c r="W90" t="str">
        <f t="shared" si="107"/>
        <v>33 Protective service occupations</v>
      </c>
      <c r="X90" s="18">
        <f t="shared" si="108"/>
        <v>2.9019639824134247</v>
      </c>
      <c r="Y90" s="18">
        <f t="shared" si="108"/>
        <v>11.042301327657533</v>
      </c>
      <c r="Z90" s="18">
        <f t="shared" si="108"/>
        <v>5.2262785599827222</v>
      </c>
      <c r="AA90" s="18">
        <f t="shared" si="108"/>
        <v>2.7400343874105282</v>
      </c>
      <c r="AB90" s="18">
        <f t="shared" si="109"/>
        <v>3.5621858343656054</v>
      </c>
      <c r="AD90" s="18">
        <f t="shared" si="110"/>
        <v>3.5621858343656054</v>
      </c>
      <c r="AE90" s="18">
        <f t="shared" si="111"/>
        <v>3.6987814402496877</v>
      </c>
      <c r="AF90" s="18">
        <f t="shared" si="112"/>
        <v>6.0535392296279911</v>
      </c>
    </row>
    <row r="91" spans="1:32" x14ac:dyDescent="0.2">
      <c r="A91" t="str">
        <f t="shared" si="95"/>
        <v>34 Culture, media and sports occupations</v>
      </c>
      <c r="B91" s="18">
        <f t="shared" si="96"/>
        <v>0.51925506231318419</v>
      </c>
      <c r="C91" s="18">
        <f t="shared" si="96"/>
        <v>-5.5698101697373659</v>
      </c>
      <c r="D91" s="18">
        <f t="shared" si="96"/>
        <v>-1.1881690917841858</v>
      </c>
      <c r="E91" s="18">
        <f t="shared" si="96"/>
        <v>1.1896339457750704</v>
      </c>
      <c r="F91" s="18">
        <f t="shared" si="97"/>
        <v>0.39074228611029049</v>
      </c>
      <c r="H91" s="18">
        <f t="shared" si="98"/>
        <v>0.39074228611029049</v>
      </c>
      <c r="I91" s="18">
        <f t="shared" si="99"/>
        <v>2.6842472066206824</v>
      </c>
      <c r="J91" s="18">
        <f t="shared" si="100"/>
        <v>2.9563177715387967</v>
      </c>
      <c r="L91" t="str">
        <f t="shared" si="101"/>
        <v>34 Culture, media and sports occupations</v>
      </c>
      <c r="M91" s="18">
        <f t="shared" si="102"/>
        <v>3.1963595427545233</v>
      </c>
      <c r="N91" s="18">
        <f t="shared" si="102"/>
        <v>-17.718622841227528</v>
      </c>
      <c r="O91" s="18">
        <f t="shared" si="102"/>
        <v>-1.1512916440420184</v>
      </c>
      <c r="P91" s="18">
        <f t="shared" si="102"/>
        <v>0.89058575033242882</v>
      </c>
      <c r="Q91" s="18">
        <f t="shared" si="103"/>
        <v>0.2053159962055684</v>
      </c>
      <c r="S91" s="18">
        <f t="shared" si="104"/>
        <v>0.2053159962055684</v>
      </c>
      <c r="T91" s="18">
        <f t="shared" si="105"/>
        <v>2.2411238722456872</v>
      </c>
      <c r="U91" s="18">
        <f t="shared" si="106"/>
        <v>2.3922768199674538</v>
      </c>
      <c r="W91" t="str">
        <f t="shared" si="107"/>
        <v>34 Culture, media and sports occupations</v>
      </c>
      <c r="X91" s="18">
        <f t="shared" si="108"/>
        <v>-1.669516810074001</v>
      </c>
      <c r="Y91" s="18">
        <f t="shared" si="108"/>
        <v>5.6362658501854845</v>
      </c>
      <c r="Z91" s="18">
        <f>IF(AND(AA$6-Z$6 &lt;&gt; 0,Z17&lt;&gt;0,AA17&lt;&gt;0),(EXP(LN(AA17/Z17)/(AA$6-Z$6))-1)*100,0)</f>
        <v>-1.2146984328389676</v>
      </c>
      <c r="AA91" s="18">
        <f t="shared" si="108"/>
        <v>1.4003516525035398</v>
      </c>
      <c r="AB91" s="18">
        <f t="shared" si="109"/>
        <v>0.52106566327430048</v>
      </c>
      <c r="AD91" s="18">
        <f t="shared" si="110"/>
        <v>0.52106566327430048</v>
      </c>
      <c r="AE91" s="18">
        <f t="shared" si="111"/>
        <v>2.9868551327625115</v>
      </c>
      <c r="AF91" s="18">
        <f t="shared" si="112"/>
        <v>3.3364048643540478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0.80677788630085789</v>
      </c>
      <c r="C92" s="18">
        <f t="shared" si="96"/>
        <v>4.7154005033247959</v>
      </c>
      <c r="D92" s="18">
        <f t="shared" si="96"/>
        <v>-1.0352051635761694</v>
      </c>
      <c r="E92" s="18">
        <f t="shared" si="96"/>
        <v>0.54430076878346778</v>
      </c>
      <c r="F92" s="18">
        <f t="shared" si="97"/>
        <v>1.5017437519326826E-2</v>
      </c>
      <c r="H92" s="18">
        <f t="shared" si="98"/>
        <v>1.5017437519326826E-2</v>
      </c>
      <c r="I92" s="18">
        <f t="shared" si="99"/>
        <v>2.5317516735124501</v>
      </c>
      <c r="J92" s="18">
        <f t="shared" si="100"/>
        <v>2.5423374143741073</v>
      </c>
      <c r="L92" t="str">
        <f t="shared" si="101"/>
        <v>35 Business and public service associate professionals</v>
      </c>
      <c r="M92" s="18">
        <f t="shared" si="102"/>
        <v>0.57850719634526815</v>
      </c>
      <c r="N92" s="18">
        <f t="shared" si="102"/>
        <v>4.121756216333039</v>
      </c>
      <c r="O92" s="18">
        <f t="shared" si="102"/>
        <v>-1.8345131685858163</v>
      </c>
      <c r="P92" s="18">
        <f t="shared" si="102"/>
        <v>7.6015886760982809E-3</v>
      </c>
      <c r="Q92" s="18">
        <f t="shared" si="103"/>
        <v>-0.61024586776657896</v>
      </c>
      <c r="S92" s="18">
        <f t="shared" si="104"/>
        <v>-0.61024586776657896</v>
      </c>
      <c r="T92" s="18">
        <f t="shared" si="105"/>
        <v>2.0132057866080411</v>
      </c>
      <c r="U92" s="18">
        <f t="shared" si="106"/>
        <v>1.5567375625979762</v>
      </c>
      <c r="W92" t="str">
        <f t="shared" si="107"/>
        <v>35 Business and public service associate professionals</v>
      </c>
      <c r="X92" s="18">
        <f t="shared" si="108"/>
        <v>1.0286406615698684</v>
      </c>
      <c r="Y92" s="18">
        <f t="shared" si="108"/>
        <v>5.2859747808001956</v>
      </c>
      <c r="Z92" s="18">
        <f t="shared" si="108"/>
        <v>-0.2986734013762371</v>
      </c>
      <c r="AA92" s="18">
        <f t="shared" si="108"/>
        <v>0.9959214868556554</v>
      </c>
      <c r="AB92" s="18">
        <f t="shared" si="109"/>
        <v>0.56253278139308804</v>
      </c>
      <c r="AD92" s="18">
        <f t="shared" si="110"/>
        <v>0.56253278139308804</v>
      </c>
      <c r="AE92" s="18">
        <f t="shared" si="111"/>
        <v>2.9927659669071405</v>
      </c>
      <c r="AF92" s="18">
        <f t="shared" si="112"/>
        <v>3.3702160612697929</v>
      </c>
    </row>
    <row r="93" spans="1:32" x14ac:dyDescent="0.2">
      <c r="A93" t="str">
        <f t="shared" si="95"/>
        <v>41 Administrative occupations</v>
      </c>
      <c r="B93" s="18">
        <f t="shared" si="96"/>
        <v>-1.908659875025287</v>
      </c>
      <c r="C93" s="18">
        <f t="shared" si="96"/>
        <v>4.7052510565983585</v>
      </c>
      <c r="D93" s="18">
        <f t="shared" si="96"/>
        <v>-1.7006157409659495</v>
      </c>
      <c r="E93" s="18">
        <f t="shared" si="96"/>
        <v>-0.45760365055967922</v>
      </c>
      <c r="F93" s="18">
        <f t="shared" si="97"/>
        <v>-0.87367772561383061</v>
      </c>
      <c r="H93" s="18">
        <f t="shared" si="98"/>
        <v>-0.87367772561383061</v>
      </c>
      <c r="I93" s="18">
        <f t="shared" si="99"/>
        <v>2.5543033218028866</v>
      </c>
      <c r="J93" s="18">
        <f t="shared" si="100"/>
        <v>1.9526026232269622</v>
      </c>
      <c r="L93" t="str">
        <f t="shared" si="101"/>
        <v>41 Administrative occupations</v>
      </c>
      <c r="M93" s="18">
        <f t="shared" si="102"/>
        <v>-2.5581948131187304</v>
      </c>
      <c r="N93" s="18">
        <f t="shared" si="102"/>
        <v>19.464664928685149</v>
      </c>
      <c r="O93" s="18">
        <f t="shared" si="102"/>
        <v>-0.95213328488085169</v>
      </c>
      <c r="P93" s="18">
        <f t="shared" si="102"/>
        <v>0.97149455771590176</v>
      </c>
      <c r="Q93" s="18">
        <f t="shared" si="103"/>
        <v>0.32616968957219772</v>
      </c>
      <c r="S93" s="18">
        <f t="shared" si="104"/>
        <v>0.32616968957219772</v>
      </c>
      <c r="T93" s="18">
        <f t="shared" si="105"/>
        <v>2.1262095923359592</v>
      </c>
      <c r="U93" s="18">
        <f t="shared" si="106"/>
        <v>2.3706507306421321</v>
      </c>
      <c r="W93" t="str">
        <f t="shared" si="107"/>
        <v>41 Administrative occupations</v>
      </c>
      <c r="X93" s="18">
        <f t="shared" si="108"/>
        <v>-1.6327569300003009</v>
      </c>
      <c r="Y93" s="18">
        <f t="shared" si="108"/>
        <v>-1.4175499478819242</v>
      </c>
      <c r="Z93" s="18">
        <f t="shared" si="108"/>
        <v>-2.085666986253909</v>
      </c>
      <c r="AA93" s="18">
        <f t="shared" si="108"/>
        <v>-1.3011351163593865</v>
      </c>
      <c r="AB93" s="18">
        <f t="shared" si="109"/>
        <v>-1.5633417093049662</v>
      </c>
      <c r="AD93" s="18">
        <f t="shared" si="110"/>
        <v>-1.5633417093049662</v>
      </c>
      <c r="AE93" s="18">
        <f t="shared" si="111"/>
        <v>2.7604109258924314</v>
      </c>
      <c r="AF93" s="18">
        <f t="shared" si="112"/>
        <v>1.7330236418674261</v>
      </c>
    </row>
    <row r="94" spans="1:32" x14ac:dyDescent="0.2">
      <c r="A94" t="str">
        <f t="shared" si="95"/>
        <v>42 Secretarial and related occupations</v>
      </c>
      <c r="B94" s="18">
        <f t="shared" si="96"/>
        <v>-3.5994436627266091</v>
      </c>
      <c r="C94" s="18">
        <f t="shared" si="96"/>
        <v>0.9446109320433882</v>
      </c>
      <c r="D94" s="18">
        <f t="shared" si="96"/>
        <v>1.7559103615372829</v>
      </c>
      <c r="E94" s="18">
        <f t="shared" si="96"/>
        <v>-1.5150728462530405</v>
      </c>
      <c r="F94" s="18">
        <f t="shared" si="97"/>
        <v>-0.43659822470351051</v>
      </c>
      <c r="H94" s="18">
        <f t="shared" si="98"/>
        <v>-0.43659822470351051</v>
      </c>
      <c r="I94" s="18">
        <f t="shared" si="99"/>
        <v>2.9931876631964061</v>
      </c>
      <c r="J94" s="18">
        <f t="shared" si="100"/>
        <v>2.7074595580686145</v>
      </c>
      <c r="L94" t="str">
        <f t="shared" si="101"/>
        <v>42 Secretarial and related occupations</v>
      </c>
      <c r="M94" s="18">
        <f t="shared" si="102"/>
        <v>-6.3201256232918617</v>
      </c>
      <c r="N94" s="18">
        <f t="shared" si="102"/>
        <v>-8.9255713528339946</v>
      </c>
      <c r="O94" s="18">
        <f t="shared" si="102"/>
        <v>7.7840059754296309</v>
      </c>
      <c r="P94" s="18">
        <f t="shared" si="102"/>
        <v>1.9293761498524464</v>
      </c>
      <c r="Q94" s="18">
        <f t="shared" si="103"/>
        <v>3.8447035944283448</v>
      </c>
      <c r="S94" s="18">
        <f t="shared" si="104"/>
        <v>3.8447035944283448</v>
      </c>
      <c r="T94" s="18">
        <f t="shared" si="105"/>
        <v>2.7772951706265481</v>
      </c>
      <c r="U94" s="18">
        <f t="shared" si="106"/>
        <v>5.6148788724871723</v>
      </c>
      <c r="W94" t="str">
        <f t="shared" si="107"/>
        <v>42 Secretarial and related occupations</v>
      </c>
      <c r="X94" s="18">
        <f t="shared" si="108"/>
        <v>-3.4128099983168236</v>
      </c>
      <c r="Y94" s="18">
        <f t="shared" si="108"/>
        <v>1.5715608864956154</v>
      </c>
      <c r="Z94" s="18">
        <f t="shared" si="108"/>
        <v>1.3664498615923337</v>
      </c>
      <c r="AA94" s="18">
        <f t="shared" si="108"/>
        <v>-1.8324234688580687</v>
      </c>
      <c r="AB94" s="18">
        <f t="shared" si="109"/>
        <v>-0.7775091342377638</v>
      </c>
      <c r="AD94" s="18">
        <f t="shared" si="110"/>
        <v>-0.7775091342377638</v>
      </c>
      <c r="AE94" s="18">
        <f t="shared" si="111"/>
        <v>3.0052950606006101</v>
      </c>
      <c r="AF94" s="18">
        <f t="shared" si="112"/>
        <v>2.5018078320320214</v>
      </c>
    </row>
    <row r="95" spans="1:32" x14ac:dyDescent="0.2">
      <c r="A95" t="str">
        <f t="shared" si="95"/>
        <v>51 Skilled agricultural and related trades</v>
      </c>
      <c r="B95" s="18">
        <f t="shared" si="96"/>
        <v>-4.6422246385060983</v>
      </c>
      <c r="C95" s="18">
        <f t="shared" si="96"/>
        <v>0.81204650004134127</v>
      </c>
      <c r="D95" s="18">
        <f t="shared" si="96"/>
        <v>0.31755566508369082</v>
      </c>
      <c r="E95" s="18">
        <f t="shared" si="96"/>
        <v>0.99655670928342488</v>
      </c>
      <c r="F95" s="18">
        <f t="shared" si="97"/>
        <v>0.76971391022884195</v>
      </c>
      <c r="H95" s="18">
        <f t="shared" si="98"/>
        <v>0.76971391022884195</v>
      </c>
      <c r="I95" s="18">
        <f t="shared" si="99"/>
        <v>3.1340022193231842</v>
      </c>
      <c r="J95" s="18">
        <f t="shared" si="100"/>
        <v>3.6435334188676505</v>
      </c>
      <c r="L95" t="str">
        <f t="shared" si="101"/>
        <v>51 Skilled agricultural and related trades</v>
      </c>
      <c r="M95" s="18">
        <f t="shared" si="102"/>
        <v>-5.8597376602868572</v>
      </c>
      <c r="N95" s="18">
        <f t="shared" si="102"/>
        <v>-10.455032269942899</v>
      </c>
      <c r="O95" s="18">
        <f t="shared" si="102"/>
        <v>-0.14487897640059755</v>
      </c>
      <c r="P95" s="18">
        <f t="shared" si="102"/>
        <v>0.79968237608687431</v>
      </c>
      <c r="Q95" s="18">
        <f t="shared" si="103"/>
        <v>0.48383997540737411</v>
      </c>
      <c r="S95" s="18">
        <f t="shared" si="104"/>
        <v>0.48383997540737411</v>
      </c>
      <c r="T95" s="18">
        <f t="shared" si="105"/>
        <v>2.8769508298338575</v>
      </c>
      <c r="U95" s="18">
        <f t="shared" si="106"/>
        <v>3.2060047391345492</v>
      </c>
      <c r="W95" t="str">
        <f t="shared" si="107"/>
        <v>51 Skilled agricultural and related trades</v>
      </c>
      <c r="X95" s="18">
        <f t="shared" si="108"/>
        <v>8.4246904041193069</v>
      </c>
      <c r="Y95" s="18">
        <f t="shared" si="108"/>
        <v>86.624434600996153</v>
      </c>
      <c r="Z95" s="18">
        <f t="shared" si="108"/>
        <v>1.9387006681281571</v>
      </c>
      <c r="AA95" s="18">
        <f t="shared" si="108"/>
        <v>1.6220402095990183</v>
      </c>
      <c r="AB95" s="18">
        <f t="shared" si="109"/>
        <v>1.7274842481518338</v>
      </c>
      <c r="AD95" s="18">
        <f t="shared" si="110"/>
        <v>1.7274842481518338</v>
      </c>
      <c r="AE95" s="18">
        <f t="shared" si="111"/>
        <v>4.0038652315896872</v>
      </c>
      <c r="AF95" s="18">
        <f t="shared" si="112"/>
        <v>5.0535083922959911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-0.61090808420062315</v>
      </c>
      <c r="C96" s="18">
        <f t="shared" si="96"/>
        <v>-15.10021141261122</v>
      </c>
      <c r="D96" s="18">
        <f t="shared" si="96"/>
        <v>-0.97904113459066355</v>
      </c>
      <c r="E96" s="18">
        <f t="shared" si="96"/>
        <v>-1.0117896777179003</v>
      </c>
      <c r="F96" s="18">
        <f t="shared" si="97"/>
        <v>-1.000874700264387</v>
      </c>
      <c r="H96" s="18">
        <f t="shared" si="98"/>
        <v>-1.000874700264387</v>
      </c>
      <c r="I96" s="18">
        <f t="shared" si="99"/>
        <v>1.9973654542303043</v>
      </c>
      <c r="J96" s="18">
        <f t="shared" si="100"/>
        <v>1.2525889541025848</v>
      </c>
      <c r="L96" t="str">
        <f t="shared" si="101"/>
        <v>52 Skilled metal, electrical and electronic trades</v>
      </c>
      <c r="M96" s="18">
        <f t="shared" si="102"/>
        <v>-0.75310548472004024</v>
      </c>
      <c r="N96" s="18">
        <f t="shared" si="102"/>
        <v>-15.041173413270382</v>
      </c>
      <c r="O96" s="18">
        <f t="shared" si="102"/>
        <v>-1.4072702503900358</v>
      </c>
      <c r="P96" s="18">
        <f t="shared" si="102"/>
        <v>-1.1880887073565161</v>
      </c>
      <c r="Q96" s="18">
        <f t="shared" si="103"/>
        <v>-1.2612033085649954</v>
      </c>
      <c r="S96" s="18">
        <f t="shared" si="104"/>
        <v>-1.2612033085649954</v>
      </c>
      <c r="T96" s="18">
        <f t="shared" si="105"/>
        <v>1.9162798470957698</v>
      </c>
      <c r="U96" s="18">
        <f t="shared" si="106"/>
        <v>0.97132814892331165</v>
      </c>
      <c r="W96" t="str">
        <f t="shared" si="107"/>
        <v>52 Skilled metal, electrical and electronic trades</v>
      </c>
      <c r="X96" s="18">
        <f t="shared" si="108"/>
        <v>11.90678041445754</v>
      </c>
      <c r="Y96" s="18">
        <f t="shared" si="108"/>
        <v>-18.983742622970034</v>
      </c>
      <c r="Z96" s="18">
        <f t="shared" si="108"/>
        <v>18.733593613628763</v>
      </c>
      <c r="AA96" s="18">
        <f t="shared" si="108"/>
        <v>2.9540034428374051</v>
      </c>
      <c r="AB96" s="18">
        <f t="shared" si="109"/>
        <v>7.9659217619801437</v>
      </c>
      <c r="AD96" s="18">
        <f t="shared" si="110"/>
        <v>7.9659217619801437</v>
      </c>
      <c r="AE96" s="18">
        <f t="shared" si="111"/>
        <v>6.1440087470443272</v>
      </c>
      <c r="AF96" s="18">
        <f t="shared" si="112"/>
        <v>10.714131734991717</v>
      </c>
    </row>
    <row r="97" spans="1:32" x14ac:dyDescent="0.2">
      <c r="A97" t="str">
        <f t="shared" si="95"/>
        <v>53 Skilled construction and building trades</v>
      </c>
      <c r="B97" s="18">
        <f t="shared" si="96"/>
        <v>2.2416381853283429</v>
      </c>
      <c r="C97" s="18">
        <f t="shared" si="96"/>
        <v>-19.194161178640059</v>
      </c>
      <c r="D97" s="18">
        <f t="shared" si="96"/>
        <v>-0.26618172869211643</v>
      </c>
      <c r="E97" s="18">
        <f t="shared" si="96"/>
        <v>-1.0327481242174308</v>
      </c>
      <c r="F97" s="18">
        <f t="shared" si="97"/>
        <v>-0.77788289698135227</v>
      </c>
      <c r="H97" s="18">
        <f t="shared" si="98"/>
        <v>-0.77788289698135227</v>
      </c>
      <c r="I97" s="18">
        <f t="shared" si="99"/>
        <v>2.258712544020991</v>
      </c>
      <c r="J97" s="18">
        <f t="shared" si="100"/>
        <v>1.6987123635432866</v>
      </c>
      <c r="L97" t="str">
        <f t="shared" si="101"/>
        <v>53 Skilled construction and building trades</v>
      </c>
      <c r="M97" s="18">
        <f t="shared" si="102"/>
        <v>2.7102427008787844</v>
      </c>
      <c r="N97" s="18">
        <f t="shared" si="102"/>
        <v>-19.995443160187463</v>
      </c>
      <c r="O97" s="18">
        <f t="shared" si="102"/>
        <v>-0.31479555868491049</v>
      </c>
      <c r="P97" s="18">
        <f t="shared" si="102"/>
        <v>-1.1145792950477573</v>
      </c>
      <c r="Q97" s="18">
        <f t="shared" si="103"/>
        <v>-0.84870024164450664</v>
      </c>
      <c r="S97" s="18">
        <f t="shared" si="104"/>
        <v>-0.84870024164450664</v>
      </c>
      <c r="T97" s="18">
        <f t="shared" si="105"/>
        <v>2.228142922759635</v>
      </c>
      <c r="U97" s="18">
        <f t="shared" si="106"/>
        <v>1.6153958571008875</v>
      </c>
      <c r="W97" t="str">
        <f t="shared" si="107"/>
        <v>53 Skilled construction and building trades</v>
      </c>
      <c r="X97" s="18">
        <f t="shared" si="108"/>
        <v>-13.376930602284698</v>
      </c>
      <c r="Y97" s="18">
        <f t="shared" si="108"/>
        <v>22.396447532149445</v>
      </c>
      <c r="Z97" s="18">
        <f t="shared" si="108"/>
        <v>1.3296768699600614</v>
      </c>
      <c r="AA97" s="18">
        <f t="shared" si="108"/>
        <v>1.2613126889085891</v>
      </c>
      <c r="AB97" s="18">
        <f t="shared" si="109"/>
        <v>1.2840956229082989</v>
      </c>
      <c r="AD97" s="18">
        <f t="shared" si="110"/>
        <v>1.2840956229082989</v>
      </c>
      <c r="AE97" s="18">
        <f t="shared" si="111"/>
        <v>3.2268373229353609</v>
      </c>
      <c r="AF97" s="18">
        <f t="shared" si="112"/>
        <v>4.0774429334179629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-2.8065230488847903</v>
      </c>
      <c r="C98" s="18">
        <f t="shared" si="96"/>
        <v>-5.7922909693642</v>
      </c>
      <c r="D98" s="18">
        <f t="shared" si="96"/>
        <v>-0.41323467188121299</v>
      </c>
      <c r="E98" s="18">
        <f t="shared" si="96"/>
        <v>-0.23670302079268346</v>
      </c>
      <c r="F98" s="18">
        <f t="shared" si="97"/>
        <v>-0.29558164683112231</v>
      </c>
      <c r="H98" s="18">
        <f t="shared" si="98"/>
        <v>-0.29558164683112231</v>
      </c>
      <c r="I98" s="18">
        <f t="shared" si="99"/>
        <v>2.4582363019394871</v>
      </c>
      <c r="J98" s="18">
        <f t="shared" si="100"/>
        <v>2.249186507951495</v>
      </c>
      <c r="L98" t="str">
        <f t="shared" si="101"/>
        <v>54 Textiles, printing and other skilled trades</v>
      </c>
      <c r="M98" s="18">
        <f t="shared" si="102"/>
        <v>-2.4504478053313683</v>
      </c>
      <c r="N98" s="18">
        <f t="shared" si="102"/>
        <v>-16.782098546940816</v>
      </c>
      <c r="O98" s="18">
        <f t="shared" si="102"/>
        <v>-0.61426060346683187</v>
      </c>
      <c r="P98" s="18">
        <f t="shared" si="102"/>
        <v>-0.2632316029761439</v>
      </c>
      <c r="Q98" s="18">
        <f t="shared" si="103"/>
        <v>-0.38037881282049213</v>
      </c>
      <c r="S98" s="18">
        <f t="shared" si="104"/>
        <v>-0.38037881282049213</v>
      </c>
      <c r="T98" s="18">
        <f t="shared" si="105"/>
        <v>1.7647244671357587</v>
      </c>
      <c r="U98" s="18">
        <f t="shared" si="106"/>
        <v>1.4688238932224484</v>
      </c>
      <c r="W98" t="str">
        <f t="shared" si="107"/>
        <v>54 Textiles, printing and other skilled trades</v>
      </c>
      <c r="X98" s="18">
        <f t="shared" si="108"/>
        <v>-3.30184852368407</v>
      </c>
      <c r="Y98" s="18">
        <f t="shared" si="108"/>
        <v>9.8341544378924404</v>
      </c>
      <c r="Z98" s="18">
        <f t="shared" si="108"/>
        <v>-0.19846399005829518</v>
      </c>
      <c r="AA98" s="18">
        <f t="shared" si="108"/>
        <v>-0.20878201333508484</v>
      </c>
      <c r="AB98" s="18">
        <f t="shared" si="109"/>
        <v>-0.20534279077416562</v>
      </c>
      <c r="AD98" s="18">
        <f t="shared" si="110"/>
        <v>-0.20534279077416562</v>
      </c>
      <c r="AE98" s="18">
        <f t="shared" si="111"/>
        <v>3.138456108601706</v>
      </c>
      <c r="AF98" s="18">
        <f t="shared" si="112"/>
        <v>3.0059424702505444</v>
      </c>
    </row>
    <row r="99" spans="1:32" x14ac:dyDescent="0.2">
      <c r="A99" t="str">
        <f t="shared" si="95"/>
        <v>61 Caring personal service occupations</v>
      </c>
      <c r="B99" s="18">
        <f t="shared" si="96"/>
        <v>-1.2898131889555908</v>
      </c>
      <c r="C99" s="18">
        <f t="shared" si="96"/>
        <v>2.4707125724396706</v>
      </c>
      <c r="D99" s="18">
        <f t="shared" si="96"/>
        <v>1.3809557538790651</v>
      </c>
      <c r="E99" s="18">
        <f t="shared" si="96"/>
        <v>0.47225057220734445</v>
      </c>
      <c r="F99" s="18">
        <f t="shared" si="97"/>
        <v>0.77424367829626028</v>
      </c>
      <c r="H99" s="18">
        <f t="shared" si="98"/>
        <v>0.77424367829626028</v>
      </c>
      <c r="I99" s="18">
        <f t="shared" si="99"/>
        <v>3.2375502960322988</v>
      </c>
      <c r="J99" s="18">
        <f t="shared" si="100"/>
        <v>3.7432424918237173</v>
      </c>
      <c r="L99" t="str">
        <f t="shared" si="101"/>
        <v>61 Caring personal service occupations</v>
      </c>
      <c r="M99" s="18">
        <f t="shared" si="102"/>
        <v>0.42157695098608006</v>
      </c>
      <c r="N99" s="18">
        <f t="shared" si="102"/>
        <v>-2.5254466123785457</v>
      </c>
      <c r="O99" s="18">
        <f t="shared" si="102"/>
        <v>3.9974731142725872</v>
      </c>
      <c r="P99" s="18">
        <f t="shared" si="102"/>
        <v>1.2994352460072855</v>
      </c>
      <c r="Q99" s="18">
        <f t="shared" si="103"/>
        <v>2.190912810995882</v>
      </c>
      <c r="S99" s="18">
        <f t="shared" si="104"/>
        <v>2.190912810995882</v>
      </c>
      <c r="T99" s="18">
        <f t="shared" si="105"/>
        <v>2.9560257733961315</v>
      </c>
      <c r="U99" s="18">
        <f t="shared" si="106"/>
        <v>4.4887988328750961</v>
      </c>
      <c r="W99" t="str">
        <f t="shared" si="107"/>
        <v>61 Caring personal service occupations</v>
      </c>
      <c r="X99" s="18">
        <f t="shared" si="108"/>
        <v>-1.5446410542365174</v>
      </c>
      <c r="Y99" s="18">
        <f t="shared" si="108"/>
        <v>3.2522053518095673</v>
      </c>
      <c r="Z99" s="18">
        <f t="shared" si="108"/>
        <v>0.97081502228573147</v>
      </c>
      <c r="AA99" s="18">
        <f t="shared" si="108"/>
        <v>0.32432688306787139</v>
      </c>
      <c r="AB99" s="18">
        <f t="shared" si="109"/>
        <v>0.5393616953068392</v>
      </c>
      <c r="AD99" s="18">
        <f t="shared" si="110"/>
        <v>0.5393616953068392</v>
      </c>
      <c r="AE99" s="18">
        <f t="shared" si="111"/>
        <v>3.2782252874791196</v>
      </c>
      <c r="AF99" s="18">
        <f t="shared" si="112"/>
        <v>3.6265197314971687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1.310379896370728</v>
      </c>
      <c r="C100" s="18">
        <f t="shared" si="96"/>
        <v>-7.0517316579858154</v>
      </c>
      <c r="D100" s="18">
        <f t="shared" si="96"/>
        <v>-9.7584815629214727E-2</v>
      </c>
      <c r="E100" s="18">
        <f t="shared" si="96"/>
        <v>0.3337928918570654</v>
      </c>
      <c r="F100" s="18">
        <f t="shared" si="97"/>
        <v>0.18979375388950004</v>
      </c>
      <c r="H100" s="18">
        <f t="shared" si="98"/>
        <v>0.18979375388950004</v>
      </c>
      <c r="I100" s="18">
        <f t="shared" si="99"/>
        <v>2.8053757744920915</v>
      </c>
      <c r="J100" s="18">
        <f t="shared" si="100"/>
        <v>2.9347977924812252</v>
      </c>
      <c r="L100" t="str">
        <f t="shared" si="101"/>
        <v>62 Leisure, travel and related personal service occupations</v>
      </c>
      <c r="M100" s="18">
        <f t="shared" si="102"/>
        <v>1.6092342457625808</v>
      </c>
      <c r="N100" s="18">
        <f t="shared" si="102"/>
        <v>-1.060524252177375</v>
      </c>
      <c r="O100" s="18">
        <f t="shared" si="102"/>
        <v>-0.3178803707894251</v>
      </c>
      <c r="P100" s="18">
        <f t="shared" si="102"/>
        <v>0.72316760392387991</v>
      </c>
      <c r="Q100" s="18">
        <f t="shared" si="103"/>
        <v>0.37494914460438622</v>
      </c>
      <c r="S100" s="18">
        <f t="shared" si="104"/>
        <v>0.37494914460438622</v>
      </c>
      <c r="T100" s="18">
        <f t="shared" si="105"/>
        <v>2.3613420854292189</v>
      </c>
      <c r="U100" s="18">
        <f t="shared" si="106"/>
        <v>2.633857755755642</v>
      </c>
      <c r="W100" t="str">
        <f t="shared" si="107"/>
        <v>62 Leisure, travel and related personal service occupations</v>
      </c>
      <c r="X100" s="18">
        <f t="shared" si="108"/>
        <v>1.1866150570818856</v>
      </c>
      <c r="Y100" s="18">
        <f t="shared" si="108"/>
        <v>-9.5588531664639209</v>
      </c>
      <c r="Z100" s="18">
        <f t="shared" si="108"/>
        <v>2.618886720662239E-3</v>
      </c>
      <c r="AA100" s="18">
        <f t="shared" si="108"/>
        <v>0.15383916196571867</v>
      </c>
      <c r="AB100" s="18">
        <f t="shared" si="109"/>
        <v>0.10340701286395415</v>
      </c>
      <c r="AD100" s="18">
        <f t="shared" si="110"/>
        <v>0.10340701286395415</v>
      </c>
      <c r="AE100" s="18">
        <f t="shared" si="111"/>
        <v>3.0000160397377851</v>
      </c>
      <c r="AF100" s="18">
        <f t="shared" si="112"/>
        <v>3.06855699053179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-2.3811822167046914</v>
      </c>
      <c r="C101" s="18">
        <f t="shared" si="96"/>
        <v>23.308102941384167</v>
      </c>
      <c r="D101" s="18">
        <f t="shared" si="96"/>
        <v>-3.7950097481117773</v>
      </c>
      <c r="E101" s="18">
        <f t="shared" si="96"/>
        <v>0.62887868179557493</v>
      </c>
      <c r="F101" s="18">
        <f t="shared" si="97"/>
        <v>-0.86790398250896628</v>
      </c>
      <c r="H101" s="18">
        <f t="shared" si="98"/>
        <v>-0.86790398250896628</v>
      </c>
      <c r="I101" s="18">
        <f t="shared" si="99"/>
        <v>2.359611666413608</v>
      </c>
      <c r="J101" s="18">
        <f t="shared" si="100"/>
        <v>1.7449410703598067</v>
      </c>
      <c r="L101" t="str">
        <f t="shared" si="101"/>
        <v>63 Community and civil enforcement occupations</v>
      </c>
      <c r="M101" s="18">
        <f t="shared" si="102"/>
        <v>-5.4704986810678484</v>
      </c>
      <c r="N101" s="18">
        <f t="shared" si="102"/>
        <v>45.027573909416361</v>
      </c>
      <c r="O101" s="18">
        <f t="shared" si="102"/>
        <v>-7.9829080603077474</v>
      </c>
      <c r="P101" s="18">
        <f t="shared" si="102"/>
        <v>1.1735749910122051</v>
      </c>
      <c r="Q101" s="18">
        <f t="shared" si="103"/>
        <v>-1.9755911103558454</v>
      </c>
      <c r="S101" s="18">
        <f t="shared" si="104"/>
        <v>-1.9755911103558454</v>
      </c>
      <c r="T101" s="18">
        <f t="shared" si="105"/>
        <v>1.6804412327645846</v>
      </c>
      <c r="U101" s="18">
        <f t="shared" si="106"/>
        <v>0.16685264198417205</v>
      </c>
      <c r="W101" t="str">
        <f t="shared" si="107"/>
        <v>63 Community and civil enforcement occupations</v>
      </c>
      <c r="X101" s="18">
        <f t="shared" si="108"/>
        <v>4.9455010012625422</v>
      </c>
      <c r="Y101" s="18">
        <f t="shared" si="108"/>
        <v>-16.460748019952042</v>
      </c>
      <c r="Z101" s="18">
        <f t="shared" si="108"/>
        <v>6.1349626258722756</v>
      </c>
      <c r="AA101" s="18">
        <f t="shared" si="108"/>
        <v>-0.2759509651547476</v>
      </c>
      <c r="AB101" s="18">
        <f t="shared" si="109"/>
        <v>1.8167959405640532</v>
      </c>
      <c r="AD101" s="18">
        <f t="shared" si="110"/>
        <v>1.8167959405640532</v>
      </c>
      <c r="AE101" s="18">
        <f t="shared" si="111"/>
        <v>4.1768840802044238</v>
      </c>
      <c r="AF101" s="18">
        <f t="shared" si="112"/>
        <v>5.2600087163036768</v>
      </c>
    </row>
    <row r="102" spans="1:32" x14ac:dyDescent="0.2">
      <c r="A102" t="str">
        <f t="shared" si="95"/>
        <v>71 Sales occupations</v>
      </c>
      <c r="B102" s="18">
        <f t="shared" si="96"/>
        <v>-2.454004620410799</v>
      </c>
      <c r="C102" s="18">
        <f t="shared" si="96"/>
        <v>0.10523758263480953</v>
      </c>
      <c r="D102" s="18">
        <f t="shared" si="96"/>
        <v>-1.1488363325659945</v>
      </c>
      <c r="E102" s="18">
        <f t="shared" si="96"/>
        <v>-0.25965599100721271</v>
      </c>
      <c r="F102" s="18">
        <f t="shared" si="97"/>
        <v>-0.55693460431077702</v>
      </c>
      <c r="H102" s="18">
        <f t="shared" si="98"/>
        <v>-0.55693460431077702</v>
      </c>
      <c r="I102" s="18">
        <f t="shared" si="99"/>
        <v>2.6252995244283373</v>
      </c>
      <c r="J102" s="18">
        <f t="shared" si="100"/>
        <v>2.2427506943354381</v>
      </c>
      <c r="L102" t="str">
        <f t="shared" si="101"/>
        <v>71 Sales occupations</v>
      </c>
      <c r="M102" s="18">
        <f t="shared" si="102"/>
        <v>-0.78399181320962796</v>
      </c>
      <c r="N102" s="18">
        <f t="shared" si="102"/>
        <v>-2.6093906532037026</v>
      </c>
      <c r="O102" s="18">
        <f t="shared" si="102"/>
        <v>-1.2475816897570158</v>
      </c>
      <c r="P102" s="18">
        <f t="shared" si="102"/>
        <v>9.8833400633924207E-2</v>
      </c>
      <c r="Q102" s="18">
        <f t="shared" si="103"/>
        <v>-0.35199907352908566</v>
      </c>
      <c r="S102" s="18">
        <f t="shared" si="104"/>
        <v>-0.35199907352908566</v>
      </c>
      <c r="T102" s="18">
        <f t="shared" si="105"/>
        <v>1.875775840824323</v>
      </c>
      <c r="U102" s="18">
        <f t="shared" si="106"/>
        <v>1.6060578913352552</v>
      </c>
      <c r="W102" t="str">
        <f t="shared" si="107"/>
        <v>71 Sales occupations</v>
      </c>
      <c r="X102" s="18">
        <f t="shared" si="108"/>
        <v>-3.2238656695045775</v>
      </c>
      <c r="Y102" s="18">
        <f t="shared" si="108"/>
        <v>1.4368426319697036</v>
      </c>
      <c r="Z102" s="18">
        <f t="shared" si="108"/>
        <v>-1.1024673015320841</v>
      </c>
      <c r="AA102" s="18">
        <f t="shared" si="108"/>
        <v>-0.43131635359556775</v>
      </c>
      <c r="AB102" s="18">
        <f t="shared" si="109"/>
        <v>-0.65553788803264235</v>
      </c>
      <c r="AD102" s="18">
        <f t="shared" si="110"/>
        <v>-0.65553788803264235</v>
      </c>
      <c r="AE102" s="18">
        <f t="shared" si="111"/>
        <v>2.9533653228196455</v>
      </c>
      <c r="AF102" s="18">
        <f t="shared" si="112"/>
        <v>2.5243883782037901</v>
      </c>
    </row>
    <row r="103" spans="1:32" x14ac:dyDescent="0.2">
      <c r="A103" t="str">
        <f t="shared" si="95"/>
        <v>72 Customer service occupations</v>
      </c>
      <c r="B103" s="18">
        <f t="shared" si="96"/>
        <v>0.9701433813618543</v>
      </c>
      <c r="C103" s="18">
        <f t="shared" si="96"/>
        <v>3.764229974243527</v>
      </c>
      <c r="D103" s="18">
        <f t="shared" si="96"/>
        <v>5.1535680530611083</v>
      </c>
      <c r="E103" s="18">
        <f t="shared" si="96"/>
        <v>1.6011035578963551</v>
      </c>
      <c r="F103" s="18">
        <f t="shared" si="97"/>
        <v>2.7717191302308208</v>
      </c>
      <c r="H103" s="18">
        <f t="shared" si="98"/>
        <v>2.7717191302308208</v>
      </c>
      <c r="I103" s="18">
        <f t="shared" si="99"/>
        <v>3.2479807025510121</v>
      </c>
      <c r="J103" s="18">
        <f t="shared" si="100"/>
        <v>5.1441679759016701</v>
      </c>
      <c r="L103" t="str">
        <f t="shared" si="101"/>
        <v>72 Customer service occupations</v>
      </c>
      <c r="M103" s="18">
        <f t="shared" si="102"/>
        <v>-1.5942708765854352</v>
      </c>
      <c r="N103" s="18">
        <f t="shared" si="102"/>
        <v>19.308541137851055</v>
      </c>
      <c r="O103" s="18">
        <f t="shared" si="102"/>
        <v>6.5818979350368734</v>
      </c>
      <c r="P103" s="18">
        <f t="shared" si="102"/>
        <v>1.9976207010768299</v>
      </c>
      <c r="Q103" s="18">
        <f t="shared" si="103"/>
        <v>3.5033748211396709</v>
      </c>
      <c r="S103" s="18">
        <f t="shared" si="104"/>
        <v>3.5033748211396709</v>
      </c>
      <c r="T103" s="18">
        <f t="shared" si="105"/>
        <v>2.7028592421092013</v>
      </c>
      <c r="U103" s="18">
        <f t="shared" si="106"/>
        <v>5.2942821224974068</v>
      </c>
      <c r="W103" t="str">
        <f t="shared" si="107"/>
        <v>72 Customer service occupations</v>
      </c>
      <c r="X103" s="18">
        <f t="shared" si="108"/>
        <v>2.5349108094317119</v>
      </c>
      <c r="Y103" s="18">
        <f t="shared" si="108"/>
        <v>-4.7921335501753148</v>
      </c>
      <c r="Z103" s="18">
        <f t="shared" si="108"/>
        <v>4.1211132859034771</v>
      </c>
      <c r="AA103" s="18">
        <f t="shared" si="108"/>
        <v>1.283828450688751</v>
      </c>
      <c r="AB103" s="18">
        <f t="shared" si="109"/>
        <v>2.2208937155284048</v>
      </c>
      <c r="AD103" s="18">
        <f t="shared" si="110"/>
        <v>2.2208937155284048</v>
      </c>
      <c r="AE103" s="18">
        <f t="shared" si="111"/>
        <v>3.60180079064778</v>
      </c>
      <c r="AF103" s="18">
        <f t="shared" si="112"/>
        <v>5.0388442477137696</v>
      </c>
    </row>
    <row r="104" spans="1:32" x14ac:dyDescent="0.2">
      <c r="A104" t="str">
        <f t="shared" si="95"/>
        <v>81 Process, plant and machine operatives</v>
      </c>
      <c r="B104" s="18">
        <f t="shared" si="96"/>
        <v>-2.2818361354935979</v>
      </c>
      <c r="C104" s="18">
        <f t="shared" si="96"/>
        <v>-12.584651996388308</v>
      </c>
      <c r="D104" s="18">
        <f t="shared" si="96"/>
        <v>3.2981029766976588</v>
      </c>
      <c r="E104" s="18">
        <f t="shared" si="96"/>
        <v>-0.45076964667344344</v>
      </c>
      <c r="F104" s="18">
        <f t="shared" si="97"/>
        <v>0.78348840660151797</v>
      </c>
      <c r="H104" s="18">
        <f t="shared" si="98"/>
        <v>0.78348840660151797</v>
      </c>
      <c r="I104" s="18">
        <f t="shared" si="99"/>
        <v>2.420865253531379</v>
      </c>
      <c r="J104" s="18">
        <f t="shared" si="100"/>
        <v>2.9904807330599414</v>
      </c>
      <c r="L104" t="str">
        <f t="shared" si="101"/>
        <v>81 Process, plant and machine operatives</v>
      </c>
      <c r="M104" s="18">
        <f t="shared" si="102"/>
        <v>-2.7419738546244132</v>
      </c>
      <c r="N104" s="18">
        <f t="shared" si="102"/>
        <v>-11.349033812942167</v>
      </c>
      <c r="O104" s="18">
        <f t="shared" si="102"/>
        <v>3.3026113088383102</v>
      </c>
      <c r="P104" s="18">
        <f t="shared" si="102"/>
        <v>-0.41668920309916313</v>
      </c>
      <c r="Q104" s="18">
        <f t="shared" si="103"/>
        <v>0.80795559508410886</v>
      </c>
      <c r="S104" s="18">
        <f t="shared" si="104"/>
        <v>0.80795559508410886</v>
      </c>
      <c r="T104" s="18">
        <f t="shared" si="105"/>
        <v>2.28985063290712</v>
      </c>
      <c r="U104" s="18">
        <f t="shared" si="106"/>
        <v>2.8877160556350256</v>
      </c>
      <c r="W104" t="str">
        <f t="shared" si="107"/>
        <v>81 Process, plant and machine operatives</v>
      </c>
      <c r="X104" s="18">
        <f t="shared" si="108"/>
        <v>-0.22545697793859842</v>
      </c>
      <c r="Y104" s="18">
        <f t="shared" si="108"/>
        <v>-17.766391509539979</v>
      </c>
      <c r="Z104" s="18">
        <f t="shared" si="108"/>
        <v>3.2777114055806189</v>
      </c>
      <c r="AA104" s="18">
        <f t="shared" si="108"/>
        <v>-0.60635751973939778</v>
      </c>
      <c r="AB104" s="18">
        <f t="shared" si="109"/>
        <v>0.67182450175837793</v>
      </c>
      <c r="AD104" s="18">
        <f t="shared" si="110"/>
        <v>0.67182450175837793</v>
      </c>
      <c r="AE104" s="18">
        <f t="shared" si="111"/>
        <v>2.9855712656120525</v>
      </c>
      <c r="AF104" s="18">
        <f t="shared" si="112"/>
        <v>3.4379692676559159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4.6417186446095604</v>
      </c>
      <c r="C105" s="18">
        <f t="shared" si="96"/>
        <v>-11.02394344733354</v>
      </c>
      <c r="D105" s="18">
        <f t="shared" si="96"/>
        <v>0.15486598458160916</v>
      </c>
      <c r="E105" s="18">
        <f t="shared" si="96"/>
        <v>-0.50355159994106558</v>
      </c>
      <c r="F105" s="18">
        <f t="shared" si="97"/>
        <v>-0.28456141946774371</v>
      </c>
      <c r="H105" s="18">
        <f t="shared" si="98"/>
        <v>-0.28456141946774371</v>
      </c>
      <c r="I105" s="18">
        <f t="shared" si="99"/>
        <v>2.7915187234697214</v>
      </c>
      <c r="J105" s="18">
        <f t="shared" si="100"/>
        <v>2.5992891884112135</v>
      </c>
      <c r="L105" t="str">
        <f t="shared" si="101"/>
        <v>82 Transport and mobile machine drivers and operatives</v>
      </c>
      <c r="M105" s="18">
        <f t="shared" si="102"/>
        <v>4.803286014819852</v>
      </c>
      <c r="N105" s="18">
        <f t="shared" si="102"/>
        <v>-10.78865156196207</v>
      </c>
      <c r="O105" s="18">
        <f t="shared" si="102"/>
        <v>-6.6276316578328665E-2</v>
      </c>
      <c r="P105" s="18">
        <f t="shared" si="102"/>
        <v>-0.57137657885040216</v>
      </c>
      <c r="Q105" s="18">
        <f t="shared" si="103"/>
        <v>-0.40329412549563459</v>
      </c>
      <c r="S105" s="18">
        <f t="shared" si="104"/>
        <v>-0.40329412549563459</v>
      </c>
      <c r="T105" s="18">
        <f t="shared" si="105"/>
        <v>2.7433914937899262</v>
      </c>
      <c r="U105" s="18">
        <f t="shared" si="106"/>
        <v>2.4699135892412016</v>
      </c>
      <c r="W105" t="str">
        <f t="shared" si="107"/>
        <v>82 Transport and mobile machine drivers and operatives</v>
      </c>
      <c r="X105" s="18">
        <f t="shared" si="108"/>
        <v>6.0912602257490178E-2</v>
      </c>
      <c r="Y105" s="18">
        <f t="shared" si="108"/>
        <v>-18.52313386672644</v>
      </c>
      <c r="Z105" s="18">
        <f t="shared" si="108"/>
        <v>6.8740605180002801</v>
      </c>
      <c r="AA105" s="18">
        <f t="shared" si="108"/>
        <v>1.0668320301038925</v>
      </c>
      <c r="AB105" s="18">
        <f t="shared" si="109"/>
        <v>2.9666393988738271</v>
      </c>
      <c r="AD105" s="18">
        <f t="shared" si="110"/>
        <v>2.9666393988738271</v>
      </c>
      <c r="AE105" s="18">
        <f t="shared" si="111"/>
        <v>4.3002269637762769</v>
      </c>
      <c r="AF105" s="18">
        <f t="shared" si="112"/>
        <v>6.1007055009190125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-3.0664738886974297</v>
      </c>
      <c r="C106" s="18">
        <f t="shared" si="96"/>
        <v>-12.906437903380274</v>
      </c>
      <c r="D106" s="18">
        <f t="shared" si="96"/>
        <v>-4.1229341670851465</v>
      </c>
      <c r="E106" s="18">
        <f t="shared" si="96"/>
        <v>-0.69097201435767142</v>
      </c>
      <c r="F106" s="18">
        <f t="shared" si="97"/>
        <v>-1.8483965164197369</v>
      </c>
      <c r="H106" s="18">
        <f t="shared" si="98"/>
        <v>-1.8483965164197369</v>
      </c>
      <c r="I106" s="18">
        <f t="shared" si="99"/>
        <v>1.8076335599299664</v>
      </c>
      <c r="J106" s="18">
        <f t="shared" si="100"/>
        <v>0.41560537028000333</v>
      </c>
      <c r="L106" t="str">
        <f t="shared" si="101"/>
        <v>91 Elementary trades and related occupations</v>
      </c>
      <c r="M106" s="18">
        <f t="shared" si="102"/>
        <v>-2.5827133170433059</v>
      </c>
      <c r="N106" s="18">
        <f t="shared" si="102"/>
        <v>-10.147938498859643</v>
      </c>
      <c r="O106" s="18">
        <f t="shared" si="102"/>
        <v>-4.2705812695134959</v>
      </c>
      <c r="P106" s="18">
        <f t="shared" si="102"/>
        <v>-0.68057301467437936</v>
      </c>
      <c r="Q106" s="18">
        <f t="shared" si="103"/>
        <v>-1.8919574406033091</v>
      </c>
      <c r="S106" s="18">
        <f t="shared" si="104"/>
        <v>-1.8919574406033091</v>
      </c>
      <c r="T106" s="18">
        <f t="shared" si="105"/>
        <v>1.5648286970106451</v>
      </c>
      <c r="U106" s="18">
        <f t="shared" si="106"/>
        <v>8.7076291611287715E-2</v>
      </c>
      <c r="W106" t="str">
        <f t="shared" si="107"/>
        <v>91 Elementary trades and related occupations</v>
      </c>
      <c r="X106" s="18">
        <f t="shared" si="108"/>
        <v>-4.9197216898047014</v>
      </c>
      <c r="Y106" s="18">
        <f t="shared" si="108"/>
        <v>-24.1378482933433</v>
      </c>
      <c r="Z106" s="18">
        <f t="shared" si="108"/>
        <v>-3.4233914460739534</v>
      </c>
      <c r="AA106" s="18">
        <f t="shared" si="108"/>
        <v>-0.73908635389517974</v>
      </c>
      <c r="AB106" s="18">
        <f t="shared" si="109"/>
        <v>-1.6420438418326522</v>
      </c>
      <c r="AD106" s="18">
        <f t="shared" si="110"/>
        <v>-1.6420438418326522</v>
      </c>
      <c r="AE106" s="18">
        <f t="shared" si="111"/>
        <v>2.8768879919220947</v>
      </c>
      <c r="AF106" s="18">
        <f t="shared" si="112"/>
        <v>1.8183113928050609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-0.58952878081722782</v>
      </c>
      <c r="C107" s="18">
        <f t="shared" si="96"/>
        <v>-5.861711057902097</v>
      </c>
      <c r="D107" s="18">
        <f t="shared" si="96"/>
        <v>0.10418411032451225</v>
      </c>
      <c r="E107" s="18">
        <f t="shared" si="96"/>
        <v>4.2998911454428246E-2</v>
      </c>
      <c r="F107" s="18">
        <f t="shared" si="97"/>
        <v>6.3389821357118237E-2</v>
      </c>
      <c r="H107" s="18">
        <f t="shared" si="98"/>
        <v>6.3389821357118237E-2</v>
      </c>
      <c r="I107" s="18">
        <f t="shared" si="99"/>
        <v>2.6774133786022336</v>
      </c>
      <c r="J107" s="18">
        <f t="shared" si="100"/>
        <v>2.7212664385891205</v>
      </c>
      <c r="L107" t="str">
        <f t="shared" si="101"/>
        <v>92 Elementary administration and service occupations</v>
      </c>
      <c r="M107" s="18">
        <f t="shared" si="102"/>
        <v>1.4094605810112792</v>
      </c>
      <c r="N107" s="18">
        <f t="shared" si="102"/>
        <v>-6.3652932500004695</v>
      </c>
      <c r="O107" s="18">
        <f t="shared" si="102"/>
        <v>0.98418739176389103</v>
      </c>
      <c r="P107" s="18">
        <f t="shared" si="102"/>
        <v>-0.32609567567976061</v>
      </c>
      <c r="Q107" s="18">
        <f t="shared" si="103"/>
        <v>0.10876535972288437</v>
      </c>
      <c r="S107" s="18">
        <f t="shared" si="104"/>
        <v>0.10876535972288437</v>
      </c>
      <c r="T107" s="18">
        <f t="shared" si="105"/>
        <v>2.2942121328985543</v>
      </c>
      <c r="U107" s="18">
        <f t="shared" si="106"/>
        <v>2.3735582480622908</v>
      </c>
      <c r="W107" t="str">
        <f t="shared" si="107"/>
        <v>92 Elementary administration and service occupations</v>
      </c>
      <c r="X107" s="18">
        <f t="shared" si="108"/>
        <v>-2.5047755439435715</v>
      </c>
      <c r="Y107" s="18">
        <f t="shared" si="108"/>
        <v>-5.329336145768826</v>
      </c>
      <c r="Z107" s="18">
        <f t="shared" si="108"/>
        <v>-0.85030355270728775</v>
      </c>
      <c r="AA107" s="18">
        <f t="shared" si="108"/>
        <v>0.45143578285042896</v>
      </c>
      <c r="AB107" s="18">
        <f t="shared" si="109"/>
        <v>1.5634714748080647E-2</v>
      </c>
      <c r="AD107" s="18">
        <f t="shared" si="110"/>
        <v>1.5634714748080647E-2</v>
      </c>
      <c r="AE107" s="18">
        <f t="shared" si="111"/>
        <v>3.0577683606011874</v>
      </c>
      <c r="AF107" s="18">
        <f t="shared" si="112"/>
        <v>3.0680280067832966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-3.2317795007452688E-3</v>
      </c>
      <c r="C109" s="26">
        <f>IF(AND(D$6-C$6 &lt;&gt; 0,C35&lt;&gt;0,D35&lt;&gt;0),(EXP(LN(D35/C35)/(D$6-C$6))-1)*100,0)</f>
        <v>-0.72452958615509822</v>
      </c>
      <c r="D109" s="26">
        <f>IF(AND(E$6-D$6 &lt;&gt; 0,D35&lt;&gt;0,E35&lt;&gt;0),(EXP(LN(E35/D35)/(E$6-D$6))-1)*100,0)</f>
        <v>0.3347561177915237</v>
      </c>
      <c r="E109" s="26">
        <f>IF(AND(F$6-E$6 &lt;&gt; 0,E35&lt;&gt;0,F35&lt;&gt;0),(EXP(LN(F35/E35)/(F$6-E$6))-1)*100,0)</f>
        <v>0.36154780624686467</v>
      </c>
      <c r="F109" s="26">
        <f t="shared" ref="F109" si="113">IF(AND(F$6-D$6 &lt;&gt; 0,D35&lt;&gt;0,F35&lt;&gt;0),(EXP(LN(F35/D35)/(F$6-D$6))-1)*100,0)</f>
        <v>0.35261644863415764</v>
      </c>
      <c r="H109" s="26">
        <f t="shared" ref="H109" si="114">IF($F$6-$D$6 &lt;&gt; 0,(EXP(LN(1+(H72/100))/($F$6-$D$6))-1)*100,0)</f>
        <v>0.35261644863415764</v>
      </c>
      <c r="I109" s="26">
        <f>IF(D35&gt;0,((1+(I35/D35))^(1/($F$6-$D$6))-1)*100,0)</f>
        <v>2.7486958643373693</v>
      </c>
      <c r="J109" s="26">
        <f t="shared" ref="J109" si="115">IF($F$6-$D$6 &lt;&gt; 0,(EXP(LN(1+(J72/100))/($F$6-$D$6))-1)*100,0)</f>
        <v>2.9919024009867456</v>
      </c>
      <c r="L109" s="24" t="str">
        <f>L35</f>
        <v>All occupations</v>
      </c>
      <c r="M109" s="26">
        <f>IF(AND(N$6-M$6 &lt;&gt; 0,M35&lt;&gt;0,N35&lt;&gt;0),(EXP(LN(N35/M35)/(N$6-M$6))-1)*100,0)</f>
        <v>0.52710628749423893</v>
      </c>
      <c r="N109" s="26">
        <f>IF(AND(O$6-N$6 &lt;&gt; 0,N35&lt;&gt;0,O35&lt;&gt;0),(EXP(LN(O35/N35)/(O$6-N$6))-1)*100,0)</f>
        <v>-3.8913244271822078</v>
      </c>
      <c r="O109" s="26">
        <f>IF(AND(P$6-O$6 &lt;&gt; 0,O35&lt;&gt;0,P35&lt;&gt;0),(EXP(LN(P35/O35)/(P$6-O$6))-1)*100,0)</f>
        <v>0.19663922952002366</v>
      </c>
      <c r="P109" s="26">
        <f>IF(AND(Q$6-P$6 &lt;&gt; 0,P35&lt;&gt;0,Q35&lt;&gt;0),(EXP(LN(Q35/P35)/(Q$6-P$6))-1)*100,0)</f>
        <v>0.24328336638184123</v>
      </c>
      <c r="Q109" s="26">
        <f t="shared" ref="Q109" si="116">IF(AND(Q$6-O$6 &lt;&gt; 0,O35&lt;&gt;0,Q35&lt;&gt;0),(EXP(LN(Q35/O35)/(Q$6-O$6))-1)*100,0)</f>
        <v>0.2277329085873081</v>
      </c>
      <c r="S109" s="26">
        <f t="shared" ref="S109" si="117">IF($F$6-$D$6 &lt;&gt; 0,(EXP(LN(1+(S72/100))/($F$6-$D$6))-1)*100,0)</f>
        <v>0.2277329085873081</v>
      </c>
      <c r="T109" s="26">
        <f t="shared" ref="T109" si="118">IF(O35&gt;0,((1+(T35/O35))^(1/($F$6-$D$6))-1)*100,0)</f>
        <v>2.2889958026003576</v>
      </c>
      <c r="U109" s="26">
        <f t="shared" ref="U109" si="119">IF($F$6-$D$6 &lt;&gt; 0,(EXP(LN(1+(U72/100))/($F$6-$D$6))-1)*100,0)</f>
        <v>2.4556429136288527</v>
      </c>
      <c r="W109" s="24" t="str">
        <f>W35</f>
        <v>All occupations</v>
      </c>
      <c r="X109" s="26">
        <f>IF(AND(Y$6-X$6 &lt;&gt; 0,X35&lt;&gt;0,Y35&lt;&gt;0),(EXP(LN(Y35/X35)/(Y$6-X$6))-1)*100,0)</f>
        <v>-0.55128330007607751</v>
      </c>
      <c r="Y109" s="26">
        <f>IF(AND(Z$6-Y$6 &lt;&gt; 0,Y35&lt;&gt;0,Z35&lt;&gt;0),(EXP(LN(Z35/Y35)/(Z$6-Y$6))-1)*100,0)</f>
        <v>2.6374812851877261</v>
      </c>
      <c r="Z109" s="26">
        <f>IF(AND(AA$6-Z$6 &lt;&gt; 0,Z35&lt;&gt;0,AA35&lt;&gt;0),(EXP(LN(AA35/Z35)/(AA$6-Z$6))-1)*100,0)</f>
        <v>0.47131022748898577</v>
      </c>
      <c r="AA109" s="26">
        <f>IF(AND(AB$6-AA$6 &lt;&gt; 0,AA35&lt;&gt;0,AB35&lt;&gt;0),(EXP(LN(AB35/AA35)/(AB$6-AA$6))-1)*100,0)</f>
        <v>0.4763123531754232</v>
      </c>
      <c r="AB109" s="26">
        <f t="shared" ref="AB109" si="120">IF(AND(AB$6-Z$6 &lt;&gt; 0,Z35&lt;&gt;0,AB35&lt;&gt;0),(EXP(LN(AB35/Z35)/(AB$6-Z$6))-1)*100,0)</f>
        <v>0.47464495027624842</v>
      </c>
      <c r="AD109" s="26">
        <f t="shared" ref="AD109" si="121">IF($F$6-$D$6 &lt;&gt; 0,(EXP(LN(1+(AD72/100))/($F$6-$D$6))-1)*100,0)</f>
        <v>0.47464495027624842</v>
      </c>
      <c r="AE109" s="26">
        <f t="shared" ref="AE109" si="122">IF(Z35&gt;0,((1+(AE35/Z35))^(1/($F$6-$D$6))-1)*100,0)</f>
        <v>3.1788159717360376</v>
      </c>
      <c r="AF109" s="26">
        <f t="shared" ref="AF109" si="123">IF($F$6-$D$6 &lt;&gt; 0,(EXP(LN(1+(AF72/100))/($F$6-$D$6))-1)*100,0)</f>
        <v>3.4888643688515852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East (Continued)</v>
      </c>
      <c r="L112" s="19" t="str">
        <f>CONCATENATE(L$1," (Continued)")</f>
        <v>Occupation Table 2.1  Males: Employment Change by Occupation (SOC 2020) and Replacement Demand, 2015-2035, North East (Continued)</v>
      </c>
      <c r="W112" s="19" t="str">
        <f>CONCATENATE(W$1," (Continued)")</f>
        <v>Occupation Table 2.2  Females: Employment Change by Occupation (SOC 2020) and Replacement Demand, 2015-2035, North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6.1328022075521247</v>
      </c>
      <c r="C119" s="27">
        <f t="shared" si="125"/>
        <v>0.9496440921399909</v>
      </c>
      <c r="D119" s="27">
        <f t="shared" si="125"/>
        <v>-3.7123061643091972</v>
      </c>
      <c r="E119" s="27">
        <f t="shared" si="125"/>
        <v>4.3625265440331802</v>
      </c>
      <c r="F119" s="27">
        <f t="shared" ref="F119:F144" si="126">F8-D8</f>
        <v>0.65022037972398294</v>
      </c>
      <c r="L119" t="str">
        <f t="shared" ref="L119:L144" si="127">L8</f>
        <v>11 Corporate managers and directors</v>
      </c>
      <c r="M119" s="27">
        <f t="shared" ref="M119:P144" si="128">N8-M8</f>
        <v>3.6619328401647522</v>
      </c>
      <c r="N119" s="27">
        <f t="shared" si="128"/>
        <v>-0.12494320983649132</v>
      </c>
      <c r="O119" s="27">
        <f t="shared" si="128"/>
        <v>-3.4304056236327511</v>
      </c>
      <c r="P119" s="27">
        <f t="shared" si="128"/>
        <v>1.2733680110473884</v>
      </c>
      <c r="Q119" s="27">
        <f t="shared" ref="Q119:Q144" si="129">Q8-O8</f>
        <v>-2.1570376125853628</v>
      </c>
      <c r="W119" t="str">
        <f t="shared" ref="W119:W144" si="130">W8</f>
        <v>11 Corporate managers and directors</v>
      </c>
      <c r="X119" s="27">
        <f t="shared" ref="X119:AA144" si="131">Y8-X8</f>
        <v>2.4708693673873494</v>
      </c>
      <c r="Y119" s="27">
        <f t="shared" si="131"/>
        <v>1.0745873019765444</v>
      </c>
      <c r="Z119" s="27">
        <f t="shared" si="131"/>
        <v>-0.28190054067648518</v>
      </c>
      <c r="AA119" s="27">
        <f t="shared" si="131"/>
        <v>3.0891585329857669</v>
      </c>
      <c r="AB119" s="27">
        <f t="shared" ref="AB119:AB144" si="132">AB8-Z8</f>
        <v>2.8072579923092817</v>
      </c>
    </row>
    <row r="120" spans="1:28" x14ac:dyDescent="0.2">
      <c r="A120" t="str">
        <f t="shared" si="124"/>
        <v>12 Other managers and proprietors</v>
      </c>
      <c r="B120" s="27">
        <f t="shared" si="125"/>
        <v>3.2392324555820942</v>
      </c>
      <c r="C120" s="27">
        <f t="shared" si="125"/>
        <v>-1.2275716934688177</v>
      </c>
      <c r="D120" s="27">
        <f t="shared" si="125"/>
        <v>5.7105893973455757</v>
      </c>
      <c r="E120" s="27">
        <f t="shared" si="125"/>
        <v>6.567206382516531</v>
      </c>
      <c r="F120" s="27">
        <f t="shared" si="126"/>
        <v>12.277795779862107</v>
      </c>
      <c r="L120" t="str">
        <f t="shared" si="127"/>
        <v>12 Other managers and proprietors</v>
      </c>
      <c r="M120" s="27">
        <f t="shared" si="128"/>
        <v>1.8810888887083301</v>
      </c>
      <c r="N120" s="27">
        <f t="shared" si="128"/>
        <v>-2.0749803287492696</v>
      </c>
      <c r="O120" s="27">
        <f t="shared" si="128"/>
        <v>3.8307625068856623</v>
      </c>
      <c r="P120" s="27">
        <f t="shared" si="128"/>
        <v>4.2261472955604944</v>
      </c>
      <c r="Q120" s="27">
        <f t="shared" si="129"/>
        <v>8.0569098024461567</v>
      </c>
      <c r="W120" t="str">
        <f t="shared" si="130"/>
        <v>12 Other managers and proprietors</v>
      </c>
      <c r="X120" s="27">
        <f t="shared" si="131"/>
        <v>1.358143566873764</v>
      </c>
      <c r="Y120" s="27">
        <f t="shared" si="131"/>
        <v>0.8474086352804111</v>
      </c>
      <c r="Z120" s="27">
        <f t="shared" si="131"/>
        <v>1.8798268904598778</v>
      </c>
      <c r="AA120" s="27">
        <f t="shared" si="131"/>
        <v>2.3410590869561094</v>
      </c>
      <c r="AB120" s="27">
        <f t="shared" si="132"/>
        <v>4.2208859774159873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3.0403496953968627</v>
      </c>
      <c r="C121" s="27">
        <f t="shared" si="125"/>
        <v>1.309546126115201</v>
      </c>
      <c r="D121" s="27">
        <f t="shared" si="125"/>
        <v>2.0517116037435699</v>
      </c>
      <c r="E121" s="27">
        <f t="shared" si="125"/>
        <v>4.926179599205625</v>
      </c>
      <c r="F121" s="27">
        <f t="shared" si="126"/>
        <v>6.9778912029491948</v>
      </c>
      <c r="L121" t="str">
        <f t="shared" si="127"/>
        <v>21 Science, research, engineering and technology professionals</v>
      </c>
      <c r="M121" s="27">
        <f t="shared" si="128"/>
        <v>3.0101967061598671</v>
      </c>
      <c r="N121" s="27">
        <f t="shared" si="128"/>
        <v>-0.37189056453173919</v>
      </c>
      <c r="O121" s="27">
        <f t="shared" si="128"/>
        <v>0.48353021673332819</v>
      </c>
      <c r="P121" s="27">
        <f t="shared" si="128"/>
        <v>2.613879188357096</v>
      </c>
      <c r="Q121" s="27">
        <f t="shared" si="129"/>
        <v>3.0974094050904242</v>
      </c>
      <c r="W121" t="str">
        <f t="shared" si="130"/>
        <v>21 Science, research, engineering and technology professionals</v>
      </c>
      <c r="X121" s="27">
        <f t="shared" si="131"/>
        <v>3.0152989236999161E-2</v>
      </c>
      <c r="Y121" s="27">
        <f t="shared" si="131"/>
        <v>1.6814366906468825</v>
      </c>
      <c r="Z121" s="27">
        <f t="shared" si="131"/>
        <v>1.5681813870103145</v>
      </c>
      <c r="AA121" s="27">
        <f t="shared" si="131"/>
        <v>2.3123004108485343</v>
      </c>
      <c r="AB121" s="27">
        <f t="shared" si="132"/>
        <v>3.8804817978588488</v>
      </c>
    </row>
    <row r="122" spans="1:28" x14ac:dyDescent="0.2">
      <c r="A122" t="str">
        <f t="shared" si="124"/>
        <v>22 Health professionals</v>
      </c>
      <c r="B122" s="27">
        <f t="shared" si="125"/>
        <v>1.132029520481737</v>
      </c>
      <c r="C122" s="27">
        <f t="shared" si="125"/>
        <v>3.6537866169351076</v>
      </c>
      <c r="D122" s="27">
        <f t="shared" si="125"/>
        <v>5.7256101231939951</v>
      </c>
      <c r="E122" s="27">
        <f t="shared" si="125"/>
        <v>7.1527277695708023</v>
      </c>
      <c r="F122" s="27">
        <f t="shared" si="126"/>
        <v>12.878337892764797</v>
      </c>
      <c r="L122" t="str">
        <f t="shared" si="127"/>
        <v>22 Health professionals</v>
      </c>
      <c r="M122" s="27">
        <f t="shared" si="128"/>
        <v>0.17651899413062289</v>
      </c>
      <c r="N122" s="27">
        <f t="shared" si="128"/>
        <v>2.0727472856638141</v>
      </c>
      <c r="O122" s="27">
        <f t="shared" si="128"/>
        <v>1.3652830131214593</v>
      </c>
      <c r="P122" s="27">
        <f t="shared" si="128"/>
        <v>2.0183140004797977</v>
      </c>
      <c r="Q122" s="27">
        <f t="shared" si="129"/>
        <v>3.383597013601257</v>
      </c>
      <c r="W122" t="str">
        <f t="shared" si="130"/>
        <v>22 Health professionals</v>
      </c>
      <c r="X122" s="27">
        <f t="shared" si="131"/>
        <v>0.95551052635116207</v>
      </c>
      <c r="Y122" s="27">
        <f t="shared" si="131"/>
        <v>1.5810393312712421</v>
      </c>
      <c r="Z122" s="27">
        <f t="shared" si="131"/>
        <v>4.3603271100725252</v>
      </c>
      <c r="AA122" s="27">
        <f t="shared" si="131"/>
        <v>5.1344137690910046</v>
      </c>
      <c r="AB122" s="27">
        <f t="shared" si="132"/>
        <v>9.4947408791635297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0.82809189354215107</v>
      </c>
      <c r="C123" s="27">
        <f t="shared" si="125"/>
        <v>1.9022930364106827</v>
      </c>
      <c r="D123" s="27">
        <f t="shared" si="125"/>
        <v>3.74963944266986</v>
      </c>
      <c r="E123" s="27">
        <f t="shared" si="125"/>
        <v>3.3443478544423115</v>
      </c>
      <c r="F123" s="27">
        <f t="shared" si="126"/>
        <v>7.0939872971121716</v>
      </c>
      <c r="L123" t="str">
        <f t="shared" si="127"/>
        <v>23 Teaching and other educational professionals</v>
      </c>
      <c r="M123" s="27">
        <f t="shared" si="128"/>
        <v>-2.4247176385633598</v>
      </c>
      <c r="N123" s="27">
        <f t="shared" si="128"/>
        <v>-0.30176696079789167</v>
      </c>
      <c r="O123" s="27">
        <f t="shared" si="128"/>
        <v>1.5412193362935191</v>
      </c>
      <c r="P123" s="27">
        <f t="shared" si="128"/>
        <v>0.70951641386182374</v>
      </c>
      <c r="Q123" s="27">
        <f t="shared" si="129"/>
        <v>2.2507357501553429</v>
      </c>
      <c r="W123" t="str">
        <f t="shared" si="130"/>
        <v>23 Teaching and other educational professionals</v>
      </c>
      <c r="X123" s="27">
        <f t="shared" si="131"/>
        <v>3.2528095321055659</v>
      </c>
      <c r="Y123" s="27">
        <f t="shared" si="131"/>
        <v>2.2040599972084607</v>
      </c>
      <c r="Z123" s="27">
        <f t="shared" si="131"/>
        <v>2.2084201063763338</v>
      </c>
      <c r="AA123" s="27">
        <f t="shared" si="131"/>
        <v>2.6348314405805304</v>
      </c>
      <c r="AB123" s="27">
        <f t="shared" si="132"/>
        <v>4.8432515469568642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2.9620265812639701</v>
      </c>
      <c r="C124" s="27">
        <f t="shared" si="125"/>
        <v>5.440054293329851</v>
      </c>
      <c r="D124" s="27">
        <f t="shared" si="125"/>
        <v>4.5553537670600903</v>
      </c>
      <c r="E124" s="27">
        <f t="shared" si="125"/>
        <v>7.3700303844272455</v>
      </c>
      <c r="F124" s="27">
        <f t="shared" si="126"/>
        <v>11.925384151487336</v>
      </c>
      <c r="L124" t="str">
        <f t="shared" si="127"/>
        <v>24 Business, media and public service professionals</v>
      </c>
      <c r="M124" s="27">
        <f t="shared" si="128"/>
        <v>0.27733727278639364</v>
      </c>
      <c r="N124" s="27">
        <f t="shared" si="128"/>
        <v>1.9994665899337889</v>
      </c>
      <c r="O124" s="27">
        <f t="shared" si="128"/>
        <v>2.2692168366846381</v>
      </c>
      <c r="P124" s="27">
        <f t="shared" si="128"/>
        <v>2.3761373246911575</v>
      </c>
      <c r="Q124" s="27">
        <f t="shared" si="129"/>
        <v>4.6453541613757956</v>
      </c>
      <c r="W124" t="str">
        <f t="shared" si="130"/>
        <v>24 Business, media and public service professionals</v>
      </c>
      <c r="X124" s="27">
        <f t="shared" si="131"/>
        <v>2.6846893084775125</v>
      </c>
      <c r="Y124" s="27">
        <f t="shared" si="131"/>
        <v>3.4405877033960053</v>
      </c>
      <c r="Z124" s="27">
        <f t="shared" si="131"/>
        <v>2.2861369303754913</v>
      </c>
      <c r="AA124" s="27">
        <f t="shared" si="131"/>
        <v>4.9938930597359992</v>
      </c>
      <c r="AB124" s="27">
        <f t="shared" si="132"/>
        <v>7.2800299901114904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1.6471869471144629</v>
      </c>
      <c r="C125" s="27">
        <f t="shared" si="125"/>
        <v>1.3666778841278635</v>
      </c>
      <c r="D125" s="27">
        <f t="shared" si="125"/>
        <v>-2.6233334238377282</v>
      </c>
      <c r="E125" s="27">
        <f t="shared" si="125"/>
        <v>0.80131160054019546</v>
      </c>
      <c r="F125" s="27">
        <f t="shared" si="126"/>
        <v>-1.8220218232975327</v>
      </c>
      <c r="L125" t="str">
        <f t="shared" si="127"/>
        <v>31 Science, engineering and technology associate professionals</v>
      </c>
      <c r="M125" s="27">
        <f t="shared" si="128"/>
        <v>1.687632081131806</v>
      </c>
      <c r="N125" s="27">
        <f t="shared" si="128"/>
        <v>0.62625177832197743</v>
      </c>
      <c r="O125" s="27">
        <f t="shared" si="128"/>
        <v>-2.7915067432950558</v>
      </c>
      <c r="P125" s="27">
        <f t="shared" si="128"/>
        <v>-1.5475782797313542E-2</v>
      </c>
      <c r="Q125" s="27">
        <f t="shared" si="129"/>
        <v>-2.8069825260923693</v>
      </c>
      <c r="W125" t="str">
        <f t="shared" si="130"/>
        <v>31 Science, engineering and technology associate professionals</v>
      </c>
      <c r="X125" s="27">
        <f t="shared" si="131"/>
        <v>-4.0445134017327078E-2</v>
      </c>
      <c r="Y125" s="27">
        <f t="shared" si="131"/>
        <v>0.74042610580588608</v>
      </c>
      <c r="Z125" s="27">
        <f t="shared" si="131"/>
        <v>0.16817331945729119</v>
      </c>
      <c r="AA125" s="27">
        <f t="shared" si="131"/>
        <v>0.81678738333756229</v>
      </c>
      <c r="AB125" s="27">
        <f t="shared" si="132"/>
        <v>0.98496070279485348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0.37387529648585627</v>
      </c>
      <c r="C126" s="27">
        <f t="shared" si="125"/>
        <v>1.7556705818475464</v>
      </c>
      <c r="D126" s="27">
        <f t="shared" si="125"/>
        <v>0.26005608704047845</v>
      </c>
      <c r="E126" s="27">
        <f t="shared" si="125"/>
        <v>1.9240249055784986</v>
      </c>
      <c r="F126" s="27">
        <f t="shared" si="126"/>
        <v>2.184080992618977</v>
      </c>
      <c r="L126" t="str">
        <f t="shared" si="127"/>
        <v>32 Health and social care associate professionals</v>
      </c>
      <c r="M126" s="27">
        <f t="shared" si="128"/>
        <v>-0.14706473377140394</v>
      </c>
      <c r="N126" s="27">
        <f t="shared" si="128"/>
        <v>0.5858423089058471</v>
      </c>
      <c r="O126" s="27">
        <f t="shared" si="128"/>
        <v>-0.42595639531918028</v>
      </c>
      <c r="P126" s="27">
        <f t="shared" si="128"/>
        <v>0.31476474600525339</v>
      </c>
      <c r="Q126" s="27">
        <f t="shared" si="129"/>
        <v>-0.11119164931392689</v>
      </c>
      <c r="W126" t="str">
        <f t="shared" si="130"/>
        <v>32 Health and social care associate professionals</v>
      </c>
      <c r="X126" s="27">
        <f t="shared" si="131"/>
        <v>0.52094003025715274</v>
      </c>
      <c r="Y126" s="27">
        <f t="shared" si="131"/>
        <v>1.1698282729417731</v>
      </c>
      <c r="Z126" s="27">
        <f t="shared" si="131"/>
        <v>0.68601248235961521</v>
      </c>
      <c r="AA126" s="27">
        <f t="shared" si="131"/>
        <v>1.609260159573271</v>
      </c>
      <c r="AB126" s="27">
        <f t="shared" si="132"/>
        <v>2.2952726419328862</v>
      </c>
    </row>
    <row r="127" spans="1:28" x14ac:dyDescent="0.2">
      <c r="A127" t="str">
        <f t="shared" si="124"/>
        <v>33 Protective service occupations</v>
      </c>
      <c r="B127" s="27">
        <f t="shared" si="125"/>
        <v>0.6574301560915039</v>
      </c>
      <c r="C127" s="27">
        <f t="shared" si="125"/>
        <v>0.64046563026493786</v>
      </c>
      <c r="D127" s="27">
        <f t="shared" si="125"/>
        <v>1.9332564180523661</v>
      </c>
      <c r="E127" s="27">
        <f t="shared" si="125"/>
        <v>2.0672108275234589</v>
      </c>
      <c r="F127" s="27">
        <f t="shared" si="126"/>
        <v>4.000467245575825</v>
      </c>
      <c r="L127" t="str">
        <f t="shared" si="127"/>
        <v>33 Protective service occupations</v>
      </c>
      <c r="M127" s="27">
        <f t="shared" si="128"/>
        <v>0.31310264797591891</v>
      </c>
      <c r="N127" s="27">
        <f t="shared" si="128"/>
        <v>0.2888109791338227</v>
      </c>
      <c r="O127" s="27">
        <f t="shared" si="128"/>
        <v>0.90740929578265472</v>
      </c>
      <c r="P127" s="27">
        <f t="shared" si="128"/>
        <v>0.65122399221873017</v>
      </c>
      <c r="Q127" s="27">
        <f t="shared" si="129"/>
        <v>1.5586332880013849</v>
      </c>
      <c r="W127" t="str">
        <f t="shared" si="130"/>
        <v>33 Protective service occupations</v>
      </c>
      <c r="X127" s="27">
        <f t="shared" si="131"/>
        <v>0.34432750811558099</v>
      </c>
      <c r="Y127" s="27">
        <f t="shared" si="131"/>
        <v>0.35165465113112715</v>
      </c>
      <c r="Z127" s="27">
        <f t="shared" si="131"/>
        <v>1.0258471222697048</v>
      </c>
      <c r="AA127" s="27">
        <f t="shared" si="131"/>
        <v>1.4159868353047367</v>
      </c>
      <c r="AB127" s="27">
        <f t="shared" si="132"/>
        <v>2.4418339575744414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0.24792270829543384</v>
      </c>
      <c r="C128" s="27">
        <f t="shared" si="125"/>
        <v>-0.67349107289870247</v>
      </c>
      <c r="D128" s="27">
        <f t="shared" si="125"/>
        <v>-0.6624155312221518</v>
      </c>
      <c r="E128" s="27">
        <f t="shared" si="125"/>
        <v>1.3502774820910748</v>
      </c>
      <c r="F128" s="27">
        <f t="shared" si="126"/>
        <v>0.68786195086892299</v>
      </c>
      <c r="L128" t="str">
        <f t="shared" si="127"/>
        <v>34 Culture, media and sports occupations</v>
      </c>
      <c r="M128" s="27">
        <f t="shared" si="128"/>
        <v>0.68610495111340875</v>
      </c>
      <c r="N128" s="27">
        <f t="shared" si="128"/>
        <v>-1.0280096137031922</v>
      </c>
      <c r="O128" s="27">
        <f t="shared" si="128"/>
        <v>-0.2685495020448796</v>
      </c>
      <c r="P128" s="27">
        <f t="shared" si="128"/>
        <v>0.41770360180598853</v>
      </c>
      <c r="Q128" s="27">
        <f t="shared" si="129"/>
        <v>0.14915409976110894</v>
      </c>
      <c r="W128" t="str">
        <f t="shared" si="130"/>
        <v>34 Culture, media and sports occupations</v>
      </c>
      <c r="X128" s="27">
        <f t="shared" si="131"/>
        <v>-0.43818224281797402</v>
      </c>
      <c r="Y128" s="27">
        <f t="shared" si="131"/>
        <v>0.3545185408044853</v>
      </c>
      <c r="Z128" s="27">
        <f t="shared" si="131"/>
        <v>-0.39386602917728553</v>
      </c>
      <c r="AA128" s="27">
        <f t="shared" si="131"/>
        <v>0.93257388028510313</v>
      </c>
      <c r="AB128" s="27">
        <f t="shared" si="132"/>
        <v>0.5387078511078176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1.2457284167695875</v>
      </c>
      <c r="C129" s="27">
        <f t="shared" si="125"/>
        <v>1.8570978528161319</v>
      </c>
      <c r="D129" s="27">
        <f t="shared" si="125"/>
        <v>-2.0908923716912113</v>
      </c>
      <c r="E129" s="27">
        <f t="shared" si="125"/>
        <v>2.1838896952143187</v>
      </c>
      <c r="F129" s="27">
        <f t="shared" si="126"/>
        <v>9.2997323523107411E-2</v>
      </c>
      <c r="L129" t="str">
        <f t="shared" si="127"/>
        <v>35 Business and public service associate professionals</v>
      </c>
      <c r="M129" s="27">
        <f t="shared" si="128"/>
        <v>0.44025945974763658</v>
      </c>
      <c r="N129" s="27">
        <f t="shared" si="128"/>
        <v>0.79556592354879996</v>
      </c>
      <c r="O129" s="27">
        <f t="shared" si="128"/>
        <v>-1.7770216477975147</v>
      </c>
      <c r="P129" s="27">
        <f t="shared" si="128"/>
        <v>1.3931003778765216E-2</v>
      </c>
      <c r="Q129" s="27">
        <f t="shared" si="129"/>
        <v>-1.7630906440187495</v>
      </c>
      <c r="W129" t="str">
        <f t="shared" si="130"/>
        <v>35 Business and public service associate professionals</v>
      </c>
      <c r="X129" s="27">
        <f t="shared" si="131"/>
        <v>0.80546895702191534</v>
      </c>
      <c r="Y129" s="27">
        <f t="shared" si="131"/>
        <v>1.0615319292672929</v>
      </c>
      <c r="Z129" s="27">
        <f t="shared" si="131"/>
        <v>-0.31387072389359716</v>
      </c>
      <c r="AA129" s="27">
        <f t="shared" si="131"/>
        <v>2.1699586914355002</v>
      </c>
      <c r="AB129" s="27">
        <f t="shared" si="132"/>
        <v>1.8560879675419031</v>
      </c>
    </row>
    <row r="130" spans="1:28" x14ac:dyDescent="0.2">
      <c r="A130" t="str">
        <f t="shared" si="124"/>
        <v>41 Administrative occupations</v>
      </c>
      <c r="B130" s="27">
        <f t="shared" si="125"/>
        <v>-6.4020174106418324</v>
      </c>
      <c r="C130" s="27">
        <f t="shared" si="125"/>
        <v>3.7591269107392264</v>
      </c>
      <c r="D130" s="27">
        <f t="shared" si="125"/>
        <v>-6.8750871410196908</v>
      </c>
      <c r="E130" s="27">
        <f t="shared" si="125"/>
        <v>-3.4418363313377398</v>
      </c>
      <c r="F130" s="27">
        <f t="shared" si="126"/>
        <v>-10.316923472357431</v>
      </c>
      <c r="L130" t="str">
        <f t="shared" si="127"/>
        <v>41 Administrative occupations</v>
      </c>
      <c r="M130" s="27">
        <f t="shared" si="128"/>
        <v>-2.5585290166327148</v>
      </c>
      <c r="N130" s="27">
        <f t="shared" si="128"/>
        <v>4.5595785682549064</v>
      </c>
      <c r="O130" s="27">
        <f t="shared" si="128"/>
        <v>-1.3071185978823827</v>
      </c>
      <c r="P130" s="27">
        <f t="shared" si="128"/>
        <v>2.7079785017252966</v>
      </c>
      <c r="Q130" s="27">
        <f t="shared" si="129"/>
        <v>1.4008599038429139</v>
      </c>
      <c r="W130" t="str">
        <f t="shared" si="130"/>
        <v>41 Administrative occupations</v>
      </c>
      <c r="X130" s="27">
        <f t="shared" si="131"/>
        <v>-3.8434883940091567</v>
      </c>
      <c r="Y130" s="27">
        <f t="shared" si="131"/>
        <v>-0.8004516575156515</v>
      </c>
      <c r="Z130" s="27">
        <f t="shared" si="131"/>
        <v>-5.5679685431371695</v>
      </c>
      <c r="AA130" s="27">
        <f t="shared" si="131"/>
        <v>-6.1498148330631963</v>
      </c>
      <c r="AB130" s="27">
        <f t="shared" si="132"/>
        <v>-11.717783376200366</v>
      </c>
    </row>
    <row r="131" spans="1:28" x14ac:dyDescent="0.2">
      <c r="A131" t="str">
        <f t="shared" si="124"/>
        <v>42 Secretarial and related occupations</v>
      </c>
      <c r="B131" s="27">
        <f t="shared" si="125"/>
        <v>-2.5574475617208954</v>
      </c>
      <c r="C131" s="27">
        <f t="shared" si="125"/>
        <v>0.1529672621041307</v>
      </c>
      <c r="D131" s="27">
        <f t="shared" si="125"/>
        <v>1.4864553849854119</v>
      </c>
      <c r="E131" s="27">
        <f t="shared" si="125"/>
        <v>-2.5248862241858401</v>
      </c>
      <c r="F131" s="27">
        <f t="shared" si="126"/>
        <v>-1.0384308392004282</v>
      </c>
      <c r="L131" t="str">
        <f t="shared" si="127"/>
        <v>42 Secretarial and related occupations</v>
      </c>
      <c r="M131" s="27">
        <f t="shared" si="128"/>
        <v>-0.28862499576038858</v>
      </c>
      <c r="N131" s="27">
        <f t="shared" si="128"/>
        <v>-8.6326425615932068E-2</v>
      </c>
      <c r="O131" s="27">
        <f t="shared" si="128"/>
        <v>0.40051913839646669</v>
      </c>
      <c r="P131" s="27">
        <f t="shared" si="128"/>
        <v>0.26983226166878049</v>
      </c>
      <c r="Q131" s="27">
        <f t="shared" si="129"/>
        <v>0.67035140006524718</v>
      </c>
      <c r="W131" t="str">
        <f t="shared" si="130"/>
        <v>42 Secretarial and related occupations</v>
      </c>
      <c r="X131" s="27">
        <f t="shared" si="131"/>
        <v>-2.2688225659605088</v>
      </c>
      <c r="Y131" s="27">
        <f t="shared" si="131"/>
        <v>0.23929368772007997</v>
      </c>
      <c r="Z131" s="27">
        <f t="shared" si="131"/>
        <v>1.0859362465889451</v>
      </c>
      <c r="AA131" s="27">
        <f t="shared" si="131"/>
        <v>-2.7947184858546361</v>
      </c>
      <c r="AB131" s="27">
        <f t="shared" si="132"/>
        <v>-1.7087822392656911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-1.7023664909523273</v>
      </c>
      <c r="C132" s="27">
        <f t="shared" si="125"/>
        <v>6.6012317855687286E-2</v>
      </c>
      <c r="D132" s="27">
        <f t="shared" si="125"/>
        <v>0.13094973755499595</v>
      </c>
      <c r="E132" s="27">
        <f t="shared" si="125"/>
        <v>0.86795845321030995</v>
      </c>
      <c r="F132" s="27">
        <f t="shared" si="126"/>
        <v>0.9989081907653059</v>
      </c>
      <c r="L132" t="str">
        <f t="shared" si="127"/>
        <v>51 Skilled agricultural and related trades</v>
      </c>
      <c r="M132" s="27">
        <f t="shared" si="128"/>
        <v>-1.9631593566801504</v>
      </c>
      <c r="N132" s="27">
        <f t="shared" si="128"/>
        <v>-0.7512631147663118</v>
      </c>
      <c r="O132" s="27">
        <f t="shared" si="128"/>
        <v>-4.6475582758628065E-2</v>
      </c>
      <c r="P132" s="27">
        <f t="shared" si="128"/>
        <v>0.52961099587990379</v>
      </c>
      <c r="Q132" s="27">
        <f t="shared" si="129"/>
        <v>0.48313541312127573</v>
      </c>
      <c r="W132" t="str">
        <f t="shared" si="130"/>
        <v>51 Skilled agricultural and related trades</v>
      </c>
      <c r="X132" s="27">
        <f t="shared" si="131"/>
        <v>0.260792865727834</v>
      </c>
      <c r="Y132" s="27">
        <f t="shared" si="131"/>
        <v>0.81727543262199698</v>
      </c>
      <c r="Z132" s="27">
        <f t="shared" si="131"/>
        <v>0.17742532031361002</v>
      </c>
      <c r="AA132" s="27">
        <f t="shared" si="131"/>
        <v>0.3383474573304166</v>
      </c>
      <c r="AB132" s="27">
        <f t="shared" si="132"/>
        <v>0.51577277764402663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-0.95183408811512038</v>
      </c>
      <c r="C133" s="27">
        <f t="shared" si="125"/>
        <v>-5.7922197825117721</v>
      </c>
      <c r="D133" s="27">
        <f t="shared" si="125"/>
        <v>-1.563276683979467</v>
      </c>
      <c r="E133" s="27">
        <f t="shared" si="125"/>
        <v>-2.9978187643366141</v>
      </c>
      <c r="F133" s="27">
        <f t="shared" si="126"/>
        <v>-4.561095448316081</v>
      </c>
      <c r="L133" t="str">
        <f t="shared" si="127"/>
        <v>52 Skilled metal, electrical and electronic trades</v>
      </c>
      <c r="M133" s="27">
        <f t="shared" si="128"/>
        <v>-1.1599745907767485</v>
      </c>
      <c r="N133" s="27">
        <f t="shared" si="128"/>
        <v>-5.6831771951258432</v>
      </c>
      <c r="O133" s="27">
        <f t="shared" si="128"/>
        <v>-2.1960514367907642</v>
      </c>
      <c r="P133" s="27">
        <f t="shared" si="128"/>
        <v>-3.3689071286578844</v>
      </c>
      <c r="Q133" s="27">
        <f t="shared" si="129"/>
        <v>-5.5649585654486486</v>
      </c>
      <c r="W133" t="str">
        <f t="shared" si="130"/>
        <v>52 Skilled metal, electrical and electronic trades</v>
      </c>
      <c r="X133" s="27">
        <f t="shared" si="131"/>
        <v>0.2081405026616428</v>
      </c>
      <c r="Y133" s="27">
        <f t="shared" si="131"/>
        <v>-0.10904258738590544</v>
      </c>
      <c r="Z133" s="27">
        <f t="shared" si="131"/>
        <v>0.63277475281125362</v>
      </c>
      <c r="AA133" s="27">
        <f t="shared" si="131"/>
        <v>0.37108836432133363</v>
      </c>
      <c r="AB133" s="27">
        <f t="shared" si="132"/>
        <v>1.0038631171325871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2.8521229044117078</v>
      </c>
      <c r="C134" s="27">
        <f t="shared" si="125"/>
        <v>-6.451310963157713</v>
      </c>
      <c r="D134" s="27">
        <f t="shared" si="125"/>
        <v>-0.35954876782936296</v>
      </c>
      <c r="E134" s="27">
        <f t="shared" si="125"/>
        <v>-2.6426099939957339</v>
      </c>
      <c r="F134" s="27">
        <f t="shared" si="126"/>
        <v>-3.0021587618250969</v>
      </c>
      <c r="L134" t="str">
        <f t="shared" si="127"/>
        <v>53 Skilled construction and building trades</v>
      </c>
      <c r="M134" s="27">
        <f t="shared" si="128"/>
        <v>3.3451777704467283</v>
      </c>
      <c r="N134" s="27">
        <f t="shared" si="128"/>
        <v>-6.5935964374799383</v>
      </c>
      <c r="O134" s="27">
        <f t="shared" si="128"/>
        <v>-0.4126391008084056</v>
      </c>
      <c r="P134" s="27">
        <f t="shared" si="128"/>
        <v>-2.7535360824063666</v>
      </c>
      <c r="Q134" s="27">
        <f t="shared" si="129"/>
        <v>-3.1661751832147722</v>
      </c>
      <c r="W134" t="str">
        <f t="shared" si="130"/>
        <v>53 Skilled construction and building trades</v>
      </c>
      <c r="X134" s="27">
        <f t="shared" si="131"/>
        <v>-0.49305486603501492</v>
      </c>
      <c r="Y134" s="27">
        <f t="shared" si="131"/>
        <v>0.14228547432222338</v>
      </c>
      <c r="Z134" s="27">
        <f t="shared" si="131"/>
        <v>5.3090332979051857E-2</v>
      </c>
      <c r="AA134" s="27">
        <f t="shared" si="131"/>
        <v>0.11092608841059293</v>
      </c>
      <c r="AB134" s="27">
        <f t="shared" si="132"/>
        <v>0.16401642138964478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-2.0739747837590699</v>
      </c>
      <c r="C135" s="27">
        <f t="shared" si="125"/>
        <v>-0.99608890659365201</v>
      </c>
      <c r="D135" s="27">
        <f t="shared" si="125"/>
        <v>-0.33197978020479368</v>
      </c>
      <c r="E135" s="27">
        <f t="shared" si="125"/>
        <v>-0.37164195734204775</v>
      </c>
      <c r="F135" s="27">
        <f t="shared" si="126"/>
        <v>-0.70362173754684143</v>
      </c>
      <c r="L135" t="str">
        <f t="shared" si="127"/>
        <v>54 Textiles, printing and other skilled trades</v>
      </c>
      <c r="M135" s="27">
        <f t="shared" si="128"/>
        <v>-1.0533442360608145</v>
      </c>
      <c r="N135" s="27">
        <f t="shared" si="128"/>
        <v>-1.6943662165682802</v>
      </c>
      <c r="O135" s="27">
        <f t="shared" si="128"/>
        <v>-0.25489720692230122</v>
      </c>
      <c r="P135" s="27">
        <f t="shared" si="128"/>
        <v>-0.21193243689159758</v>
      </c>
      <c r="Q135" s="27">
        <f t="shared" si="129"/>
        <v>-0.4668296438138988</v>
      </c>
      <c r="W135" t="str">
        <f t="shared" si="130"/>
        <v>54 Textiles, printing and other skilled trades</v>
      </c>
      <c r="X135" s="27">
        <f t="shared" si="131"/>
        <v>-1.0206305476982642</v>
      </c>
      <c r="Y135" s="27">
        <f t="shared" si="131"/>
        <v>0.69827730997464332</v>
      </c>
      <c r="Z135" s="27">
        <f t="shared" si="131"/>
        <v>-7.7082573282482691E-2</v>
      </c>
      <c r="AA135" s="27">
        <f t="shared" si="131"/>
        <v>-0.15970952045047149</v>
      </c>
      <c r="AB135" s="27">
        <f t="shared" si="132"/>
        <v>-0.23679209373295418</v>
      </c>
    </row>
    <row r="136" spans="1:28" x14ac:dyDescent="0.2">
      <c r="A136" t="str">
        <f t="shared" si="124"/>
        <v>61 Caring personal service occupations</v>
      </c>
      <c r="B136" s="27">
        <f t="shared" si="125"/>
        <v>-3.2822748437400691</v>
      </c>
      <c r="C136" s="27">
        <f t="shared" si="125"/>
        <v>1.5214915844208576</v>
      </c>
      <c r="D136" s="27">
        <f t="shared" si="125"/>
        <v>4.4791056363608703</v>
      </c>
      <c r="E136" s="27">
        <f t="shared" si="125"/>
        <v>3.260234481571473</v>
      </c>
      <c r="F136" s="27">
        <f t="shared" si="126"/>
        <v>7.7393401179323433</v>
      </c>
      <c r="L136" t="str">
        <f t="shared" si="127"/>
        <v>61 Caring personal service occupations</v>
      </c>
      <c r="M136" s="27">
        <f t="shared" si="128"/>
        <v>0.13899365752869564</v>
      </c>
      <c r="N136" s="27">
        <f t="shared" si="128"/>
        <v>-0.21035803917557416</v>
      </c>
      <c r="O136" s="27">
        <f t="shared" si="128"/>
        <v>1.7578439406603668</v>
      </c>
      <c r="P136" s="27">
        <f t="shared" si="128"/>
        <v>1.3611654932575323</v>
      </c>
      <c r="Q136" s="27">
        <f t="shared" si="129"/>
        <v>3.1190094339178991</v>
      </c>
      <c r="W136" t="str">
        <f t="shared" si="130"/>
        <v>61 Caring personal service occupations</v>
      </c>
      <c r="X136" s="27">
        <f t="shared" si="131"/>
        <v>-3.4212685012687771</v>
      </c>
      <c r="Y136" s="27">
        <f t="shared" si="131"/>
        <v>1.7318496235964673</v>
      </c>
      <c r="Z136" s="27">
        <f t="shared" si="131"/>
        <v>2.7212616957004769</v>
      </c>
      <c r="AA136" s="27">
        <f t="shared" si="131"/>
        <v>1.8990689883139282</v>
      </c>
      <c r="AB136" s="27">
        <f t="shared" si="132"/>
        <v>4.6203306840144052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1.1101020180467174</v>
      </c>
      <c r="C137" s="27">
        <f t="shared" si="125"/>
        <v>-1.5427313796767841</v>
      </c>
      <c r="D137" s="27">
        <f t="shared" si="125"/>
        <v>-9.9024002957104784E-2</v>
      </c>
      <c r="E137" s="27">
        <f t="shared" si="125"/>
        <v>0.68568601183997657</v>
      </c>
      <c r="F137" s="27">
        <f t="shared" si="126"/>
        <v>0.58666200888287179</v>
      </c>
      <c r="L137" t="str">
        <f t="shared" si="127"/>
        <v>62 Leisure, travel and related personal service occupations</v>
      </c>
      <c r="M137" s="27">
        <f t="shared" si="128"/>
        <v>0.39925638331910651</v>
      </c>
      <c r="N137" s="27">
        <f t="shared" si="128"/>
        <v>-6.8447404913870358E-2</v>
      </c>
      <c r="O137" s="27">
        <f t="shared" si="128"/>
        <v>-0.10085063419479212</v>
      </c>
      <c r="P137" s="27">
        <f t="shared" si="128"/>
        <v>0.46957662620763863</v>
      </c>
      <c r="Q137" s="27">
        <f t="shared" si="129"/>
        <v>0.3687259920128465</v>
      </c>
      <c r="W137" t="str">
        <f t="shared" si="130"/>
        <v>62 Leisure, travel and related personal service occupations</v>
      </c>
      <c r="X137" s="27">
        <f t="shared" si="131"/>
        <v>0.7108456347276384</v>
      </c>
      <c r="Y137" s="27">
        <f t="shared" si="131"/>
        <v>-1.4742839747629315</v>
      </c>
      <c r="Z137" s="27">
        <f t="shared" si="131"/>
        <v>1.8266312377139826E-3</v>
      </c>
      <c r="AA137" s="27">
        <f t="shared" si="131"/>
        <v>0.21610938563232374</v>
      </c>
      <c r="AB137" s="27">
        <f t="shared" si="132"/>
        <v>0.21793601687003772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-9.8692277032412679E-2</v>
      </c>
      <c r="C138" s="27">
        <f t="shared" si="125"/>
        <v>0.22730746414213587</v>
      </c>
      <c r="D138" s="27">
        <f t="shared" si="125"/>
        <v>-0.21150777780383256</v>
      </c>
      <c r="E138" s="27">
        <f t="shared" si="125"/>
        <v>6.4117342451171844E-2</v>
      </c>
      <c r="F138" s="27">
        <f t="shared" si="126"/>
        <v>-0.14739043535266072</v>
      </c>
      <c r="L138" t="str">
        <f t="shared" si="127"/>
        <v>63 Community and civil enforcement occupations</v>
      </c>
      <c r="M138" s="27">
        <f t="shared" si="128"/>
        <v>-0.15917848390978395</v>
      </c>
      <c r="N138" s="27">
        <f t="shared" si="128"/>
        <v>0.28401136520053927</v>
      </c>
      <c r="O138" s="27">
        <f t="shared" si="128"/>
        <v>-0.31129875802715679</v>
      </c>
      <c r="P138" s="27">
        <f t="shared" si="128"/>
        <v>7.4680444440196836E-2</v>
      </c>
      <c r="Q138" s="27">
        <f t="shared" si="129"/>
        <v>-0.23661831358695995</v>
      </c>
      <c r="W138" t="str">
        <f t="shared" si="130"/>
        <v>63 Community and civil enforcement occupations</v>
      </c>
      <c r="X138" s="27">
        <f t="shared" si="131"/>
        <v>6.0486206877371607E-2</v>
      </c>
      <c r="Y138" s="27">
        <f t="shared" si="131"/>
        <v>-5.6703901058402006E-2</v>
      </c>
      <c r="Z138" s="27">
        <f t="shared" si="131"/>
        <v>9.9790980223323889E-2</v>
      </c>
      <c r="AA138" s="27">
        <f t="shared" si="131"/>
        <v>-1.0563101989024715E-2</v>
      </c>
      <c r="AB138" s="27">
        <f t="shared" si="132"/>
        <v>8.9227878234299174E-2</v>
      </c>
    </row>
    <row r="139" spans="1:28" x14ac:dyDescent="0.2">
      <c r="A139" t="str">
        <f t="shared" si="124"/>
        <v>71 Sales occupations</v>
      </c>
      <c r="B139" s="27">
        <f t="shared" si="125"/>
        <v>-8.1452617312656201</v>
      </c>
      <c r="C139" s="27">
        <f t="shared" si="125"/>
        <v>8.2034512504776558E-2</v>
      </c>
      <c r="D139" s="27">
        <f t="shared" si="125"/>
        <v>-4.3805865000268795</v>
      </c>
      <c r="E139" s="27">
        <f t="shared" si="125"/>
        <v>-1.8902567809862205</v>
      </c>
      <c r="F139" s="27">
        <f t="shared" si="126"/>
        <v>-6.2708432810131001</v>
      </c>
      <c r="L139" t="str">
        <f t="shared" si="127"/>
        <v>71 Sales occupations</v>
      </c>
      <c r="M139" s="27">
        <f t="shared" si="128"/>
        <v>-0.82051063112048794</v>
      </c>
      <c r="N139" s="27">
        <f t="shared" si="128"/>
        <v>-0.6694056219446729</v>
      </c>
      <c r="O139" s="27">
        <f t="shared" si="128"/>
        <v>-1.5200933495216091</v>
      </c>
      <c r="P139" s="27">
        <f t="shared" si="128"/>
        <v>0.2329389393570942</v>
      </c>
      <c r="Q139" s="27">
        <f t="shared" si="129"/>
        <v>-1.2871544101645149</v>
      </c>
      <c r="W139" t="str">
        <f t="shared" si="130"/>
        <v>71 Sales occupations</v>
      </c>
      <c r="X139" s="27">
        <f t="shared" si="131"/>
        <v>-7.3247511001450079</v>
      </c>
      <c r="Y139" s="27">
        <f t="shared" si="131"/>
        <v>0.75144013444938906</v>
      </c>
      <c r="Z139" s="27">
        <f t="shared" si="131"/>
        <v>-2.8604931505054054</v>
      </c>
      <c r="AA139" s="27">
        <f t="shared" si="131"/>
        <v>-2.1231957203434035</v>
      </c>
      <c r="AB139" s="27">
        <f t="shared" si="132"/>
        <v>-4.983688870848809</v>
      </c>
    </row>
    <row r="140" spans="1:28" x14ac:dyDescent="0.2">
      <c r="A140" t="str">
        <f t="shared" si="124"/>
        <v>72 Customer service occupations</v>
      </c>
      <c r="B140" s="27">
        <f t="shared" si="125"/>
        <v>0.61610345620120199</v>
      </c>
      <c r="C140" s="27">
        <f t="shared" si="125"/>
        <v>0.61219673478709424</v>
      </c>
      <c r="D140" s="27">
        <f t="shared" si="125"/>
        <v>4.820417651217614</v>
      </c>
      <c r="E140" s="27">
        <f t="shared" si="125"/>
        <v>3.7350535881072808</v>
      </c>
      <c r="F140" s="27">
        <f t="shared" si="126"/>
        <v>8.5554712393248948</v>
      </c>
      <c r="L140" t="str">
        <f t="shared" si="127"/>
        <v>72 Customer service occupations</v>
      </c>
      <c r="M140" s="27">
        <f t="shared" si="128"/>
        <v>-0.38336824480087106</v>
      </c>
      <c r="N140" s="27">
        <f t="shared" si="128"/>
        <v>1.114870307785667</v>
      </c>
      <c r="O140" s="27">
        <f t="shared" si="128"/>
        <v>2.5858156435191004</v>
      </c>
      <c r="P140" s="27">
        <f t="shared" si="128"/>
        <v>2.0722040248232414</v>
      </c>
      <c r="Q140" s="27">
        <f t="shared" si="129"/>
        <v>4.6580196683423418</v>
      </c>
      <c r="W140" t="str">
        <f t="shared" si="130"/>
        <v>72 Customer service occupations</v>
      </c>
      <c r="X140" s="27">
        <f t="shared" si="131"/>
        <v>0.99947170100206506</v>
      </c>
      <c r="Y140" s="27">
        <f t="shared" si="131"/>
        <v>-0.50267357299858162</v>
      </c>
      <c r="Z140" s="27">
        <f t="shared" si="131"/>
        <v>2.2346020076985464</v>
      </c>
      <c r="AA140" s="27">
        <f t="shared" si="131"/>
        <v>1.6628495632840128</v>
      </c>
      <c r="AB140" s="27">
        <f t="shared" si="132"/>
        <v>3.8974515709825592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-2.9235367922328379</v>
      </c>
      <c r="C141" s="27">
        <f t="shared" si="125"/>
        <v>-3.8036361107283199</v>
      </c>
      <c r="D141" s="27">
        <f t="shared" si="125"/>
        <v>4.6539479923208873</v>
      </c>
      <c r="E141" s="27">
        <f t="shared" si="125"/>
        <v>-1.3726789761920202</v>
      </c>
      <c r="F141" s="27">
        <f t="shared" si="126"/>
        <v>3.2812690161288671</v>
      </c>
      <c r="L141" t="str">
        <f t="shared" si="127"/>
        <v>81 Process, plant and machine operatives</v>
      </c>
      <c r="M141" s="27">
        <f t="shared" si="128"/>
        <v>-2.870757752763037</v>
      </c>
      <c r="N141" s="27">
        <f t="shared" si="128"/>
        <v>-2.7697206651598663</v>
      </c>
      <c r="O141" s="27">
        <f t="shared" si="128"/>
        <v>3.8165330581201538</v>
      </c>
      <c r="P141" s="27">
        <f t="shared" si="128"/>
        <v>-1.0408785541548902</v>
      </c>
      <c r="Q141" s="27">
        <f t="shared" si="129"/>
        <v>2.7756545039652636</v>
      </c>
      <c r="W141" t="str">
        <f t="shared" si="130"/>
        <v>81 Process, plant and machine operatives</v>
      </c>
      <c r="X141" s="27">
        <f t="shared" si="131"/>
        <v>-5.2779039469744049E-2</v>
      </c>
      <c r="Y141" s="27">
        <f t="shared" si="131"/>
        <v>-1.0339154455684918</v>
      </c>
      <c r="Z141" s="27">
        <f t="shared" si="131"/>
        <v>0.83741493420074153</v>
      </c>
      <c r="AA141" s="27">
        <f t="shared" si="131"/>
        <v>-0.3318004220371451</v>
      </c>
      <c r="AB141" s="27">
        <f t="shared" si="132"/>
        <v>0.50561451216359643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6.0220030049982505</v>
      </c>
      <c r="C142" s="27">
        <f t="shared" si="125"/>
        <v>-3.9998405718976358</v>
      </c>
      <c r="D142" s="27">
        <f t="shared" si="125"/>
        <v>0.25075525838794732</v>
      </c>
      <c r="E142" s="27">
        <f t="shared" si="125"/>
        <v>-1.6016324781547873</v>
      </c>
      <c r="F142" s="27">
        <f t="shared" si="126"/>
        <v>-1.3508772197668399</v>
      </c>
      <c r="L142" t="str">
        <f t="shared" si="127"/>
        <v>82 Transport and mobile machine drivers and operatives</v>
      </c>
      <c r="M142" s="27">
        <f t="shared" si="128"/>
        <v>6.0193177378371843</v>
      </c>
      <c r="N142" s="27">
        <f t="shared" si="128"/>
        <v>-3.7953864504858927</v>
      </c>
      <c r="O142" s="27">
        <f t="shared" si="128"/>
        <v>-0.10386318564983199</v>
      </c>
      <c r="P142" s="27">
        <f t="shared" si="128"/>
        <v>-1.7420153018205902</v>
      </c>
      <c r="Q142" s="27">
        <f t="shared" si="129"/>
        <v>-1.8458784874704222</v>
      </c>
      <c r="W142" t="str">
        <f t="shared" si="130"/>
        <v>82 Transport and mobile machine drivers and operatives</v>
      </c>
      <c r="X142" s="27">
        <f t="shared" si="131"/>
        <v>2.6852671610690937E-3</v>
      </c>
      <c r="Y142" s="27">
        <f t="shared" si="131"/>
        <v>-0.20445412141173658</v>
      </c>
      <c r="Z142" s="27">
        <f t="shared" si="131"/>
        <v>0.35461844403781329</v>
      </c>
      <c r="AA142" s="27">
        <f t="shared" si="131"/>
        <v>0.1403828236657565</v>
      </c>
      <c r="AB142" s="27">
        <f t="shared" si="132"/>
        <v>0.49500126770356978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-1.7898405027549078</v>
      </c>
      <c r="C143" s="27">
        <f t="shared" si="125"/>
        <v>-1.7411782760888261</v>
      </c>
      <c r="D143" s="27">
        <f t="shared" si="125"/>
        <v>-2.230480070308074</v>
      </c>
      <c r="E143" s="27">
        <f t="shared" si="125"/>
        <v>-0.63766479713281221</v>
      </c>
      <c r="F143" s="27">
        <f t="shared" si="126"/>
        <v>-2.8681448674408863</v>
      </c>
      <c r="L143" t="str">
        <f t="shared" si="127"/>
        <v>91 Elementary trades and related occupations</v>
      </c>
      <c r="M143" s="27">
        <f t="shared" si="128"/>
        <v>-1.195055776097611</v>
      </c>
      <c r="N143" s="27">
        <f t="shared" si="128"/>
        <v>-1.0990920146300365</v>
      </c>
      <c r="O143" s="27">
        <f t="shared" si="128"/>
        <v>-1.9079150473740247</v>
      </c>
      <c r="P143" s="27">
        <f t="shared" si="128"/>
        <v>-0.51644439901766148</v>
      </c>
      <c r="Q143" s="27">
        <f t="shared" si="129"/>
        <v>-2.4243594463916862</v>
      </c>
      <c r="W143" t="str">
        <f t="shared" si="130"/>
        <v>91 Elementary trades and related occupations</v>
      </c>
      <c r="X143" s="27">
        <f t="shared" si="131"/>
        <v>-0.59478472665728965</v>
      </c>
      <c r="Y143" s="27">
        <f t="shared" si="131"/>
        <v>-0.64208626145880698</v>
      </c>
      <c r="Z143" s="27">
        <f t="shared" si="131"/>
        <v>-0.32256502293404088</v>
      </c>
      <c r="AA143" s="27">
        <f t="shared" si="131"/>
        <v>-0.12122039811516983</v>
      </c>
      <c r="AB143" s="27">
        <f t="shared" si="132"/>
        <v>-0.4437854210492107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-2.2967607800189995</v>
      </c>
      <c r="C144" s="27">
        <f t="shared" si="125"/>
        <v>-5.6253041435182354</v>
      </c>
      <c r="D144" s="27">
        <f t="shared" si="125"/>
        <v>0.47158971525519178</v>
      </c>
      <c r="E144" s="27">
        <f t="shared" si="125"/>
        <v>0.39124338134077163</v>
      </c>
      <c r="F144" s="27">
        <f t="shared" si="126"/>
        <v>0.86283309659596341</v>
      </c>
      <c r="L144" t="str">
        <f t="shared" si="127"/>
        <v>92 Elementary administration and service occupations</v>
      </c>
      <c r="M144" s="27">
        <f t="shared" si="128"/>
        <v>2.6851424144685581</v>
      </c>
      <c r="N144" s="27">
        <f t="shared" si="128"/>
        <v>-3.1391771638531623</v>
      </c>
      <c r="O144" s="27">
        <f t="shared" si="128"/>
        <v>2.3175572537383218</v>
      </c>
      <c r="P144" s="27">
        <f t="shared" si="128"/>
        <v>-1.5584106543076217</v>
      </c>
      <c r="Q144" s="27">
        <f t="shared" si="129"/>
        <v>0.75914659943070006</v>
      </c>
      <c r="W144" t="str">
        <f t="shared" si="130"/>
        <v>92 Elementary administration and service occupations</v>
      </c>
      <c r="X144" s="27">
        <f t="shared" si="131"/>
        <v>-4.9819031944875363</v>
      </c>
      <c r="Y144" s="27">
        <f t="shared" si="131"/>
        <v>-2.4861269796650873</v>
      </c>
      <c r="Z144" s="27">
        <f t="shared" si="131"/>
        <v>-1.84596753848313</v>
      </c>
      <c r="AA144" s="27">
        <f t="shared" si="131"/>
        <v>1.949654035648436</v>
      </c>
      <c r="AB144" s="27">
        <f t="shared" si="132"/>
        <v>0.10368649716530598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-0.11700000000053024</v>
      </c>
      <c r="C146" s="29">
        <f t="shared" ref="C146" si="133">D35-C35</f>
        <v>-6.5569999999994479</v>
      </c>
      <c r="D146" s="29">
        <f>E35-D35</f>
        <v>15.138999999999442</v>
      </c>
      <c r="E146" s="29">
        <f>F35-E35</f>
        <v>33.573000000000548</v>
      </c>
      <c r="F146" s="29">
        <f t="shared" ref="F146" si="134">F35-D35</f>
        <v>48.711999999999989</v>
      </c>
      <c r="L146" s="24" t="str">
        <f>L35</f>
        <v>All occupations</v>
      </c>
      <c r="M146" s="29">
        <f>N35-M35</f>
        <v>9.6977763485815558</v>
      </c>
      <c r="N146" s="29">
        <f t="shared" ref="N146" si="135">O35-N35</f>
        <v>-18.134762320588834</v>
      </c>
      <c r="O146" s="29">
        <f>P35-O35</f>
        <v>4.421047427916335</v>
      </c>
      <c r="P146" s="29">
        <f>Q35-P35</f>
        <v>11.125372525112425</v>
      </c>
      <c r="Q146" s="29">
        <f t="shared" ref="Q146" si="136">Q35-O35</f>
        <v>15.54641995302876</v>
      </c>
      <c r="W146" s="24" t="str">
        <f>W35</f>
        <v>All occupations</v>
      </c>
      <c r="X146" s="29">
        <f>Y35-X35</f>
        <v>-9.8147763485820292</v>
      </c>
      <c r="Y146" s="29">
        <f t="shared" ref="Y146" si="137">Z35-Y35</f>
        <v>11.577762320589443</v>
      </c>
      <c r="Z146" s="29">
        <f>AA35-Z35</f>
        <v>10.71795257208305</v>
      </c>
      <c r="AA146" s="29">
        <f>AB35-AA35</f>
        <v>22.447627474887952</v>
      </c>
      <c r="AB146" s="29">
        <f t="shared" ref="AB146" si="138">AB35-Z35</f>
        <v>33.165580046971002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39.60026386347252</v>
      </c>
      <c r="C153" s="11">
        <f t="shared" ref="C153:F153" si="143">C8</f>
        <v>45.733066071024645</v>
      </c>
      <c r="D153" s="11">
        <f t="shared" si="143"/>
        <v>46.682710163164636</v>
      </c>
      <c r="E153" s="11">
        <f t="shared" si="143"/>
        <v>42.970403998855438</v>
      </c>
      <c r="F153" s="11">
        <f t="shared" si="143"/>
        <v>47.332930542888619</v>
      </c>
      <c r="H153" s="40">
        <f>IF(D$151-B$151 &lt;&gt; 0,(EXP(LN(D153/B153)/(D$151-B$151))-1)*100,0)</f>
        <v>3.3455060658740488</v>
      </c>
      <c r="I153" s="40">
        <f>IF(F$151-D$151 &lt;&gt; 0,(EXP(LN(F153/D153)/(F$151-D$151))-1)*100,0)</f>
        <v>9.2258499794772852E-2</v>
      </c>
      <c r="L153" s="10" t="str">
        <f>L8</f>
        <v>11 Corporate managers and directors</v>
      </c>
      <c r="M153" s="11">
        <f>M8</f>
        <v>26.593529972586605</v>
      </c>
      <c r="N153" s="11">
        <f t="shared" ref="N153:Q153" si="144">N8</f>
        <v>30.255462812751357</v>
      </c>
      <c r="O153" s="11">
        <f t="shared" si="144"/>
        <v>30.130519602914866</v>
      </c>
      <c r="P153" s="11">
        <f t="shared" si="144"/>
        <v>26.700113979282115</v>
      </c>
      <c r="Q153" s="11">
        <f t="shared" si="144"/>
        <v>27.973481990329503</v>
      </c>
      <c r="S153" s="40">
        <f>IF(O$151-M$151 &lt;&gt; 0,(EXP(LN(O153/M153)/(O$151-M$151))-1)*100,0)</f>
        <v>2.5288595201024222</v>
      </c>
      <c r="T153" s="40">
        <f>IF(Q$151-O$151 &lt;&gt; 0,(EXP(LN(Q153/O153)/(Q$151-O$151))-1)*100,0)</f>
        <v>-0.49398657799483159</v>
      </c>
      <c r="W153" s="10" t="str">
        <f>W8</f>
        <v>11 Corporate managers and directors</v>
      </c>
      <c r="X153" s="11">
        <f>X8</f>
        <v>13.00673389088595</v>
      </c>
      <c r="Y153" s="11">
        <f t="shared" ref="Y153:AB153" si="145">Y8</f>
        <v>15.4776032582733</v>
      </c>
      <c r="Z153" s="11">
        <f t="shared" si="145"/>
        <v>16.552190560249844</v>
      </c>
      <c r="AA153" s="11">
        <f t="shared" si="145"/>
        <v>16.270290019573359</v>
      </c>
      <c r="AB153" s="11">
        <f t="shared" si="145"/>
        <v>19.359448552559126</v>
      </c>
      <c r="AD153" s="40">
        <f>IF(Z$151-X$151 &lt;&gt; 0,(EXP(LN(Z153/X153)/(Z$151-X$151))-1)*100,0)</f>
        <v>4.9391264178245686</v>
      </c>
      <c r="AE153" s="40">
        <f>IF(AB$151-Z$151 &lt;&gt; 0,(EXP(LN(AB153/Z153)/(AB$151-Z$151))-1)*100,0)</f>
        <v>1.0498873391757924</v>
      </c>
    </row>
    <row r="154" spans="1:31" x14ac:dyDescent="0.2">
      <c r="A154" s="10" t="str">
        <f t="shared" si="142"/>
        <v>12 Other managers and proprietors</v>
      </c>
      <c r="B154" s="11">
        <f t="shared" si="142"/>
        <v>27.151450121702119</v>
      </c>
      <c r="C154" s="11">
        <f t="shared" ref="C154:F178" si="146">C9</f>
        <v>30.390682577284213</v>
      </c>
      <c r="D154" s="11">
        <f t="shared" si="146"/>
        <v>29.163110883815396</v>
      </c>
      <c r="E154" s="11">
        <f t="shared" si="146"/>
        <v>34.873700281160971</v>
      </c>
      <c r="F154" s="11">
        <f t="shared" si="146"/>
        <v>41.440906663677502</v>
      </c>
      <c r="H154" s="40">
        <f t="shared" ref="H154:H177" si="147">IF(D$151-B$151 &lt;&gt; 0,(EXP(LN(D154/B154)/(D$151-B$151))-1)*100,0)</f>
        <v>1.4397485258885734</v>
      </c>
      <c r="I154" s="40">
        <f t="shared" ref="I154:I180" si="148">IF(F$151-D$151 &lt;&gt; 0,(EXP(LN(F154/D154)/(F$151-D$151))-1)*100,0)</f>
        <v>2.3700762165352662</v>
      </c>
      <c r="L154" s="10" t="str">
        <f t="shared" ref="L154:Q154" si="149">L9</f>
        <v>12 Other managers and proprietors</v>
      </c>
      <c r="M154" s="11">
        <f t="shared" si="149"/>
        <v>16.789159439488763</v>
      </c>
      <c r="N154" s="11">
        <f t="shared" si="149"/>
        <v>18.670248328197093</v>
      </c>
      <c r="O154" s="11">
        <f t="shared" si="149"/>
        <v>16.595267999447824</v>
      </c>
      <c r="P154" s="11">
        <f t="shared" si="149"/>
        <v>20.426030506333486</v>
      </c>
      <c r="Q154" s="11">
        <f t="shared" si="149"/>
        <v>24.652177801893981</v>
      </c>
      <c r="S154" s="40">
        <f t="shared" ref="S154:S177" si="150">IF(O$151-M$151 &lt;&gt; 0,(EXP(LN(O154/M154)/(O$151-M$151))-1)*100,0)</f>
        <v>-0.23204659910551761</v>
      </c>
      <c r="T154" s="40">
        <f t="shared" ref="T154:T177" si="151">IF(Q$151-O$151 &lt;&gt; 0,(EXP(LN(Q154/O154)/(Q$151-O$151))-1)*100,0)</f>
        <v>2.6734293807546328</v>
      </c>
      <c r="W154" s="10" t="str">
        <f t="shared" ref="W154:AB154" si="152">W9</f>
        <v>12 Other managers and proprietors</v>
      </c>
      <c r="X154" s="11">
        <f t="shared" si="152"/>
        <v>10.362290682213395</v>
      </c>
      <c r="Y154" s="11">
        <f t="shared" si="152"/>
        <v>11.720434249087159</v>
      </c>
      <c r="Z154" s="11">
        <f t="shared" si="152"/>
        <v>12.56784288436757</v>
      </c>
      <c r="AA154" s="11">
        <f t="shared" si="152"/>
        <v>14.447669774827448</v>
      </c>
      <c r="AB154" s="11">
        <f t="shared" si="152"/>
        <v>16.788728861783557</v>
      </c>
      <c r="AD154" s="40">
        <f t="shared" ref="AD154:AD177" si="153">IF(Z$151-X$151 &lt;&gt; 0,(EXP(LN(Z154/X154)/(Z$151-X$151))-1)*100,0)</f>
        <v>3.9348023183599423</v>
      </c>
      <c r="AE154" s="40">
        <f t="shared" ref="AE154:AE177" si="154">IF(AB$151-Z$151 &lt;&gt; 0,(EXP(LN(AB154/Z154)/(AB$151-Z$151))-1)*100,0)</f>
        <v>1.9491959238818968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39.972794551645933</v>
      </c>
      <c r="C155" s="11">
        <f t="shared" si="146"/>
        <v>43.013144247042796</v>
      </c>
      <c r="D155" s="11">
        <f t="shared" si="146"/>
        <v>44.322690373157997</v>
      </c>
      <c r="E155" s="11">
        <f t="shared" si="146"/>
        <v>46.374401976901567</v>
      </c>
      <c r="F155" s="11">
        <f t="shared" si="146"/>
        <v>51.300581576107191</v>
      </c>
      <c r="H155" s="40">
        <f t="shared" si="147"/>
        <v>2.087441687087277</v>
      </c>
      <c r="I155" s="40">
        <f t="shared" si="148"/>
        <v>0.97946799349801772</v>
      </c>
      <c r="L155" s="10" t="str">
        <f t="shared" ref="L155:Q155" si="155">L10</f>
        <v>21 Science, research, engineering and technology professionals</v>
      </c>
      <c r="M155" s="11">
        <f t="shared" si="155"/>
        <v>33.159528017856999</v>
      </c>
      <c r="N155" s="11">
        <f t="shared" si="155"/>
        <v>36.169724724016866</v>
      </c>
      <c r="O155" s="11">
        <f t="shared" si="155"/>
        <v>35.797834159485127</v>
      </c>
      <c r="P155" s="11">
        <f t="shared" si="155"/>
        <v>36.281364376218455</v>
      </c>
      <c r="Q155" s="11">
        <f t="shared" si="155"/>
        <v>38.895243564575551</v>
      </c>
      <c r="S155" s="40">
        <f t="shared" si="150"/>
        <v>1.5429280272143631</v>
      </c>
      <c r="T155" s="40">
        <f t="shared" si="151"/>
        <v>0.55476365599946842</v>
      </c>
      <c r="W155" s="10" t="str">
        <f t="shared" ref="W155:AB155" si="156">W10</f>
        <v>21 Science, research, engineering and technology professionals</v>
      </c>
      <c r="X155" s="11">
        <f t="shared" si="156"/>
        <v>6.8132665337889611</v>
      </c>
      <c r="Y155" s="11">
        <f t="shared" si="156"/>
        <v>6.8434195230259602</v>
      </c>
      <c r="Z155" s="11">
        <f t="shared" si="156"/>
        <v>8.5248562136728427</v>
      </c>
      <c r="AA155" s="11">
        <f t="shared" si="156"/>
        <v>10.093037600683157</v>
      </c>
      <c r="AB155" s="11">
        <f t="shared" si="156"/>
        <v>12.405338011531692</v>
      </c>
      <c r="AD155" s="40">
        <f t="shared" si="153"/>
        <v>4.5842621476073875</v>
      </c>
      <c r="AE155" s="40">
        <f t="shared" si="154"/>
        <v>2.5324738584777906</v>
      </c>
    </row>
    <row r="156" spans="1:31" x14ac:dyDescent="0.2">
      <c r="A156" s="10" t="str">
        <f t="shared" si="142"/>
        <v>22 Health professionals</v>
      </c>
      <c r="B156" s="11">
        <f t="shared" si="142"/>
        <v>54.315991740109986</v>
      </c>
      <c r="C156" s="11">
        <f t="shared" si="146"/>
        <v>55.448021260591723</v>
      </c>
      <c r="D156" s="11">
        <f t="shared" si="146"/>
        <v>59.101807877526831</v>
      </c>
      <c r="E156" s="11">
        <f t="shared" si="146"/>
        <v>64.827418000720826</v>
      </c>
      <c r="F156" s="11">
        <f t="shared" si="146"/>
        <v>71.980145770291628</v>
      </c>
      <c r="H156" s="40">
        <f t="shared" si="147"/>
        <v>1.7031982710223881</v>
      </c>
      <c r="I156" s="40">
        <f t="shared" si="148"/>
        <v>1.3228655493194852</v>
      </c>
      <c r="L156" s="10" t="str">
        <f t="shared" ref="L156:Q156" si="157">L11</f>
        <v>22 Health professionals</v>
      </c>
      <c r="M156" s="11">
        <f t="shared" si="157"/>
        <v>13.254256369239119</v>
      </c>
      <c r="N156" s="11">
        <f t="shared" si="157"/>
        <v>13.430775363369742</v>
      </c>
      <c r="O156" s="11">
        <f t="shared" si="157"/>
        <v>15.503522649033556</v>
      </c>
      <c r="P156" s="11">
        <f t="shared" si="157"/>
        <v>16.868805662155015</v>
      </c>
      <c r="Q156" s="11">
        <f t="shared" si="157"/>
        <v>18.887119662634813</v>
      </c>
      <c r="S156" s="40">
        <f t="shared" si="150"/>
        <v>3.1846283537233289</v>
      </c>
      <c r="T156" s="40">
        <f t="shared" si="151"/>
        <v>1.324784696291692</v>
      </c>
      <c r="W156" s="10" t="str">
        <f t="shared" ref="W156:AB156" si="158">W11</f>
        <v>22 Health professionals</v>
      </c>
      <c r="X156" s="11">
        <f t="shared" si="158"/>
        <v>41.061735370870863</v>
      </c>
      <c r="Y156" s="11">
        <f t="shared" si="158"/>
        <v>42.017245897222026</v>
      </c>
      <c r="Z156" s="11">
        <f t="shared" si="158"/>
        <v>43.598285228493268</v>
      </c>
      <c r="AA156" s="11">
        <f t="shared" si="158"/>
        <v>47.958612338565793</v>
      </c>
      <c r="AB156" s="11">
        <f t="shared" si="158"/>
        <v>53.093026107656797</v>
      </c>
      <c r="AD156" s="40">
        <f t="shared" si="153"/>
        <v>1.2060375831966841</v>
      </c>
      <c r="AE156" s="40">
        <f t="shared" si="154"/>
        <v>1.3221829791930872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38.37372204320625</v>
      </c>
      <c r="C157" s="11">
        <f t="shared" si="146"/>
        <v>39.201813936748401</v>
      </c>
      <c r="D157" s="11">
        <f t="shared" si="146"/>
        <v>41.104106973159084</v>
      </c>
      <c r="E157" s="11">
        <f t="shared" si="146"/>
        <v>44.853746415828944</v>
      </c>
      <c r="F157" s="11">
        <f t="shared" si="146"/>
        <v>48.198094270271255</v>
      </c>
      <c r="H157" s="40">
        <f t="shared" si="147"/>
        <v>1.3841952730436535</v>
      </c>
      <c r="I157" s="40">
        <f t="shared" si="148"/>
        <v>1.0670625305458481</v>
      </c>
      <c r="L157" s="10" t="str">
        <f t="shared" ref="L157:Q157" si="159">L12</f>
        <v>23 Teaching and other educational professionals</v>
      </c>
      <c r="M157" s="11">
        <f t="shared" si="159"/>
        <v>16.263097167912882</v>
      </c>
      <c r="N157" s="11">
        <f t="shared" si="159"/>
        <v>13.838379529349522</v>
      </c>
      <c r="O157" s="11">
        <f t="shared" si="159"/>
        <v>13.536612568551631</v>
      </c>
      <c r="P157" s="11">
        <f t="shared" si="159"/>
        <v>15.07783190484515</v>
      </c>
      <c r="Q157" s="11">
        <f t="shared" si="159"/>
        <v>15.787348318706973</v>
      </c>
      <c r="S157" s="40">
        <f t="shared" si="150"/>
        <v>-3.60348162066495</v>
      </c>
      <c r="T157" s="40">
        <f t="shared" si="151"/>
        <v>1.0306807866550471</v>
      </c>
      <c r="W157" s="10" t="str">
        <f t="shared" ref="W157:AB157" si="160">W12</f>
        <v>23 Teaching and other educational professionals</v>
      </c>
      <c r="X157" s="11">
        <f t="shared" si="160"/>
        <v>22.110624875293396</v>
      </c>
      <c r="Y157" s="11">
        <f t="shared" si="160"/>
        <v>25.363434407398962</v>
      </c>
      <c r="Z157" s="11">
        <f t="shared" si="160"/>
        <v>27.567494404607423</v>
      </c>
      <c r="AA157" s="11">
        <f t="shared" si="160"/>
        <v>29.775914510983757</v>
      </c>
      <c r="AB157" s="11">
        <f t="shared" si="160"/>
        <v>32.410745951564287</v>
      </c>
      <c r="AD157" s="40">
        <f t="shared" si="153"/>
        <v>4.5103388221070517</v>
      </c>
      <c r="AE157" s="40">
        <f t="shared" si="154"/>
        <v>1.084860348663752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38.902019148150735</v>
      </c>
      <c r="C158" s="11">
        <f t="shared" si="146"/>
        <v>41.864045729414705</v>
      </c>
      <c r="D158" s="11">
        <f t="shared" si="146"/>
        <v>47.304100022744556</v>
      </c>
      <c r="E158" s="11">
        <f t="shared" si="146"/>
        <v>51.859453789804647</v>
      </c>
      <c r="F158" s="11">
        <f t="shared" si="146"/>
        <v>59.229484174231892</v>
      </c>
      <c r="H158" s="40">
        <f t="shared" si="147"/>
        <v>3.9885034732817237</v>
      </c>
      <c r="I158" s="40">
        <f t="shared" si="148"/>
        <v>1.5101051731047477</v>
      </c>
      <c r="L158" s="10" t="str">
        <f t="shared" ref="L158:Q158" si="161">L13</f>
        <v>24 Business, media and public service professionals</v>
      </c>
      <c r="M158" s="11">
        <f t="shared" si="161"/>
        <v>20.956518865613813</v>
      </c>
      <c r="N158" s="11">
        <f t="shared" si="161"/>
        <v>21.233856138400206</v>
      </c>
      <c r="O158" s="11">
        <f t="shared" si="161"/>
        <v>23.233322728333995</v>
      </c>
      <c r="P158" s="11">
        <f t="shared" si="161"/>
        <v>25.502539565018633</v>
      </c>
      <c r="Q158" s="11">
        <f t="shared" si="161"/>
        <v>27.878676889709791</v>
      </c>
      <c r="S158" s="40">
        <f t="shared" si="150"/>
        <v>2.0841780891711847</v>
      </c>
      <c r="T158" s="40">
        <f t="shared" si="151"/>
        <v>1.222576809429432</v>
      </c>
      <c r="W158" s="10" t="str">
        <f t="shared" ref="W158:AB158" si="162">W13</f>
        <v>24 Business, media and public service professionals</v>
      </c>
      <c r="X158" s="11">
        <f t="shared" si="162"/>
        <v>17.94550028253699</v>
      </c>
      <c r="Y158" s="11">
        <f t="shared" si="162"/>
        <v>20.630189591014503</v>
      </c>
      <c r="Z158" s="11">
        <f t="shared" si="162"/>
        <v>24.070777294410508</v>
      </c>
      <c r="AA158" s="11">
        <f t="shared" si="162"/>
        <v>26.356914224785999</v>
      </c>
      <c r="AB158" s="11">
        <f t="shared" si="162"/>
        <v>31.350807284521998</v>
      </c>
      <c r="AD158" s="40">
        <f t="shared" si="153"/>
        <v>6.0490808976797039</v>
      </c>
      <c r="AE158" s="40">
        <f t="shared" si="154"/>
        <v>1.7772176816198026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16.580155911002343</v>
      </c>
      <c r="C159" s="11">
        <f t="shared" si="146"/>
        <v>18.227342858116806</v>
      </c>
      <c r="D159" s="11">
        <f t="shared" si="146"/>
        <v>19.59402074224467</v>
      </c>
      <c r="E159" s="11">
        <f t="shared" si="146"/>
        <v>16.970687318406942</v>
      </c>
      <c r="F159" s="11">
        <f t="shared" si="146"/>
        <v>17.771998918947137</v>
      </c>
      <c r="H159" s="40">
        <f t="shared" si="147"/>
        <v>3.396774422603932</v>
      </c>
      <c r="I159" s="40">
        <f t="shared" si="148"/>
        <v>-0.64855660903725409</v>
      </c>
      <c r="L159" s="10" t="str">
        <f t="shared" ref="L159:Q159" si="163">L14</f>
        <v>31 Science, engineering and technology associate professionals</v>
      </c>
      <c r="M159" s="11">
        <f t="shared" si="163"/>
        <v>13.279945915025246</v>
      </c>
      <c r="N159" s="11">
        <f t="shared" si="163"/>
        <v>14.967577996157052</v>
      </c>
      <c r="O159" s="11">
        <f t="shared" si="163"/>
        <v>15.59382977447903</v>
      </c>
      <c r="P159" s="11">
        <f t="shared" si="163"/>
        <v>12.802323031183974</v>
      </c>
      <c r="Q159" s="11">
        <f t="shared" si="163"/>
        <v>12.78684724838666</v>
      </c>
      <c r="S159" s="40">
        <f t="shared" si="150"/>
        <v>3.2645594435999792</v>
      </c>
      <c r="T159" s="40">
        <f t="shared" si="151"/>
        <v>-1.3143409339825052</v>
      </c>
      <c r="W159" s="10" t="str">
        <f t="shared" ref="W159:AB159" si="164">W14</f>
        <v>31 Science, engineering and technology associate professionals</v>
      </c>
      <c r="X159" s="11">
        <f t="shared" si="164"/>
        <v>3.3002099959770996</v>
      </c>
      <c r="Y159" s="11">
        <f t="shared" si="164"/>
        <v>3.2597648619597726</v>
      </c>
      <c r="Z159" s="11">
        <f t="shared" si="164"/>
        <v>4.0001909677656586</v>
      </c>
      <c r="AA159" s="11">
        <f t="shared" si="164"/>
        <v>4.1683642872229498</v>
      </c>
      <c r="AB159" s="11">
        <f t="shared" si="164"/>
        <v>4.9851516705605121</v>
      </c>
      <c r="AD159" s="40">
        <f t="shared" si="153"/>
        <v>3.9220798436447435</v>
      </c>
      <c r="AE159" s="40">
        <f t="shared" si="154"/>
        <v>1.4782985009493377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18.985667126593395</v>
      </c>
      <c r="C160" s="11">
        <f t="shared" si="146"/>
        <v>19.359542423079251</v>
      </c>
      <c r="D160" s="11">
        <f t="shared" si="146"/>
        <v>21.115213004926797</v>
      </c>
      <c r="E160" s="11">
        <f t="shared" si="146"/>
        <v>21.375269091967276</v>
      </c>
      <c r="F160" s="11">
        <f t="shared" si="146"/>
        <v>23.299293997545774</v>
      </c>
      <c r="H160" s="40">
        <f t="shared" si="147"/>
        <v>2.1489533166414665</v>
      </c>
      <c r="I160" s="40">
        <f t="shared" si="148"/>
        <v>0.65835290042377537</v>
      </c>
      <c r="L160" s="10" t="str">
        <f t="shared" ref="L160:Q160" si="165">L15</f>
        <v>32 Health and social care associate professionals</v>
      </c>
      <c r="M160" s="11">
        <f t="shared" si="165"/>
        <v>4.3924022451886371</v>
      </c>
      <c r="N160" s="11">
        <f t="shared" si="165"/>
        <v>4.2453375114172331</v>
      </c>
      <c r="O160" s="11">
        <f t="shared" si="165"/>
        <v>4.8311798203230802</v>
      </c>
      <c r="P160" s="11">
        <f t="shared" si="165"/>
        <v>4.4052234250039</v>
      </c>
      <c r="Q160" s="11">
        <f t="shared" si="165"/>
        <v>4.7199881710091534</v>
      </c>
      <c r="S160" s="40">
        <f t="shared" si="150"/>
        <v>1.9225356376716185</v>
      </c>
      <c r="T160" s="40">
        <f>IF(Q$151-O$151 &lt;&gt; 0,(EXP(LN(Q160/O160)/(Q$151-O$151))-1)*100,0)</f>
        <v>-0.15510900545565587</v>
      </c>
      <c r="W160" s="10" t="str">
        <f t="shared" ref="W160:AB160" si="166">W15</f>
        <v>32 Health and social care associate professionals</v>
      </c>
      <c r="X160" s="11">
        <f t="shared" si="166"/>
        <v>14.593264881404806</v>
      </c>
      <c r="Y160" s="11">
        <f t="shared" si="166"/>
        <v>15.114204911661959</v>
      </c>
      <c r="Z160" s="11">
        <f t="shared" si="166"/>
        <v>16.284033184603732</v>
      </c>
      <c r="AA160" s="11">
        <f t="shared" si="166"/>
        <v>16.970045666963347</v>
      </c>
      <c r="AB160" s="11">
        <f t="shared" si="166"/>
        <v>18.579305826536618</v>
      </c>
      <c r="AD160" s="40">
        <f t="shared" si="153"/>
        <v>2.2167110009027047</v>
      </c>
      <c r="AE160" s="40">
        <f t="shared" si="154"/>
        <v>0.88296401783858336</v>
      </c>
    </row>
    <row r="161" spans="1:31" x14ac:dyDescent="0.2">
      <c r="A161" s="10" t="str">
        <f t="shared" si="142"/>
        <v>33 Protective service occupations</v>
      </c>
      <c r="B161" s="11">
        <f t="shared" si="142"/>
        <v>11.635084174885792</v>
      </c>
      <c r="C161" s="11">
        <f t="shared" si="146"/>
        <v>12.292514330977296</v>
      </c>
      <c r="D161" s="11">
        <f t="shared" si="146"/>
        <v>12.932979961242234</v>
      </c>
      <c r="E161" s="11">
        <f t="shared" si="146"/>
        <v>14.8662363792946</v>
      </c>
      <c r="F161" s="11">
        <f t="shared" si="146"/>
        <v>16.933447206818059</v>
      </c>
      <c r="H161" s="40">
        <f t="shared" si="147"/>
        <v>2.1376391120780269</v>
      </c>
      <c r="I161" s="40">
        <f t="shared" si="148"/>
        <v>1.8129727510816318</v>
      </c>
      <c r="L161" s="10" t="str">
        <f t="shared" ref="L161:Q161" si="167">L16</f>
        <v>33 Protective service occupations</v>
      </c>
      <c r="M161" s="11">
        <f t="shared" si="167"/>
        <v>8.7947978901288515</v>
      </c>
      <c r="N161" s="11">
        <f t="shared" si="167"/>
        <v>9.1079005381047704</v>
      </c>
      <c r="O161" s="11">
        <f t="shared" si="167"/>
        <v>9.3967115172385931</v>
      </c>
      <c r="P161" s="11">
        <f t="shared" si="167"/>
        <v>10.304120813021248</v>
      </c>
      <c r="Q161" s="11">
        <f t="shared" si="167"/>
        <v>10.955344805239978</v>
      </c>
      <c r="S161" s="40">
        <f t="shared" si="150"/>
        <v>1.3327913613254916</v>
      </c>
      <c r="T161" s="40">
        <f t="shared" si="151"/>
        <v>1.0283694630017548</v>
      </c>
      <c r="W161" s="10" t="str">
        <f t="shared" ref="W161:AB161" si="168">W16</f>
        <v>33 Protective service occupations</v>
      </c>
      <c r="X161" s="11">
        <f t="shared" si="168"/>
        <v>2.8402862847569392</v>
      </c>
      <c r="Y161" s="11">
        <f t="shared" si="168"/>
        <v>3.1846137928725202</v>
      </c>
      <c r="Z161" s="11">
        <f t="shared" si="168"/>
        <v>3.5362684440036474</v>
      </c>
      <c r="AA161" s="11">
        <f t="shared" si="168"/>
        <v>4.5621155662733521</v>
      </c>
      <c r="AB161" s="11">
        <f t="shared" si="168"/>
        <v>5.9781024015780888</v>
      </c>
      <c r="AD161" s="40">
        <f t="shared" si="153"/>
        <v>4.4808318737184161</v>
      </c>
      <c r="AE161" s="40">
        <f t="shared" si="154"/>
        <v>3.5621858343656054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11.84389105868004</v>
      </c>
      <c r="C162" s="11">
        <f t="shared" si="146"/>
        <v>12.091813766975473</v>
      </c>
      <c r="D162" s="11">
        <f t="shared" si="146"/>
        <v>11.418322694076771</v>
      </c>
      <c r="E162" s="11">
        <f t="shared" si="146"/>
        <v>10.755907162854619</v>
      </c>
      <c r="F162" s="11">
        <f t="shared" si="146"/>
        <v>12.106184644945694</v>
      </c>
      <c r="H162" s="40">
        <f t="shared" si="147"/>
        <v>-0.72918630490593772</v>
      </c>
      <c r="I162" s="40">
        <f t="shared" si="148"/>
        <v>0.39074228611029049</v>
      </c>
      <c r="L162" s="10" t="str">
        <f t="shared" ref="L162:Q162" si="169">L17</f>
        <v>34 Culture, media and sports occupations</v>
      </c>
      <c r="M162" s="11">
        <f t="shared" si="169"/>
        <v>5.1157546116469046</v>
      </c>
      <c r="N162" s="11">
        <f t="shared" si="169"/>
        <v>5.8018595627603133</v>
      </c>
      <c r="O162" s="11">
        <f t="shared" si="169"/>
        <v>4.7738499490571211</v>
      </c>
      <c r="P162" s="11">
        <f t="shared" si="169"/>
        <v>4.5053004470122415</v>
      </c>
      <c r="Q162" s="11">
        <f t="shared" si="169"/>
        <v>4.9230040488182301</v>
      </c>
      <c r="S162" s="40">
        <f t="shared" si="150"/>
        <v>-1.3739109177912878</v>
      </c>
      <c r="T162" s="40">
        <f t="shared" si="151"/>
        <v>0.2053159962055684</v>
      </c>
      <c r="W162" s="10" t="str">
        <f t="shared" ref="W162:AB162" si="170">W17</f>
        <v>34 Culture, media and sports occupations</v>
      </c>
      <c r="X162" s="11">
        <f t="shared" si="170"/>
        <v>6.7281364470331413</v>
      </c>
      <c r="Y162" s="11">
        <f t="shared" si="170"/>
        <v>6.2899542042151673</v>
      </c>
      <c r="Z162" s="11">
        <f t="shared" si="170"/>
        <v>6.6444727450196526</v>
      </c>
      <c r="AA162" s="11">
        <f t="shared" si="170"/>
        <v>6.250606715842367</v>
      </c>
      <c r="AB162" s="11">
        <f t="shared" si="170"/>
        <v>7.1831805961274702</v>
      </c>
      <c r="AD162" s="40">
        <f t="shared" si="153"/>
        <v>-0.24994431861322663</v>
      </c>
      <c r="AE162" s="40">
        <f t="shared" si="154"/>
        <v>0.52106566327430048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38.137943267251792</v>
      </c>
      <c r="C163" s="11">
        <f t="shared" si="146"/>
        <v>39.38367168402138</v>
      </c>
      <c r="D163" s="11">
        <f t="shared" si="146"/>
        <v>41.240769536837512</v>
      </c>
      <c r="E163" s="11">
        <f t="shared" si="146"/>
        <v>39.1498771651463</v>
      </c>
      <c r="F163" s="11">
        <f t="shared" si="146"/>
        <v>41.333766860360619</v>
      </c>
      <c r="H163" s="40">
        <f t="shared" si="147"/>
        <v>1.5766529771841897</v>
      </c>
      <c r="I163" s="40">
        <f t="shared" si="148"/>
        <v>1.5017437519326826E-2</v>
      </c>
      <c r="L163" s="10" t="str">
        <f t="shared" ref="L163:Q163" si="171">L18</f>
        <v>35 Business and public service associate professionals</v>
      </c>
      <c r="M163" s="11">
        <f t="shared" si="171"/>
        <v>18.861365425204504</v>
      </c>
      <c r="N163" s="11">
        <f t="shared" si="171"/>
        <v>19.30162488495214</v>
      </c>
      <c r="O163" s="11">
        <f t="shared" si="171"/>
        <v>20.09719080850094</v>
      </c>
      <c r="P163" s="11">
        <f t="shared" si="171"/>
        <v>18.320169160703426</v>
      </c>
      <c r="Q163" s="11">
        <f t="shared" si="171"/>
        <v>18.334100164482191</v>
      </c>
      <c r="S163" s="40">
        <f t="shared" si="150"/>
        <v>1.2773770837126497</v>
      </c>
      <c r="T163" s="40">
        <f t="shared" si="151"/>
        <v>-0.61024586776657896</v>
      </c>
      <c r="W163" s="10" t="str">
        <f t="shared" ref="W163:AB163" si="172">W18</f>
        <v>35 Business and public service associate professionals</v>
      </c>
      <c r="X163" s="11">
        <f t="shared" si="172"/>
        <v>19.276577842047306</v>
      </c>
      <c r="Y163" s="11">
        <f t="shared" si="172"/>
        <v>20.082046799069222</v>
      </c>
      <c r="Z163" s="11">
        <f t="shared" si="172"/>
        <v>21.143578728336514</v>
      </c>
      <c r="AA163" s="11">
        <f t="shared" si="172"/>
        <v>20.829708004442917</v>
      </c>
      <c r="AB163" s="11">
        <f t="shared" si="172"/>
        <v>22.999666695878417</v>
      </c>
      <c r="AD163" s="40">
        <f t="shared" si="153"/>
        <v>1.8661077131659987</v>
      </c>
      <c r="AE163" s="40">
        <f t="shared" si="154"/>
        <v>0.56253278139308804</v>
      </c>
    </row>
    <row r="164" spans="1:31" x14ac:dyDescent="0.2">
      <c r="A164" s="10" t="str">
        <f t="shared" si="142"/>
        <v>41 Administrative occupations</v>
      </c>
      <c r="B164" s="11">
        <f t="shared" si="142"/>
        <v>86.294181835484807</v>
      </c>
      <c r="C164" s="11">
        <f t="shared" si="146"/>
        <v>79.892164424842974</v>
      </c>
      <c r="D164" s="11">
        <f t="shared" si="146"/>
        <v>83.651291335582201</v>
      </c>
      <c r="E164" s="11">
        <f t="shared" si="146"/>
        <v>76.77620419456251</v>
      </c>
      <c r="F164" s="11">
        <f t="shared" si="146"/>
        <v>73.33436786322477</v>
      </c>
      <c r="H164" s="40">
        <f t="shared" si="147"/>
        <v>-0.62017519031601909</v>
      </c>
      <c r="I164" s="40">
        <f t="shared" si="148"/>
        <v>-0.87367772561383061</v>
      </c>
      <c r="L164" s="10" t="str">
        <f t="shared" ref="L164:Q164" si="173">L19</f>
        <v>41 Administrative occupations</v>
      </c>
      <c r="M164" s="11">
        <f t="shared" si="173"/>
        <v>25.983430421102494</v>
      </c>
      <c r="N164" s="11">
        <f t="shared" si="173"/>
        <v>23.424901404469779</v>
      </c>
      <c r="O164" s="11">
        <f t="shared" si="173"/>
        <v>27.984479972724685</v>
      </c>
      <c r="P164" s="11">
        <f t="shared" si="173"/>
        <v>26.677361374842302</v>
      </c>
      <c r="Q164" s="11">
        <f t="shared" si="173"/>
        <v>29.385339876567599</v>
      </c>
      <c r="S164" s="40">
        <f t="shared" si="150"/>
        <v>1.4948837976506812</v>
      </c>
      <c r="T164" s="40">
        <f t="shared" si="151"/>
        <v>0.32616968957219772</v>
      </c>
      <c r="W164" s="10" t="str">
        <f t="shared" ref="W164:AB164" si="174">W19</f>
        <v>41 Administrative occupations</v>
      </c>
      <c r="X164" s="11">
        <f t="shared" si="174"/>
        <v>60.310751414382345</v>
      </c>
      <c r="Y164" s="11">
        <f t="shared" si="174"/>
        <v>56.467263020373188</v>
      </c>
      <c r="Z164" s="11">
        <f t="shared" si="174"/>
        <v>55.666811362857537</v>
      </c>
      <c r="AA164" s="11">
        <f t="shared" si="174"/>
        <v>50.098842819720367</v>
      </c>
      <c r="AB164" s="11">
        <f t="shared" si="174"/>
        <v>43.949027986657171</v>
      </c>
      <c r="AD164" s="40">
        <f t="shared" si="153"/>
        <v>-1.5897531504428852</v>
      </c>
      <c r="AE164" s="40">
        <f t="shared" si="154"/>
        <v>-1.5633417093049662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18.751126558557111</v>
      </c>
      <c r="C165" s="11">
        <f t="shared" si="146"/>
        <v>16.193678996836216</v>
      </c>
      <c r="D165" s="11">
        <f t="shared" si="146"/>
        <v>16.346646258940346</v>
      </c>
      <c r="E165" s="11">
        <f t="shared" si="146"/>
        <v>17.833101643925758</v>
      </c>
      <c r="F165" s="11">
        <f t="shared" si="146"/>
        <v>15.308215419739918</v>
      </c>
      <c r="H165" s="40">
        <f t="shared" si="147"/>
        <v>-2.7072990793547524</v>
      </c>
      <c r="I165" s="40">
        <f t="shared" si="148"/>
        <v>-0.43659822470351051</v>
      </c>
      <c r="L165" s="10" t="str">
        <f t="shared" ref="L165:Q165" si="175">L20</f>
        <v>42 Secretarial and related occupations</v>
      </c>
      <c r="M165" s="11">
        <f t="shared" si="175"/>
        <v>1.2558059436615241</v>
      </c>
      <c r="N165" s="11">
        <f t="shared" si="175"/>
        <v>0.96718094790113551</v>
      </c>
      <c r="O165" s="11">
        <f t="shared" si="175"/>
        <v>0.88085452228520345</v>
      </c>
      <c r="P165" s="11">
        <f t="shared" si="175"/>
        <v>1.2813736606816701</v>
      </c>
      <c r="Q165" s="11">
        <f t="shared" si="175"/>
        <v>1.5512059223504506</v>
      </c>
      <c r="S165" s="40">
        <f>IF(O$151-M$151 &lt;&gt; 0,(EXP(LN(O165/M165)/(O$151-M$151))-1)*100,0)</f>
        <v>-6.847110490122188</v>
      </c>
      <c r="T165" s="40">
        <f t="shared" si="151"/>
        <v>3.8447035944283448</v>
      </c>
      <c r="W165" s="10" t="str">
        <f t="shared" ref="W165:AB165" si="176">W20</f>
        <v>42 Secretarial and related occupations</v>
      </c>
      <c r="X165" s="11">
        <f t="shared" si="176"/>
        <v>17.495320614895583</v>
      </c>
      <c r="Y165" s="11">
        <f t="shared" si="176"/>
        <v>15.226498048935074</v>
      </c>
      <c r="Z165" s="11">
        <f t="shared" si="176"/>
        <v>15.465791736655154</v>
      </c>
      <c r="AA165" s="11">
        <f t="shared" si="176"/>
        <v>16.551727983244099</v>
      </c>
      <c r="AB165" s="11">
        <f t="shared" si="176"/>
        <v>13.757009497389463</v>
      </c>
      <c r="AD165" s="40">
        <f t="shared" si="153"/>
        <v>-2.435898263551084</v>
      </c>
      <c r="AE165" s="40">
        <f t="shared" si="154"/>
        <v>-0.7775091342377638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9.8314967627196541</v>
      </c>
      <c r="C166" s="11">
        <f t="shared" si="146"/>
        <v>8.1291302717673268</v>
      </c>
      <c r="D166" s="11">
        <f t="shared" si="146"/>
        <v>8.1951425896230141</v>
      </c>
      <c r="E166" s="11">
        <f t="shared" si="146"/>
        <v>8.3260923271780101</v>
      </c>
      <c r="F166" s="11">
        <f t="shared" si="146"/>
        <v>9.19405078038832</v>
      </c>
      <c r="H166" s="40">
        <f t="shared" si="147"/>
        <v>-3.5755046146129343</v>
      </c>
      <c r="I166" s="40">
        <f t="shared" si="148"/>
        <v>0.76971391022884195</v>
      </c>
      <c r="L166" s="10" t="str">
        <f t="shared" ref="L166:Q166" si="177">L21</f>
        <v>51 Skilled agricultural and related trades</v>
      </c>
      <c r="M166" s="11">
        <f t="shared" si="177"/>
        <v>9.148819767562987</v>
      </c>
      <c r="N166" s="11">
        <f t="shared" si="177"/>
        <v>7.1856604108828366</v>
      </c>
      <c r="O166" s="11">
        <f t="shared" si="177"/>
        <v>6.4343972961165248</v>
      </c>
      <c r="P166" s="11">
        <f t="shared" si="177"/>
        <v>6.3879217133578967</v>
      </c>
      <c r="Q166" s="11">
        <f t="shared" si="177"/>
        <v>6.9175327092378005</v>
      </c>
      <c r="S166" s="40">
        <f t="shared" si="150"/>
        <v>-6.7972857145660477</v>
      </c>
      <c r="T166" s="40">
        <f t="shared" si="151"/>
        <v>0.48383997540737411</v>
      </c>
      <c r="W166" s="10" t="str">
        <f t="shared" ref="W166:AB166" si="178">W21</f>
        <v>51 Skilled agricultural and related trades</v>
      </c>
      <c r="X166" s="11">
        <f t="shared" si="178"/>
        <v>0.68267699515665881</v>
      </c>
      <c r="Y166" s="11">
        <f t="shared" si="178"/>
        <v>0.94346986088449281</v>
      </c>
      <c r="Z166" s="11">
        <f t="shared" si="178"/>
        <v>1.7607452935064898</v>
      </c>
      <c r="AA166" s="11">
        <f t="shared" si="178"/>
        <v>1.9381706138200998</v>
      </c>
      <c r="AB166" s="11">
        <f t="shared" si="178"/>
        <v>2.2765180711505164</v>
      </c>
      <c r="AD166" s="40">
        <f t="shared" si="153"/>
        <v>20.863802530294272</v>
      </c>
      <c r="AE166" s="40">
        <f t="shared" si="154"/>
        <v>1.7274842481518338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39.310368443960584</v>
      </c>
      <c r="C167" s="11">
        <f t="shared" si="146"/>
        <v>38.358534355845464</v>
      </c>
      <c r="D167" s="11">
        <f t="shared" si="146"/>
        <v>32.566314573333692</v>
      </c>
      <c r="E167" s="11">
        <f t="shared" si="146"/>
        <v>31.003037889354225</v>
      </c>
      <c r="F167" s="11">
        <f t="shared" si="146"/>
        <v>28.005219125017611</v>
      </c>
      <c r="H167" s="40">
        <f t="shared" si="147"/>
        <v>-3.6942317921991541</v>
      </c>
      <c r="I167" s="40">
        <f t="shared" si="148"/>
        <v>-1.000874700264387</v>
      </c>
      <c r="L167" s="10" t="str">
        <f t="shared" ref="L167:Q167" si="179">L22</f>
        <v>52 Skilled metal, electrical and electronic trades</v>
      </c>
      <c r="M167" s="11">
        <f t="shared" si="179"/>
        <v>38.94410910591867</v>
      </c>
      <c r="N167" s="11">
        <f t="shared" si="179"/>
        <v>37.784134515141922</v>
      </c>
      <c r="O167" s="11">
        <f t="shared" si="179"/>
        <v>32.100957320016079</v>
      </c>
      <c r="P167" s="11">
        <f t="shared" si="179"/>
        <v>29.904905883225315</v>
      </c>
      <c r="Q167" s="11">
        <f t="shared" si="179"/>
        <v>26.53599875456743</v>
      </c>
      <c r="S167" s="40">
        <f t="shared" si="150"/>
        <v>-3.7911015518659275</v>
      </c>
      <c r="T167" s="40">
        <f t="shared" si="151"/>
        <v>-1.2612033085649954</v>
      </c>
      <c r="W167" s="10" t="str">
        <f t="shared" ref="W167:AB167" si="180">W22</f>
        <v>52 Skilled metal, electrical and electronic trades</v>
      </c>
      <c r="X167" s="11">
        <f t="shared" si="180"/>
        <v>0.36625933804187366</v>
      </c>
      <c r="Y167" s="11">
        <f t="shared" si="180"/>
        <v>0.57439984070351646</v>
      </c>
      <c r="Z167" s="11">
        <f t="shared" si="180"/>
        <v>0.46535725331761102</v>
      </c>
      <c r="AA167" s="11">
        <f t="shared" si="180"/>
        <v>1.0981320061288646</v>
      </c>
      <c r="AB167" s="11">
        <f t="shared" si="180"/>
        <v>1.4692203704501983</v>
      </c>
      <c r="AD167" s="40">
        <f t="shared" si="153"/>
        <v>4.905813590558239</v>
      </c>
      <c r="AE167" s="40">
        <f t="shared" si="154"/>
        <v>7.9659217619801437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30.758676250161194</v>
      </c>
      <c r="C168" s="11">
        <f t="shared" si="146"/>
        <v>33.610799154572902</v>
      </c>
      <c r="D168" s="11">
        <f t="shared" si="146"/>
        <v>27.159488191415189</v>
      </c>
      <c r="E168" s="11">
        <f t="shared" si="146"/>
        <v>26.799939423585826</v>
      </c>
      <c r="F168" s="11">
        <f t="shared" si="146"/>
        <v>24.157329429590092</v>
      </c>
      <c r="H168" s="40">
        <f t="shared" si="147"/>
        <v>-2.4581949488595378</v>
      </c>
      <c r="I168" s="40">
        <f t="shared" si="148"/>
        <v>-0.77788289698135227</v>
      </c>
      <c r="L168" s="10" t="str">
        <f t="shared" ref="L168:Q168" si="181">L23</f>
        <v>53 Skilled construction and building trades</v>
      </c>
      <c r="M168" s="11">
        <f t="shared" si="181"/>
        <v>29.630317619464495</v>
      </c>
      <c r="N168" s="11">
        <f t="shared" si="181"/>
        <v>32.975495389911224</v>
      </c>
      <c r="O168" s="11">
        <f t="shared" si="181"/>
        <v>26.381898952431285</v>
      </c>
      <c r="P168" s="11">
        <f t="shared" si="181"/>
        <v>25.96925985162288</v>
      </c>
      <c r="Q168" s="11">
        <f t="shared" si="181"/>
        <v>23.215723769216513</v>
      </c>
      <c r="S168" s="40">
        <f t="shared" si="150"/>
        <v>-2.2956389089137996</v>
      </c>
      <c r="T168" s="40">
        <f t="shared" si="151"/>
        <v>-0.84870024164450664</v>
      </c>
      <c r="W168" s="10" t="str">
        <f t="shared" ref="W168:AB168" si="182">W23</f>
        <v>53 Skilled construction and building trades</v>
      </c>
      <c r="X168" s="11">
        <f t="shared" si="182"/>
        <v>1.1283586306966951</v>
      </c>
      <c r="Y168" s="11">
        <f t="shared" si="182"/>
        <v>0.63530376466168015</v>
      </c>
      <c r="Z168" s="11">
        <f t="shared" si="182"/>
        <v>0.77758923898390353</v>
      </c>
      <c r="AA168" s="11">
        <f t="shared" si="182"/>
        <v>0.83067957196295539</v>
      </c>
      <c r="AB168" s="11">
        <f t="shared" si="182"/>
        <v>0.94160566037354831</v>
      </c>
      <c r="AD168" s="40">
        <f t="shared" si="153"/>
        <v>-7.1759277370956447</v>
      </c>
      <c r="AE168" s="40">
        <f t="shared" si="154"/>
        <v>1.2840956229082989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19.270778464065035</v>
      </c>
      <c r="C169" s="11">
        <f t="shared" si="146"/>
        <v>17.196803680305965</v>
      </c>
      <c r="D169" s="11">
        <f t="shared" si="146"/>
        <v>16.200714773712313</v>
      </c>
      <c r="E169" s="11">
        <f t="shared" si="146"/>
        <v>15.86873499350752</v>
      </c>
      <c r="F169" s="11">
        <f t="shared" si="146"/>
        <v>15.497093036165472</v>
      </c>
      <c r="H169" s="40">
        <f t="shared" si="147"/>
        <v>-3.4111526449964513</v>
      </c>
      <c r="I169" s="40">
        <f t="shared" si="148"/>
        <v>-0.29558164683112231</v>
      </c>
      <c r="L169" s="10" t="str">
        <f t="shared" ref="L169:Q169" si="183">L24</f>
        <v>54 Textiles, printing and other skilled trades</v>
      </c>
      <c r="M169" s="11">
        <f t="shared" si="183"/>
        <v>11.149615639955915</v>
      </c>
      <c r="N169" s="11">
        <f t="shared" si="183"/>
        <v>10.0962714038951</v>
      </c>
      <c r="O169" s="11">
        <f t="shared" si="183"/>
        <v>8.40190518732682</v>
      </c>
      <c r="P169" s="11">
        <f t="shared" si="183"/>
        <v>8.1470079804045188</v>
      </c>
      <c r="Q169" s="11">
        <f t="shared" si="183"/>
        <v>7.9350755435129212</v>
      </c>
      <c r="S169" s="40">
        <f t="shared" si="150"/>
        <v>-5.5017913244518102</v>
      </c>
      <c r="T169" s="40">
        <f t="shared" si="151"/>
        <v>-0.38037881282049213</v>
      </c>
      <c r="W169" s="10" t="str">
        <f t="shared" ref="W169:AB169" si="184">W24</f>
        <v>54 Textiles, printing and other skilled trades</v>
      </c>
      <c r="X169" s="11">
        <f t="shared" si="184"/>
        <v>8.1211628241091223</v>
      </c>
      <c r="Y169" s="11">
        <f t="shared" si="184"/>
        <v>7.100532276410858</v>
      </c>
      <c r="Z169" s="11">
        <f t="shared" si="184"/>
        <v>7.7988095863855014</v>
      </c>
      <c r="AA169" s="11">
        <f t="shared" si="184"/>
        <v>7.7217270131030187</v>
      </c>
      <c r="AB169" s="11">
        <f t="shared" si="184"/>
        <v>7.5620174926525472</v>
      </c>
      <c r="AD169" s="40">
        <f t="shared" si="153"/>
        <v>-0.8067728562222265</v>
      </c>
      <c r="AE169" s="40">
        <f t="shared" si="154"/>
        <v>-0.20534279077416562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64.863358835168654</v>
      </c>
      <c r="C170" s="11">
        <f t="shared" si="146"/>
        <v>61.581083991428585</v>
      </c>
      <c r="D170" s="11">
        <f t="shared" si="146"/>
        <v>63.102575575849443</v>
      </c>
      <c r="E170" s="11">
        <f t="shared" si="146"/>
        <v>67.581681212210313</v>
      </c>
      <c r="F170" s="11">
        <f t="shared" si="146"/>
        <v>70.841915693781786</v>
      </c>
      <c r="H170" s="40">
        <f t="shared" si="147"/>
        <v>-0.54891391937332834</v>
      </c>
      <c r="I170" s="40">
        <f t="shared" si="148"/>
        <v>0.77424367829626028</v>
      </c>
      <c r="L170" s="10" t="str">
        <f t="shared" ref="L170:Q170" si="185">L25</f>
        <v>61 Caring personal service occupations</v>
      </c>
      <c r="M170" s="11">
        <f t="shared" si="185"/>
        <v>8.1905444979998379</v>
      </c>
      <c r="N170" s="11">
        <f t="shared" si="185"/>
        <v>8.3295381555285335</v>
      </c>
      <c r="O170" s="11">
        <f t="shared" si="185"/>
        <v>8.1191801163529593</v>
      </c>
      <c r="P170" s="11">
        <f t="shared" si="185"/>
        <v>9.8770240570133261</v>
      </c>
      <c r="Q170" s="11">
        <f t="shared" si="185"/>
        <v>11.238189550270858</v>
      </c>
      <c r="S170" s="40">
        <f t="shared" si="150"/>
        <v>-0.17487093717440949</v>
      </c>
      <c r="T170" s="40">
        <f t="shared" si="151"/>
        <v>2.190912810995882</v>
      </c>
      <c r="W170" s="10" t="str">
        <f t="shared" ref="W170:AB170" si="186">W25</f>
        <v>61 Caring personal service occupations</v>
      </c>
      <c r="X170" s="11">
        <f t="shared" si="186"/>
        <v>56.67281433716883</v>
      </c>
      <c r="Y170" s="11">
        <f t="shared" si="186"/>
        <v>53.251545835900053</v>
      </c>
      <c r="Z170" s="11">
        <f t="shared" si="186"/>
        <v>54.983395459496521</v>
      </c>
      <c r="AA170" s="11">
        <f t="shared" si="186"/>
        <v>57.704657155196998</v>
      </c>
      <c r="AB170" s="11">
        <f t="shared" si="186"/>
        <v>59.603726143510926</v>
      </c>
      <c r="AD170" s="40">
        <f t="shared" si="153"/>
        <v>-0.60343978201092829</v>
      </c>
      <c r="AE170" s="40">
        <f t="shared" si="154"/>
        <v>0.5393616953068392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20.767238960033453</v>
      </c>
      <c r="C171" s="11">
        <f t="shared" si="146"/>
        <v>21.87734097808017</v>
      </c>
      <c r="D171" s="11">
        <f t="shared" si="146"/>
        <v>20.334609598403386</v>
      </c>
      <c r="E171" s="11">
        <f t="shared" si="146"/>
        <v>20.235585595446281</v>
      </c>
      <c r="F171" s="11">
        <f t="shared" si="146"/>
        <v>20.921271607286258</v>
      </c>
      <c r="H171" s="40">
        <f t="shared" si="147"/>
        <v>-0.42016192637549521</v>
      </c>
      <c r="I171" s="40">
        <f t="shared" si="148"/>
        <v>0.18979375388950004</v>
      </c>
      <c r="L171" s="10" t="str">
        <f t="shared" ref="L171:Q171" si="187">L26</f>
        <v>62 Leisure, travel and related personal service occupations</v>
      </c>
      <c r="M171" s="11">
        <f t="shared" si="187"/>
        <v>6.0548539091461953</v>
      </c>
      <c r="N171" s="11">
        <f t="shared" si="187"/>
        <v>6.4541102924653018</v>
      </c>
      <c r="O171" s="11">
        <f t="shared" si="187"/>
        <v>6.3856628875514314</v>
      </c>
      <c r="P171" s="11">
        <f t="shared" si="187"/>
        <v>6.2848122533566393</v>
      </c>
      <c r="Q171" s="11">
        <f t="shared" si="187"/>
        <v>6.7543888795642779</v>
      </c>
      <c r="S171" s="40">
        <f t="shared" si="150"/>
        <v>1.069580635258105</v>
      </c>
      <c r="T171" s="40">
        <f t="shared" si="151"/>
        <v>0.37494914460438622</v>
      </c>
      <c r="W171" s="10" t="str">
        <f t="shared" ref="W171:AB171" si="188">W26</f>
        <v>62 Leisure, travel and related personal service occupations</v>
      </c>
      <c r="X171" s="11">
        <f t="shared" si="188"/>
        <v>14.712385050887226</v>
      </c>
      <c r="Y171" s="11">
        <f t="shared" si="188"/>
        <v>15.423230685614865</v>
      </c>
      <c r="Z171" s="11">
        <f t="shared" si="188"/>
        <v>13.948946710851933</v>
      </c>
      <c r="AA171" s="11">
        <f t="shared" si="188"/>
        <v>13.950773342089647</v>
      </c>
      <c r="AB171" s="11">
        <f t="shared" si="188"/>
        <v>14.166882727721971</v>
      </c>
      <c r="AD171" s="40">
        <f t="shared" si="153"/>
        <v>-1.0600545707592834</v>
      </c>
      <c r="AE171" s="40">
        <f t="shared" si="154"/>
        <v>0.10340701286395415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1.0739216413173336</v>
      </c>
      <c r="C172" s="11">
        <f t="shared" si="146"/>
        <v>0.97522936428492091</v>
      </c>
      <c r="D172" s="11">
        <f t="shared" si="146"/>
        <v>1.2025368284270568</v>
      </c>
      <c r="E172" s="11">
        <f t="shared" si="146"/>
        <v>0.99102905062322422</v>
      </c>
      <c r="F172" s="11">
        <f t="shared" si="146"/>
        <v>1.0551463930743961</v>
      </c>
      <c r="H172" s="40">
        <f t="shared" si="147"/>
        <v>2.2881109854096859</v>
      </c>
      <c r="I172" s="40">
        <f t="shared" si="148"/>
        <v>-0.86790398250896628</v>
      </c>
      <c r="L172" s="10" t="str">
        <f t="shared" ref="L172:Q172" si="189">L27</f>
        <v>63 Community and civil enforcement occupations</v>
      </c>
      <c r="M172" s="11">
        <f t="shared" si="189"/>
        <v>0.78992835680299256</v>
      </c>
      <c r="N172" s="11">
        <f t="shared" si="189"/>
        <v>0.63074987289320861</v>
      </c>
      <c r="O172" s="11">
        <f t="shared" si="189"/>
        <v>0.91476123809374787</v>
      </c>
      <c r="P172" s="11">
        <f t="shared" si="189"/>
        <v>0.60346248006659109</v>
      </c>
      <c r="Q172" s="11">
        <f t="shared" si="189"/>
        <v>0.67814292450678793</v>
      </c>
      <c r="S172" s="40">
        <f t="shared" si="150"/>
        <v>2.9778949526142684</v>
      </c>
      <c r="T172" s="40">
        <f t="shared" si="151"/>
        <v>-1.9755911103558454</v>
      </c>
      <c r="W172" s="10" t="str">
        <f t="shared" ref="W172:AB172" si="190">W27</f>
        <v>63 Community and civil enforcement occupations</v>
      </c>
      <c r="X172" s="11">
        <f t="shared" si="190"/>
        <v>0.28399328451433986</v>
      </c>
      <c r="Y172" s="11">
        <f t="shared" si="190"/>
        <v>0.34447949139171147</v>
      </c>
      <c r="Z172" s="11">
        <f t="shared" si="190"/>
        <v>0.28777559033330946</v>
      </c>
      <c r="AA172" s="11">
        <f t="shared" si="190"/>
        <v>0.38756657055663335</v>
      </c>
      <c r="AB172" s="11">
        <f t="shared" si="190"/>
        <v>0.37700346856760864</v>
      </c>
      <c r="AD172" s="40">
        <f t="shared" si="153"/>
        <v>0.26495808242472663</v>
      </c>
      <c r="AE172" s="40">
        <f t="shared" si="154"/>
        <v>1.8167959405640532</v>
      </c>
    </row>
    <row r="173" spans="1:31" x14ac:dyDescent="0.2">
      <c r="A173" s="10" t="str">
        <f t="shared" si="142"/>
        <v>71 Sales occupations</v>
      </c>
      <c r="B173" s="11">
        <f t="shared" si="142"/>
        <v>86.096988149613821</v>
      </c>
      <c r="C173" s="11">
        <f t="shared" si="146"/>
        <v>77.951726418348201</v>
      </c>
      <c r="D173" s="11">
        <f t="shared" si="146"/>
        <v>78.033760930852978</v>
      </c>
      <c r="E173" s="11">
        <f t="shared" si="146"/>
        <v>73.653174430826098</v>
      </c>
      <c r="F173" s="11">
        <f t="shared" si="146"/>
        <v>71.762917649839878</v>
      </c>
      <c r="H173" s="40">
        <f t="shared" si="147"/>
        <v>-1.9474447397968886</v>
      </c>
      <c r="I173" s="40">
        <f t="shared" si="148"/>
        <v>-0.55693460431077702</v>
      </c>
      <c r="L173" s="10" t="str">
        <f t="shared" ref="L173:Q173" si="191">L28</f>
        <v>71 Sales occupations</v>
      </c>
      <c r="M173" s="11">
        <f t="shared" si="191"/>
        <v>26.47422488516694</v>
      </c>
      <c r="N173" s="11">
        <f t="shared" si="191"/>
        <v>25.653714254046452</v>
      </c>
      <c r="O173" s="11">
        <f t="shared" si="191"/>
        <v>24.984308632101779</v>
      </c>
      <c r="P173" s="11">
        <f t="shared" si="191"/>
        <v>23.46421528258017</v>
      </c>
      <c r="Q173" s="11">
        <f t="shared" si="191"/>
        <v>23.697154221937264</v>
      </c>
      <c r="S173" s="40">
        <f t="shared" si="150"/>
        <v>-1.1517883556942499</v>
      </c>
      <c r="T173" s="40">
        <f t="shared" si="151"/>
        <v>-0.35199907352908566</v>
      </c>
      <c r="W173" s="10" t="str">
        <f t="shared" ref="W173:AB173" si="192">W28</f>
        <v>71 Sales occupations</v>
      </c>
      <c r="X173" s="11">
        <f t="shared" si="192"/>
        <v>59.622763264446903</v>
      </c>
      <c r="Y173" s="11">
        <f t="shared" si="192"/>
        <v>52.298012164301895</v>
      </c>
      <c r="Z173" s="11">
        <f t="shared" si="192"/>
        <v>53.049452298751284</v>
      </c>
      <c r="AA173" s="11">
        <f t="shared" si="192"/>
        <v>50.188959148245878</v>
      </c>
      <c r="AB173" s="11">
        <f t="shared" si="192"/>
        <v>48.065763427902475</v>
      </c>
      <c r="AD173" s="40">
        <f t="shared" si="153"/>
        <v>-2.3091786726278207</v>
      </c>
      <c r="AE173" s="40">
        <f t="shared" si="154"/>
        <v>-0.65553788803264235</v>
      </c>
    </row>
    <row r="174" spans="1:31" x14ac:dyDescent="0.2">
      <c r="A174" s="10" t="str">
        <f t="shared" si="142"/>
        <v>72 Customer service occupations</v>
      </c>
      <c r="B174" s="11">
        <f t="shared" si="142"/>
        <v>15.647428234901835</v>
      </c>
      <c r="C174" s="11">
        <f t="shared" si="146"/>
        <v>16.263531691103037</v>
      </c>
      <c r="D174" s="11">
        <f t="shared" si="146"/>
        <v>16.875728425890131</v>
      </c>
      <c r="E174" s="11">
        <f t="shared" si="146"/>
        <v>21.696146077107745</v>
      </c>
      <c r="F174" s="11">
        <f t="shared" si="146"/>
        <v>25.431199665215026</v>
      </c>
      <c r="H174" s="40">
        <f t="shared" si="147"/>
        <v>1.5228759251043833</v>
      </c>
      <c r="I174" s="40">
        <f t="shared" si="148"/>
        <v>2.7717191302308208</v>
      </c>
      <c r="L174" s="10" t="str">
        <f t="shared" ref="L174:Q174" si="193">L29</f>
        <v>72 Customer service occupations</v>
      </c>
      <c r="M174" s="11">
        <f t="shared" si="193"/>
        <v>6.1573430874685879</v>
      </c>
      <c r="N174" s="11">
        <f t="shared" si="193"/>
        <v>5.7739748426677169</v>
      </c>
      <c r="O174" s="11">
        <f t="shared" si="193"/>
        <v>6.8888451504533839</v>
      </c>
      <c r="P174" s="11">
        <f t="shared" si="193"/>
        <v>9.4746607939724843</v>
      </c>
      <c r="Q174" s="11">
        <f t="shared" si="193"/>
        <v>11.546864818795726</v>
      </c>
      <c r="S174" s="40">
        <f t="shared" si="150"/>
        <v>2.2705552637849014</v>
      </c>
      <c r="T174" s="40">
        <f t="shared" si="151"/>
        <v>3.5033748211396709</v>
      </c>
      <c r="W174" s="10" t="str">
        <f t="shared" ref="W174:AB174" si="194">W29</f>
        <v>72 Customer service occupations</v>
      </c>
      <c r="X174" s="11">
        <f t="shared" si="194"/>
        <v>9.4900851474332484</v>
      </c>
      <c r="Y174" s="11">
        <f t="shared" si="194"/>
        <v>10.489556848435313</v>
      </c>
      <c r="Z174" s="11">
        <f t="shared" si="194"/>
        <v>9.9868832754367318</v>
      </c>
      <c r="AA174" s="11">
        <f t="shared" si="194"/>
        <v>12.221485283135278</v>
      </c>
      <c r="AB174" s="11">
        <f t="shared" si="194"/>
        <v>13.884334846419291</v>
      </c>
      <c r="AD174" s="40">
        <f t="shared" si="153"/>
        <v>1.0257243467215238</v>
      </c>
      <c r="AE174" s="40">
        <f>IF(AB$151-Z$151 &lt;&gt; 0,(EXP(LN(AB174/Z174)/(AB$151-Z$151))-1)*100,0)</f>
        <v>2.2208937155284048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33.147941184344226</v>
      </c>
      <c r="C175" s="11">
        <f t="shared" si="146"/>
        <v>30.224404392111389</v>
      </c>
      <c r="D175" s="11">
        <f t="shared" si="146"/>
        <v>26.420768281383069</v>
      </c>
      <c r="E175" s="11">
        <f t="shared" si="146"/>
        <v>31.074716273703956</v>
      </c>
      <c r="F175" s="11">
        <f t="shared" si="146"/>
        <v>29.702037297511936</v>
      </c>
      <c r="H175" s="40">
        <f t="shared" si="147"/>
        <v>-4.4352393266395396</v>
      </c>
      <c r="I175" s="40">
        <f t="shared" si="148"/>
        <v>0.78348840660151797</v>
      </c>
      <c r="L175" s="10" t="str">
        <f t="shared" ref="L175:Q175" si="195">L30</f>
        <v>81 Process, plant and machine operatives</v>
      </c>
      <c r="M175" s="11">
        <f t="shared" si="195"/>
        <v>27.275660503174649</v>
      </c>
      <c r="N175" s="11">
        <f t="shared" si="195"/>
        <v>24.404902750411612</v>
      </c>
      <c r="O175" s="11">
        <f t="shared" si="195"/>
        <v>21.635182085251746</v>
      </c>
      <c r="P175" s="11">
        <f t="shared" si="195"/>
        <v>25.451715143371899</v>
      </c>
      <c r="Q175" s="11">
        <f t="shared" si="195"/>
        <v>24.410836589217009</v>
      </c>
      <c r="S175" s="40">
        <f t="shared" si="150"/>
        <v>-4.5277724315051397</v>
      </c>
      <c r="T175" s="40">
        <f t="shared" si="151"/>
        <v>0.80795559508410886</v>
      </c>
      <c r="W175" s="10" t="str">
        <f t="shared" ref="W175:AB175" si="196">W30</f>
        <v>81 Process, plant and machine operatives</v>
      </c>
      <c r="X175" s="11">
        <f t="shared" si="196"/>
        <v>5.8722806811695358</v>
      </c>
      <c r="Y175" s="11">
        <f t="shared" si="196"/>
        <v>5.8195016416997918</v>
      </c>
      <c r="Z175" s="11">
        <f t="shared" si="196"/>
        <v>4.7855861961313</v>
      </c>
      <c r="AA175" s="11">
        <f t="shared" si="196"/>
        <v>5.6230011303320415</v>
      </c>
      <c r="AB175" s="11">
        <f t="shared" si="196"/>
        <v>5.2912007082948964</v>
      </c>
      <c r="AD175" s="40">
        <f t="shared" si="153"/>
        <v>-4.0100716584907996</v>
      </c>
      <c r="AE175" s="40">
        <f t="shared" si="154"/>
        <v>0.67182450175837793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30.261207182052505</v>
      </c>
      <c r="C176" s="11">
        <f t="shared" si="146"/>
        <v>36.283210187050756</v>
      </c>
      <c r="D176" s="11">
        <f t="shared" si="146"/>
        <v>32.28336961515312</v>
      </c>
      <c r="E176" s="11">
        <f t="shared" si="146"/>
        <v>32.534124873541067</v>
      </c>
      <c r="F176" s="11">
        <f t="shared" si="146"/>
        <v>30.93249239538628</v>
      </c>
      <c r="H176" s="40">
        <f t="shared" si="147"/>
        <v>1.3021171411977228</v>
      </c>
      <c r="I176" s="40">
        <f t="shared" si="148"/>
        <v>-0.28456141946774371</v>
      </c>
      <c r="L176" s="10" t="str">
        <f t="shared" ref="L176:Q176" si="197">L31</f>
        <v>82 Transport and mobile machine drivers and operatives</v>
      </c>
      <c r="M176" s="11">
        <f t="shared" si="197"/>
        <v>29.16011528665144</v>
      </c>
      <c r="N176" s="11">
        <f t="shared" si="197"/>
        <v>35.179433024488624</v>
      </c>
      <c r="O176" s="11">
        <f t="shared" si="197"/>
        <v>31.384046574002731</v>
      </c>
      <c r="P176" s="11">
        <f t="shared" si="197"/>
        <v>31.280183388352899</v>
      </c>
      <c r="Q176" s="11">
        <f t="shared" si="197"/>
        <v>29.538168086532309</v>
      </c>
      <c r="S176" s="40">
        <f t="shared" si="150"/>
        <v>1.4808136389374615</v>
      </c>
      <c r="T176" s="40">
        <f t="shared" si="151"/>
        <v>-0.40329412549563459</v>
      </c>
      <c r="W176" s="10" t="str">
        <f t="shared" ref="W176:AB176" si="198">W31</f>
        <v>82 Transport and mobile machine drivers and operatives</v>
      </c>
      <c r="X176" s="11">
        <f t="shared" si="198"/>
        <v>1.1010918954010533</v>
      </c>
      <c r="Y176" s="11">
        <f t="shared" si="198"/>
        <v>1.1037771625621224</v>
      </c>
      <c r="Z176" s="11">
        <f t="shared" si="198"/>
        <v>0.89932304115038586</v>
      </c>
      <c r="AA176" s="11">
        <f t="shared" si="198"/>
        <v>1.2539414851881991</v>
      </c>
      <c r="AB176" s="11">
        <f t="shared" si="198"/>
        <v>1.3943243088539556</v>
      </c>
      <c r="AD176" s="40">
        <f t="shared" si="153"/>
        <v>-3.9674566722040727</v>
      </c>
      <c r="AE176" s="40">
        <f t="shared" si="154"/>
        <v>2.9666393988738271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15.280613782908381</v>
      </c>
      <c r="C177" s="11">
        <f t="shared" si="146"/>
        <v>13.490773280153473</v>
      </c>
      <c r="D177" s="11">
        <f t="shared" si="146"/>
        <v>11.749595004064647</v>
      </c>
      <c r="E177" s="11">
        <f t="shared" si="146"/>
        <v>9.5191149337565726</v>
      </c>
      <c r="F177" s="11">
        <f t="shared" si="146"/>
        <v>8.8814501366237604</v>
      </c>
      <c r="H177" s="40">
        <f t="shared" si="147"/>
        <v>-5.1196190753867494</v>
      </c>
      <c r="I177" s="40">
        <f t="shared" si="148"/>
        <v>-1.8483965164197369</v>
      </c>
      <c r="L177" s="10" t="str">
        <f t="shared" ref="L177:Q178" si="199">L32</f>
        <v>91 Elementary trades and related occupations</v>
      </c>
      <c r="M177" s="11">
        <f t="shared" si="199"/>
        <v>12.0257482832856</v>
      </c>
      <c r="N177" s="11">
        <f t="shared" si="199"/>
        <v>10.830692507187988</v>
      </c>
      <c r="O177" s="11">
        <f t="shared" si="199"/>
        <v>9.731600492557952</v>
      </c>
      <c r="P177" s="11">
        <f t="shared" si="199"/>
        <v>7.8236854451839273</v>
      </c>
      <c r="Q177" s="11">
        <f t="shared" si="199"/>
        <v>7.3072410461662658</v>
      </c>
      <c r="S177" s="40">
        <f t="shared" si="150"/>
        <v>-4.1450748264071136</v>
      </c>
      <c r="T177" s="40">
        <f t="shared" si="151"/>
        <v>-1.8919574406033091</v>
      </c>
      <c r="W177" s="10" t="str">
        <f t="shared" ref="W177:AB178" si="200">W32</f>
        <v>91 Elementary trades and related occupations</v>
      </c>
      <c r="X177" s="11">
        <f t="shared" si="200"/>
        <v>3.254865499622793</v>
      </c>
      <c r="Y177" s="11">
        <f t="shared" si="200"/>
        <v>2.6600807729655034</v>
      </c>
      <c r="Z177" s="11">
        <f t="shared" si="200"/>
        <v>2.0179945115066964</v>
      </c>
      <c r="AA177" s="11">
        <f t="shared" si="200"/>
        <v>1.6954294885726555</v>
      </c>
      <c r="AB177" s="11">
        <f t="shared" si="200"/>
        <v>1.5742090904574857</v>
      </c>
      <c r="AD177" s="40">
        <f t="shared" si="153"/>
        <v>-9.1181023405563657</v>
      </c>
      <c r="AE177" s="40">
        <f t="shared" si="154"/>
        <v>-1.6420438418326522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98.263690708010472</v>
      </c>
      <c r="C178" s="11">
        <f t="shared" si="146"/>
        <v>95.966929927991472</v>
      </c>
      <c r="D178" s="11">
        <f t="shared" si="146"/>
        <v>90.341625784473237</v>
      </c>
      <c r="E178" s="11">
        <f t="shared" si="146"/>
        <v>90.813215499728429</v>
      </c>
      <c r="F178" s="11">
        <f t="shared" si="146"/>
        <v>91.204458881069201</v>
      </c>
      <c r="H178" s="40">
        <f>IF(D$151-B$151 &lt;&gt; 0,(EXP(LN(D178/B178)/(D$151-B$151))-1)*100,0)</f>
        <v>-1.6670731510049608</v>
      </c>
      <c r="I178" s="40">
        <f t="shared" ref="I178" si="201">IF(F$151-D$151 &lt;&gt; 0,(EXP(LN(F178/D178)/(F$151-D$151))-1)*100,0)</f>
        <v>6.3389821357118237E-2</v>
      </c>
      <c r="L178" s="10" t="str">
        <f t="shared" si="199"/>
        <v>92 Elementary administration and service occupations</v>
      </c>
      <c r="M178" s="11">
        <f t="shared" si="199"/>
        <v>46.631943862003133</v>
      </c>
      <c r="N178" s="11">
        <f t="shared" si="199"/>
        <v>49.317086276471692</v>
      </c>
      <c r="O178" s="11">
        <f t="shared" si="199"/>
        <v>46.177909112618529</v>
      </c>
      <c r="P178" s="11">
        <f t="shared" si="199"/>
        <v>48.495466366356851</v>
      </c>
      <c r="Q178" s="11">
        <f t="shared" si="199"/>
        <v>46.937055712049229</v>
      </c>
      <c r="S178" s="40">
        <f t="shared" ref="S178" si="202">IF(O$151-M$151 &lt;&gt; 0,(EXP(LN(O178/M178)/(O$151-M$151))-1)*100,0)</f>
        <v>-0.19549407877129665</v>
      </c>
      <c r="T178" s="40">
        <f t="shared" ref="T178" si="203">IF(Q$151-O$151 &lt;&gt; 0,(EXP(LN(Q178/O178)/(Q$151-O$151))-1)*100,0)</f>
        <v>0.10876535972288437</v>
      </c>
      <c r="W178" s="10" t="str">
        <f t="shared" si="200"/>
        <v>92 Elementary administration and service occupations</v>
      </c>
      <c r="X178" s="11">
        <f t="shared" si="200"/>
        <v>51.631746846007324</v>
      </c>
      <c r="Y178" s="11">
        <f t="shared" si="200"/>
        <v>46.649843651519788</v>
      </c>
      <c r="Z178" s="11">
        <f t="shared" si="200"/>
        <v>44.163716671854701</v>
      </c>
      <c r="AA178" s="11">
        <f t="shared" si="200"/>
        <v>42.317749133371571</v>
      </c>
      <c r="AB178" s="11">
        <f t="shared" si="200"/>
        <v>44.267403169020007</v>
      </c>
      <c r="AD178" s="40">
        <f t="shared" ref="AD178" si="204">IF(Z$151-X$151 &lt;&gt; 0,(EXP(LN(Z178/X178)/(Z$151-X$151))-1)*100,0)</f>
        <v>-3.0763503090924571</v>
      </c>
      <c r="AE178" s="40">
        <f t="shared" ref="AE178" si="205">IF(AB$151-Z$151 &lt;&gt; 0,(EXP(LN(AB178/Z178)/(AB$151-Z$151))-1)*100,0)</f>
        <v>1.5634714748080647E-2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905.11800000000005</v>
      </c>
      <c r="C180" s="34">
        <f t="shared" si="206"/>
        <v>905.00099999999952</v>
      </c>
      <c r="D180" s="34">
        <f t="shared" si="206"/>
        <v>898.44400000000007</v>
      </c>
      <c r="E180" s="34">
        <f t="shared" si="206"/>
        <v>913.58299999999952</v>
      </c>
      <c r="F180" s="34">
        <f t="shared" si="206"/>
        <v>947.15600000000006</v>
      </c>
      <c r="H180" s="43">
        <f>IF(D$151-B$151 &lt;&gt; 0,(EXP(LN(D180/B180)/(D$151-B$151))-1)*100,0)</f>
        <v>-0.14790938126226783</v>
      </c>
      <c r="I180" s="43">
        <f t="shared" si="148"/>
        <v>0.35261644863415764</v>
      </c>
      <c r="L180" s="231" t="str">
        <f t="shared" ref="L180:Q180" si="207">L35</f>
        <v>All occupations</v>
      </c>
      <c r="M180" s="34">
        <f t="shared" si="207"/>
        <v>456.33281708925784</v>
      </c>
      <c r="N180" s="34">
        <f t="shared" si="207"/>
        <v>466.0305934378394</v>
      </c>
      <c r="O180" s="34">
        <f t="shared" si="207"/>
        <v>447.89583111725057</v>
      </c>
      <c r="P180" s="34">
        <f t="shared" si="207"/>
        <v>452.3168785451669</v>
      </c>
      <c r="Q180" s="34">
        <f t="shared" si="207"/>
        <v>463.44225107027933</v>
      </c>
      <c r="S180" s="43">
        <f t="shared" ref="S180" si="208">IF(O$151-M$151 &lt;&gt; 0,(EXP(LN(O180/M180)/(O$151-M$151))-1)*100,0)</f>
        <v>-0.37253874181119029</v>
      </c>
      <c r="T180" s="43">
        <f t="shared" ref="T180" si="209">IF(Q$151-O$151 &lt;&gt; 0,(EXP(LN(Q180/O180)/(Q$151-O$151))-1)*100,0)</f>
        <v>0.2277329085873081</v>
      </c>
      <c r="W180" s="231" t="str">
        <f t="shared" ref="W180:AB180" si="210">W35</f>
        <v>All occupations</v>
      </c>
      <c r="X180" s="34">
        <f t="shared" si="210"/>
        <v>448.78518291074238</v>
      </c>
      <c r="Y180" s="34">
        <f t="shared" si="210"/>
        <v>438.97040656216035</v>
      </c>
      <c r="Z180" s="34">
        <f t="shared" si="210"/>
        <v>450.54816888274979</v>
      </c>
      <c r="AA180" s="34">
        <f t="shared" si="210"/>
        <v>461.26612145483284</v>
      </c>
      <c r="AB180" s="34">
        <f t="shared" si="210"/>
        <v>483.71374892972079</v>
      </c>
      <c r="AD180" s="43">
        <f t="shared" ref="AD180" si="211">IF(Z$151-X$151 &lt;&gt; 0,(EXP(LN(Z180/X180)/(Z$151-X$151))-1)*100,0)</f>
        <v>7.8443865758992537E-2</v>
      </c>
      <c r="AE180" s="43">
        <f t="shared" ref="AE180" si="212">IF(AB$151-Z$151 &lt;&gt; 0,(EXP(LN(AB180/Z180)/(AB$151-Z$151))-1)*100,0)</f>
        <v>0.47464495027624842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East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66.751713985174632</v>
      </c>
      <c r="C7" s="31">
        <f>'Occ T1'!C8</f>
        <v>76.123748648308862</v>
      </c>
      <c r="D7" s="31">
        <f>'Occ T1'!D8</f>
        <v>75.845821046980035</v>
      </c>
      <c r="E7" s="31">
        <f>'Occ T1'!E8</f>
        <v>77.84410428001641</v>
      </c>
      <c r="F7" s="31">
        <f>'Occ T1'!F8</f>
        <v>88.773837206566128</v>
      </c>
      <c r="H7" s="31">
        <f>C7-B7</f>
        <v>9.3720346631342295</v>
      </c>
      <c r="I7" s="31">
        <f>D7-C7</f>
        <v>-0.27792760132882677</v>
      </c>
      <c r="J7" s="31">
        <f>E7-D7</f>
        <v>1.9982832330363749</v>
      </c>
      <c r="K7" s="31">
        <f>F7-E7</f>
        <v>10.929732926549718</v>
      </c>
      <c r="L7" s="31">
        <f>F7-D7</f>
        <v>12.928016159586093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39.60026386347252</v>
      </c>
      <c r="C8" s="32">
        <f>'Occ T2'!C8</f>
        <v>45.733066071024645</v>
      </c>
      <c r="D8" s="32">
        <f>'Occ T2'!D8</f>
        <v>46.682710163164636</v>
      </c>
      <c r="E8" s="32">
        <f>'Occ T2'!E8</f>
        <v>42.970403998855438</v>
      </c>
      <c r="F8" s="32">
        <f>'Occ T2'!F8</f>
        <v>47.332930542888619</v>
      </c>
      <c r="H8" s="31">
        <f t="shared" ref="H8:H9" si="0">C8-B8</f>
        <v>6.1328022075521247</v>
      </c>
      <c r="I8" s="31">
        <f t="shared" ref="I8:I9" si="1">D8-C8</f>
        <v>0.9496440921399909</v>
      </c>
      <c r="J8" s="31">
        <f t="shared" ref="J8:J9" si="2">E8-D8</f>
        <v>-3.7123061643091972</v>
      </c>
      <c r="K8" s="31">
        <f t="shared" ref="K8:K9" si="3">F8-E8</f>
        <v>4.3625265440331802</v>
      </c>
      <c r="L8" s="31">
        <f t="shared" ref="L8:L49" si="4">F8-D8</f>
        <v>0.65022037972398294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27.151450121702119</v>
      </c>
      <c r="C9" s="32">
        <f>'Occ T2'!C9</f>
        <v>30.390682577284213</v>
      </c>
      <c r="D9" s="32">
        <f>'Occ T2'!D9</f>
        <v>29.163110883815396</v>
      </c>
      <c r="E9" s="32">
        <f>'Occ T2'!E9</f>
        <v>34.873700281160971</v>
      </c>
      <c r="F9" s="32">
        <f>'Occ T2'!F9</f>
        <v>41.440906663677502</v>
      </c>
      <c r="H9" s="31">
        <f t="shared" si="0"/>
        <v>3.2392324555820942</v>
      </c>
      <c r="I9" s="31">
        <f t="shared" si="1"/>
        <v>-1.2275716934688177</v>
      </c>
      <c r="J9" s="31">
        <f t="shared" si="2"/>
        <v>5.7105893973455757</v>
      </c>
      <c r="K9" s="31">
        <f t="shared" si="3"/>
        <v>6.567206382516531</v>
      </c>
      <c r="L9" s="31">
        <f t="shared" si="4"/>
        <v>12.277795779862107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171.5645274831129</v>
      </c>
      <c r="C11" s="31">
        <f>'Occ T1'!C9</f>
        <v>179.52702517379763</v>
      </c>
      <c r="D11" s="31">
        <f>'Occ T1'!D9</f>
        <v>191.83270524658846</v>
      </c>
      <c r="E11" s="31">
        <f>'Occ T1'!E9</f>
        <v>207.91502018325599</v>
      </c>
      <c r="F11" s="31">
        <f>'Occ T1'!F9</f>
        <v>230.70830579090196</v>
      </c>
      <c r="H11" s="31">
        <f>C11-B11</f>
        <v>7.962497690684728</v>
      </c>
      <c r="I11" s="31">
        <f t="shared" ref="I11:I49" si="5">D11-C11</f>
        <v>12.305680072790835</v>
      </c>
      <c r="J11" s="31">
        <f>E11-D11</f>
        <v>16.08231493666753</v>
      </c>
      <c r="K11" s="31">
        <f>F11-E11</f>
        <v>22.79328560764597</v>
      </c>
      <c r="L11" s="31">
        <f t="shared" si="4"/>
        <v>38.8756005443135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39.972794551645933</v>
      </c>
      <c r="C12" s="10">
        <f>'Occ T2'!C10</f>
        <v>43.013144247042796</v>
      </c>
      <c r="D12" s="10">
        <f>'Occ T2'!D10</f>
        <v>44.322690373157997</v>
      </c>
      <c r="E12" s="10">
        <f>'Occ T2'!E10</f>
        <v>46.374401976901567</v>
      </c>
      <c r="F12" s="10">
        <f>'Occ T2'!F10</f>
        <v>51.300581576107191</v>
      </c>
      <c r="H12" s="11">
        <f t="shared" ref="H12:K14" si="6">C12-B12</f>
        <v>3.0403496953968627</v>
      </c>
      <c r="I12" s="31">
        <f t="shared" si="5"/>
        <v>1.309546126115201</v>
      </c>
      <c r="J12" s="11">
        <f t="shared" si="6"/>
        <v>2.0517116037435699</v>
      </c>
      <c r="K12" s="11">
        <f t="shared" si="6"/>
        <v>4.926179599205625</v>
      </c>
      <c r="L12" s="31">
        <f t="shared" si="4"/>
        <v>6.9778912029491948</v>
      </c>
    </row>
    <row r="13" spans="1:12" x14ac:dyDescent="0.2">
      <c r="A13" s="10" t="str">
        <f>'Occ T2'!A11</f>
        <v>22 Health professionals</v>
      </c>
      <c r="B13" s="10">
        <f>'Occ T2'!B11</f>
        <v>54.315991740109986</v>
      </c>
      <c r="C13" s="10">
        <f>'Occ T2'!C11</f>
        <v>55.448021260591723</v>
      </c>
      <c r="D13" s="10">
        <f>'Occ T2'!D11</f>
        <v>59.101807877526831</v>
      </c>
      <c r="E13" s="10">
        <f>'Occ T2'!E11</f>
        <v>64.827418000720826</v>
      </c>
      <c r="F13" s="10">
        <f>'Occ T2'!F11</f>
        <v>71.980145770291628</v>
      </c>
      <c r="H13" s="11">
        <f t="shared" si="6"/>
        <v>1.132029520481737</v>
      </c>
      <c r="I13" s="31">
        <f t="shared" si="5"/>
        <v>3.6537866169351076</v>
      </c>
      <c r="J13" s="11">
        <f t="shared" si="6"/>
        <v>5.7256101231939951</v>
      </c>
      <c r="K13" s="11">
        <f t="shared" si="6"/>
        <v>7.1527277695708023</v>
      </c>
      <c r="L13" s="31">
        <f t="shared" si="4"/>
        <v>12.878337892764797</v>
      </c>
    </row>
    <row r="14" spans="1:12" x14ac:dyDescent="0.2">
      <c r="A14" s="10" t="str">
        <f>'Occ T2'!A12</f>
        <v>23 Teaching and other educational professionals</v>
      </c>
      <c r="B14" s="10">
        <f>'Occ T2'!B12</f>
        <v>38.37372204320625</v>
      </c>
      <c r="C14" s="10">
        <f>'Occ T2'!C12</f>
        <v>39.201813936748401</v>
      </c>
      <c r="D14" s="10">
        <f>'Occ T2'!D12</f>
        <v>41.104106973159084</v>
      </c>
      <c r="E14" s="10">
        <f>'Occ T2'!E12</f>
        <v>44.853746415828944</v>
      </c>
      <c r="F14" s="10">
        <f>'Occ T2'!F12</f>
        <v>48.198094270271255</v>
      </c>
      <c r="H14" s="11">
        <f t="shared" si="6"/>
        <v>0.82809189354215107</v>
      </c>
      <c r="I14" s="31">
        <f t="shared" si="5"/>
        <v>1.9022930364106827</v>
      </c>
      <c r="J14" s="11">
        <f t="shared" si="6"/>
        <v>3.74963944266986</v>
      </c>
      <c r="K14" s="11">
        <f t="shared" si="6"/>
        <v>3.3443478544423115</v>
      </c>
      <c r="L14" s="31">
        <f t="shared" si="4"/>
        <v>7.0939872971121716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38.902019148150735</v>
      </c>
      <c r="C15" s="10">
        <f>'Occ T2'!C13</f>
        <v>41.864045729414705</v>
      </c>
      <c r="D15" s="10">
        <f>'Occ T2'!D13</f>
        <v>47.304100022744556</v>
      </c>
      <c r="E15" s="10">
        <f>'Occ T2'!E13</f>
        <v>51.859453789804647</v>
      </c>
      <c r="F15" s="10">
        <f>'Occ T2'!F13</f>
        <v>59.229484174231892</v>
      </c>
      <c r="H15" s="11">
        <f t="shared" ref="H15" si="7">C15-B15</f>
        <v>2.9620265812639701</v>
      </c>
      <c r="I15" s="31">
        <f t="shared" si="5"/>
        <v>5.440054293329851</v>
      </c>
      <c r="J15" s="11">
        <f t="shared" ref="J15" si="8">E15-D15</f>
        <v>4.5553537670600903</v>
      </c>
      <c r="K15" s="11">
        <f t="shared" ref="K15" si="9">F15-E15</f>
        <v>7.3700303844272455</v>
      </c>
      <c r="L15" s="31">
        <f t="shared" si="4"/>
        <v>11.925384151487336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97.182741538413353</v>
      </c>
      <c r="C17" s="31">
        <f>'Occ T1'!C10</f>
        <v>101.35488506317022</v>
      </c>
      <c r="D17" s="31">
        <f>'Occ T1'!D10</f>
        <v>106.30130593932799</v>
      </c>
      <c r="E17" s="31">
        <f>'Occ T1'!E10</f>
        <v>103.11797711766974</v>
      </c>
      <c r="F17" s="31">
        <f>'Occ T1'!F10</f>
        <v>111.44469162861728</v>
      </c>
      <c r="H17" s="31">
        <f t="shared" ref="H17:K21" si="10">C17-B17</f>
        <v>4.1721435247568621</v>
      </c>
      <c r="I17" s="31">
        <f t="shared" si="5"/>
        <v>4.9464208761577737</v>
      </c>
      <c r="J17" s="31">
        <f t="shared" si="10"/>
        <v>-3.1833288216582503</v>
      </c>
      <c r="K17" s="31">
        <f t="shared" si="10"/>
        <v>8.3267145109475393</v>
      </c>
      <c r="L17" s="31">
        <f t="shared" si="4"/>
        <v>5.1433856892892891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16.580155911002343</v>
      </c>
      <c r="C18" s="10">
        <f>'Occ T2'!C14</f>
        <v>18.227342858116806</v>
      </c>
      <c r="D18" s="10">
        <f>'Occ T2'!D14</f>
        <v>19.59402074224467</v>
      </c>
      <c r="E18" s="10">
        <f>'Occ T2'!E14</f>
        <v>16.970687318406942</v>
      </c>
      <c r="F18" s="10">
        <f>'Occ T2'!F14</f>
        <v>17.771998918947137</v>
      </c>
      <c r="H18" s="11">
        <f t="shared" si="10"/>
        <v>1.6471869471144629</v>
      </c>
      <c r="I18" s="31">
        <f t="shared" si="5"/>
        <v>1.3666778841278635</v>
      </c>
      <c r="J18" s="11">
        <f t="shared" si="10"/>
        <v>-2.6233334238377282</v>
      </c>
      <c r="K18" s="11">
        <f t="shared" si="10"/>
        <v>0.80131160054019546</v>
      </c>
      <c r="L18" s="31">
        <f t="shared" si="4"/>
        <v>-1.8220218232975327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18.985667126593395</v>
      </c>
      <c r="C19" s="10">
        <f>'Occ T2'!C15</f>
        <v>19.359542423079251</v>
      </c>
      <c r="D19" s="10">
        <f>'Occ T2'!D15</f>
        <v>21.115213004926797</v>
      </c>
      <c r="E19" s="10">
        <f>'Occ T2'!E15</f>
        <v>21.375269091967276</v>
      </c>
      <c r="F19" s="10">
        <f>'Occ T2'!F15</f>
        <v>23.299293997545774</v>
      </c>
      <c r="H19" s="11">
        <f t="shared" si="10"/>
        <v>0.37387529648585627</v>
      </c>
      <c r="I19" s="31">
        <f t="shared" si="5"/>
        <v>1.7556705818475464</v>
      </c>
      <c r="J19" s="11">
        <f t="shared" si="10"/>
        <v>0.26005608704047845</v>
      </c>
      <c r="K19" s="11">
        <f t="shared" si="10"/>
        <v>1.9240249055784986</v>
      </c>
      <c r="L19" s="31">
        <f t="shared" si="4"/>
        <v>2.184080992618977</v>
      </c>
    </row>
    <row r="20" spans="1:12" x14ac:dyDescent="0.2">
      <c r="A20" s="10" t="str">
        <f>'Occ T2'!A16</f>
        <v>33 Protective service occupations</v>
      </c>
      <c r="B20" s="10">
        <f>'Occ T2'!B16</f>
        <v>11.635084174885792</v>
      </c>
      <c r="C20" s="10">
        <f>'Occ T2'!C16</f>
        <v>12.292514330977296</v>
      </c>
      <c r="D20" s="10">
        <f>'Occ T2'!D16</f>
        <v>12.932979961242234</v>
      </c>
      <c r="E20" s="10">
        <f>'Occ T2'!E16</f>
        <v>14.8662363792946</v>
      </c>
      <c r="F20" s="10">
        <f>'Occ T2'!F16</f>
        <v>16.933447206818059</v>
      </c>
      <c r="H20" s="11">
        <f t="shared" si="10"/>
        <v>0.6574301560915039</v>
      </c>
      <c r="I20" s="31">
        <f t="shared" si="5"/>
        <v>0.64046563026493786</v>
      </c>
      <c r="J20" s="11">
        <f t="shared" si="10"/>
        <v>1.9332564180523661</v>
      </c>
      <c r="K20" s="11">
        <f t="shared" si="10"/>
        <v>2.0672108275234589</v>
      </c>
      <c r="L20" s="31">
        <f t="shared" si="4"/>
        <v>4.000467245575825</v>
      </c>
    </row>
    <row r="21" spans="1:12" x14ac:dyDescent="0.2">
      <c r="A21" s="10" t="str">
        <f>'Occ T2'!A17</f>
        <v>34 Culture, media and sports occupations</v>
      </c>
      <c r="B21" s="10">
        <f>'Occ T2'!B17</f>
        <v>11.84389105868004</v>
      </c>
      <c r="C21" s="10">
        <f>'Occ T2'!C17</f>
        <v>12.091813766975473</v>
      </c>
      <c r="D21" s="10">
        <f>'Occ T2'!D17</f>
        <v>11.418322694076771</v>
      </c>
      <c r="E21" s="10">
        <f>'Occ T2'!E17</f>
        <v>10.755907162854619</v>
      </c>
      <c r="F21" s="10">
        <f>'Occ T2'!F17</f>
        <v>12.106184644945694</v>
      </c>
      <c r="H21" s="11">
        <f t="shared" si="10"/>
        <v>0.24792270829543384</v>
      </c>
      <c r="I21" s="31">
        <f t="shared" si="5"/>
        <v>-0.67349107289870247</v>
      </c>
      <c r="J21" s="11">
        <f t="shared" si="10"/>
        <v>-0.6624155312221518</v>
      </c>
      <c r="K21" s="11">
        <f t="shared" si="10"/>
        <v>1.3502774820910748</v>
      </c>
      <c r="L21" s="31">
        <f t="shared" si="4"/>
        <v>0.68786195086892299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38.137943267251792</v>
      </c>
      <c r="C22" s="10">
        <f>'Occ T2'!C18</f>
        <v>39.38367168402138</v>
      </c>
      <c r="D22" s="10">
        <f>'Occ T2'!D18</f>
        <v>41.240769536837512</v>
      </c>
      <c r="E22" s="10">
        <f>'Occ T2'!E18</f>
        <v>39.1498771651463</v>
      </c>
      <c r="F22" s="10">
        <f>'Occ T2'!F18</f>
        <v>41.333766860360619</v>
      </c>
      <c r="H22" s="11">
        <f t="shared" ref="H22" si="11">C22-B22</f>
        <v>1.2457284167695875</v>
      </c>
      <c r="I22" s="31">
        <f t="shared" si="5"/>
        <v>1.8570978528161319</v>
      </c>
      <c r="J22" s="11">
        <f t="shared" ref="J22" si="12">E22-D22</f>
        <v>-2.0908923716912113</v>
      </c>
      <c r="K22" s="11">
        <f t="shared" ref="K22" si="13">F22-E22</f>
        <v>2.1838896952143187</v>
      </c>
      <c r="L22" s="31">
        <f t="shared" si="4"/>
        <v>9.2997323523107411E-2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105.04530839404191</v>
      </c>
      <c r="C24" s="31">
        <f>'Occ T1'!C11</f>
        <v>96.085843421679186</v>
      </c>
      <c r="D24" s="31">
        <f>'Occ T1'!D11</f>
        <v>99.99793759452254</v>
      </c>
      <c r="E24" s="31">
        <f>'Occ T1'!E11</f>
        <v>94.609305838488268</v>
      </c>
      <c r="F24" s="31">
        <f>'Occ T1'!F11</f>
        <v>88.642583282964694</v>
      </c>
      <c r="H24" s="31">
        <f t="shared" ref="H24:K26" si="14">C24-B24</f>
        <v>-8.9594649723627242</v>
      </c>
      <c r="I24" s="31">
        <f t="shared" si="5"/>
        <v>3.9120941728433536</v>
      </c>
      <c r="J24" s="31">
        <f t="shared" si="14"/>
        <v>-5.3886317560342718</v>
      </c>
      <c r="K24" s="31">
        <f t="shared" si="14"/>
        <v>-5.9667225555235746</v>
      </c>
      <c r="L24" s="31">
        <f t="shared" si="4"/>
        <v>-11.355354311557846</v>
      </c>
    </row>
    <row r="25" spans="1:12" x14ac:dyDescent="0.2">
      <c r="A25" t="str">
        <f>'Occ T2'!A19</f>
        <v>41 Administrative occupations</v>
      </c>
      <c r="B25" s="32">
        <f>'Occ T2'!B19</f>
        <v>86.294181835484807</v>
      </c>
      <c r="C25" s="32">
        <f>'Occ T2'!C19</f>
        <v>79.892164424842974</v>
      </c>
      <c r="D25" s="32">
        <f>'Occ T2'!D19</f>
        <v>83.651291335582201</v>
      </c>
      <c r="E25" s="32">
        <f>'Occ T2'!E19</f>
        <v>76.77620419456251</v>
      </c>
      <c r="F25" s="32">
        <f>'Occ T2'!F19</f>
        <v>73.33436786322477</v>
      </c>
      <c r="H25" s="11">
        <f t="shared" si="14"/>
        <v>-6.4020174106418324</v>
      </c>
      <c r="I25" s="31">
        <f t="shared" si="5"/>
        <v>3.7591269107392264</v>
      </c>
      <c r="J25" s="11">
        <f t="shared" si="14"/>
        <v>-6.8750871410196908</v>
      </c>
      <c r="K25" s="11">
        <f t="shared" si="14"/>
        <v>-3.4418363313377398</v>
      </c>
      <c r="L25" s="31">
        <f t="shared" si="4"/>
        <v>-10.316923472357431</v>
      </c>
    </row>
    <row r="26" spans="1:12" x14ac:dyDescent="0.2">
      <c r="A26" t="str">
        <f>'Occ T2'!A20</f>
        <v>42 Secretarial and related occupations</v>
      </c>
      <c r="B26" s="32">
        <f>'Occ T2'!B20</f>
        <v>18.751126558557111</v>
      </c>
      <c r="C26" s="32">
        <f>'Occ T2'!C20</f>
        <v>16.193678996836216</v>
      </c>
      <c r="D26" s="32">
        <f>'Occ T2'!D20</f>
        <v>16.346646258940346</v>
      </c>
      <c r="E26" s="32">
        <f>'Occ T2'!E20</f>
        <v>17.833101643925758</v>
      </c>
      <c r="F26" s="32">
        <f>'Occ T2'!F20</f>
        <v>15.308215419739918</v>
      </c>
      <c r="H26" s="11">
        <f t="shared" si="14"/>
        <v>-2.5574475617208954</v>
      </c>
      <c r="I26" s="31">
        <f t="shared" si="5"/>
        <v>0.1529672621041307</v>
      </c>
      <c r="J26" s="11">
        <f t="shared" si="14"/>
        <v>1.4864553849854119</v>
      </c>
      <c r="K26" s="11">
        <f t="shared" si="14"/>
        <v>-2.5248862241858401</v>
      </c>
      <c r="L26" s="31">
        <f t="shared" si="4"/>
        <v>-1.0384308392004282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99.17131992090647</v>
      </c>
      <c r="C28" s="31">
        <f>'Occ T1'!C12</f>
        <v>97.295267462491651</v>
      </c>
      <c r="D28" s="31">
        <f>'Occ T1'!D12</f>
        <v>84.121660128084216</v>
      </c>
      <c r="E28" s="31">
        <f>'Occ T1'!E12</f>
        <v>81.997804633625577</v>
      </c>
      <c r="F28" s="31">
        <f>'Occ T1'!F12</f>
        <v>76.853692371161486</v>
      </c>
      <c r="H28" s="31">
        <f t="shared" ref="H28:K30" si="15">C28-B28</f>
        <v>-1.8760524584148186</v>
      </c>
      <c r="I28" s="31">
        <f t="shared" si="5"/>
        <v>-13.173607334407436</v>
      </c>
      <c r="J28" s="31">
        <f t="shared" si="15"/>
        <v>-2.1238554944586383</v>
      </c>
      <c r="K28" s="31">
        <f t="shared" si="15"/>
        <v>-5.1441122624640911</v>
      </c>
      <c r="L28" s="31">
        <f t="shared" si="4"/>
        <v>-7.2679677569227294</v>
      </c>
    </row>
    <row r="29" spans="1:12" x14ac:dyDescent="0.2">
      <c r="A29" s="10" t="str">
        <f>'Occ T2'!A21</f>
        <v>51 Skilled agricultural and related trades</v>
      </c>
      <c r="B29" s="10">
        <f>'Occ T2'!B21</f>
        <v>9.8314967627196541</v>
      </c>
      <c r="C29" s="10">
        <f>'Occ T2'!C21</f>
        <v>8.1291302717673268</v>
      </c>
      <c r="D29" s="10">
        <f>'Occ T2'!D21</f>
        <v>8.1951425896230141</v>
      </c>
      <c r="E29" s="10">
        <f>'Occ T2'!E21</f>
        <v>8.3260923271780101</v>
      </c>
      <c r="F29" s="10">
        <f>'Occ T2'!F21</f>
        <v>9.19405078038832</v>
      </c>
      <c r="H29" s="11">
        <f t="shared" si="15"/>
        <v>-1.7023664909523273</v>
      </c>
      <c r="I29" s="31">
        <f t="shared" si="5"/>
        <v>6.6012317855687286E-2</v>
      </c>
      <c r="J29" s="11">
        <f t="shared" si="15"/>
        <v>0.13094973755499595</v>
      </c>
      <c r="K29" s="11">
        <f t="shared" si="15"/>
        <v>0.86795845321030995</v>
      </c>
      <c r="L29" s="31">
        <f t="shared" si="4"/>
        <v>0.9989081907653059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39.310368443960584</v>
      </c>
      <c r="C30" s="10">
        <f>'Occ T2'!C22</f>
        <v>38.358534355845464</v>
      </c>
      <c r="D30" s="10">
        <f>'Occ T2'!D22</f>
        <v>32.566314573333692</v>
      </c>
      <c r="E30" s="10">
        <f>'Occ T2'!E22</f>
        <v>31.003037889354225</v>
      </c>
      <c r="F30" s="10">
        <f>'Occ T2'!F22</f>
        <v>28.005219125017611</v>
      </c>
      <c r="H30" s="11">
        <f t="shared" si="15"/>
        <v>-0.95183408811512038</v>
      </c>
      <c r="I30" s="31">
        <f t="shared" si="5"/>
        <v>-5.7922197825117721</v>
      </c>
      <c r="J30" s="11">
        <f t="shared" si="15"/>
        <v>-1.563276683979467</v>
      </c>
      <c r="K30" s="11">
        <f t="shared" si="15"/>
        <v>-2.9978187643366141</v>
      </c>
      <c r="L30" s="31">
        <f t="shared" si="4"/>
        <v>-4.561095448316081</v>
      </c>
    </row>
    <row r="31" spans="1:12" x14ac:dyDescent="0.2">
      <c r="A31" s="10" t="str">
        <f>'Occ T2'!A23</f>
        <v>53 Skilled construction and building trades</v>
      </c>
      <c r="B31" s="10">
        <f>'Occ T2'!B23</f>
        <v>30.758676250161194</v>
      </c>
      <c r="C31" s="10">
        <f>'Occ T2'!C23</f>
        <v>33.610799154572902</v>
      </c>
      <c r="D31" s="10">
        <f>'Occ T2'!D23</f>
        <v>27.159488191415189</v>
      </c>
      <c r="E31" s="10">
        <f>'Occ T2'!E23</f>
        <v>26.799939423585826</v>
      </c>
      <c r="F31" s="10">
        <f>'Occ T2'!F23</f>
        <v>24.157329429590092</v>
      </c>
      <c r="H31" s="11">
        <f t="shared" ref="H31:H32" si="16">C31-B31</f>
        <v>2.8521229044117078</v>
      </c>
      <c r="I31" s="31">
        <f t="shared" si="5"/>
        <v>-6.451310963157713</v>
      </c>
      <c r="J31" s="11">
        <f t="shared" ref="J31:J32" si="17">E31-D31</f>
        <v>-0.35954876782936296</v>
      </c>
      <c r="K31" s="11">
        <f t="shared" ref="K31:K32" si="18">F31-E31</f>
        <v>-2.6426099939957339</v>
      </c>
      <c r="L31" s="31">
        <f t="shared" si="4"/>
        <v>-3.0021587618250969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19.270778464065035</v>
      </c>
      <c r="C32" s="10">
        <f>'Occ T2'!C24</f>
        <v>17.196803680305965</v>
      </c>
      <c r="D32" s="10">
        <f>'Occ T2'!D24</f>
        <v>16.200714773712313</v>
      </c>
      <c r="E32" s="10">
        <f>'Occ T2'!E24</f>
        <v>15.86873499350752</v>
      </c>
      <c r="F32" s="10">
        <f>'Occ T2'!F24</f>
        <v>15.497093036165472</v>
      </c>
      <c r="H32" s="11">
        <f t="shared" si="16"/>
        <v>-2.0739747837590699</v>
      </c>
      <c r="I32" s="31">
        <f t="shared" si="5"/>
        <v>-0.99608890659365201</v>
      </c>
      <c r="J32" s="11">
        <f t="shared" si="17"/>
        <v>-0.33197978020479368</v>
      </c>
      <c r="K32" s="11">
        <f t="shared" si="18"/>
        <v>-0.37164195734204775</v>
      </c>
      <c r="L32" s="31">
        <f t="shared" si="4"/>
        <v>-0.70362173754684143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86.704519436519433</v>
      </c>
      <c r="C34" s="31">
        <f>'Occ T1'!C13</f>
        <v>84.433654333793669</v>
      </c>
      <c r="D34" s="31">
        <f>'Occ T1'!D13</f>
        <v>84.639722002679889</v>
      </c>
      <c r="E34" s="31">
        <f>'Occ T1'!E13</f>
        <v>88.80829585827982</v>
      </c>
      <c r="F34" s="31">
        <f>'Occ T1'!F13</f>
        <v>92.818333694142439</v>
      </c>
      <c r="H34" s="31">
        <f t="shared" ref="H34:K36" si="19">C34-B34</f>
        <v>-2.2708651027257645</v>
      </c>
      <c r="I34" s="31">
        <f t="shared" si="5"/>
        <v>0.20606766888622019</v>
      </c>
      <c r="J34" s="31">
        <f t="shared" si="19"/>
        <v>4.1685738555999308</v>
      </c>
      <c r="K34" s="31">
        <f t="shared" si="19"/>
        <v>4.0100378358626187</v>
      </c>
      <c r="L34" s="31">
        <f t="shared" si="4"/>
        <v>8.1786116914625495</v>
      </c>
    </row>
    <row r="35" spans="1:12" x14ac:dyDescent="0.2">
      <c r="A35" s="10" t="str">
        <f>'Occ T2'!A25</f>
        <v>61 Caring personal service occupations</v>
      </c>
      <c r="B35" s="10">
        <f>'Occ T2'!B25</f>
        <v>64.863358835168654</v>
      </c>
      <c r="C35" s="10">
        <f>'Occ T2'!C25</f>
        <v>61.581083991428585</v>
      </c>
      <c r="D35" s="10">
        <f>'Occ T2'!D25</f>
        <v>63.102575575849443</v>
      </c>
      <c r="E35" s="10">
        <f>'Occ T2'!E25</f>
        <v>67.581681212210313</v>
      </c>
      <c r="F35" s="10">
        <f>'Occ T2'!F25</f>
        <v>70.841915693781786</v>
      </c>
      <c r="G35" s="10"/>
      <c r="H35" s="11">
        <f t="shared" si="19"/>
        <v>-3.2822748437400691</v>
      </c>
      <c r="I35" s="31">
        <f t="shared" si="5"/>
        <v>1.5214915844208576</v>
      </c>
      <c r="J35" s="11">
        <f t="shared" si="19"/>
        <v>4.4791056363608703</v>
      </c>
      <c r="K35" s="11">
        <f t="shared" si="19"/>
        <v>3.260234481571473</v>
      </c>
      <c r="L35" s="31">
        <f t="shared" si="4"/>
        <v>7.7393401179323433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20.767238960033453</v>
      </c>
      <c r="C36" s="10">
        <f>'Occ T2'!C26</f>
        <v>21.87734097808017</v>
      </c>
      <c r="D36" s="10">
        <f>'Occ T2'!D26</f>
        <v>20.334609598403386</v>
      </c>
      <c r="E36" s="10">
        <f>'Occ T2'!E26</f>
        <v>20.235585595446281</v>
      </c>
      <c r="F36" s="10">
        <f>'Occ T2'!F26</f>
        <v>20.921271607286258</v>
      </c>
      <c r="G36" s="10"/>
      <c r="H36" s="11">
        <f t="shared" si="19"/>
        <v>1.1101020180467174</v>
      </c>
      <c r="I36" s="31">
        <f t="shared" si="5"/>
        <v>-1.5427313796767841</v>
      </c>
      <c r="J36" s="11">
        <f t="shared" si="19"/>
        <v>-9.9024002957104784E-2</v>
      </c>
      <c r="K36" s="11">
        <f t="shared" si="19"/>
        <v>0.68568601183997657</v>
      </c>
      <c r="L36" s="31">
        <f t="shared" si="4"/>
        <v>0.58666200888287179</v>
      </c>
    </row>
    <row r="37" spans="1:12" x14ac:dyDescent="0.2">
      <c r="A37" s="10" t="str">
        <f>'Occ T2'!A27</f>
        <v>63 Community and civil enforcement occupations</v>
      </c>
      <c r="B37" s="10">
        <f>'Occ T2'!B27</f>
        <v>1.0739216413173336</v>
      </c>
      <c r="C37" s="10">
        <f>'Occ T2'!C27</f>
        <v>0.97522936428492091</v>
      </c>
      <c r="D37" s="10">
        <f>'Occ T2'!D27</f>
        <v>1.2025368284270568</v>
      </c>
      <c r="E37" s="10">
        <f>'Occ T2'!E27</f>
        <v>0.99102905062322422</v>
      </c>
      <c r="F37" s="10">
        <f>'Occ T2'!F27</f>
        <v>1.0551463930743961</v>
      </c>
      <c r="G37" s="10"/>
      <c r="H37" s="11">
        <f t="shared" ref="H37" si="20">C37-B37</f>
        <v>-9.8692277032412679E-2</v>
      </c>
      <c r="I37" s="31">
        <f t="shared" ref="I37" si="21">D37-C37</f>
        <v>0.22730746414213587</v>
      </c>
      <c r="J37" s="11">
        <f t="shared" ref="J37" si="22">E37-D37</f>
        <v>-0.21150777780383256</v>
      </c>
      <c r="K37" s="11">
        <f t="shared" ref="K37" si="23">F37-E37</f>
        <v>6.4117342451171844E-2</v>
      </c>
      <c r="L37" s="31">
        <f t="shared" ref="L37" si="24">F37-D37</f>
        <v>-0.14739043535266072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101.74441638451566</v>
      </c>
      <c r="C39" s="31">
        <f>'Occ T1'!C14</f>
        <v>94.215258109451241</v>
      </c>
      <c r="D39" s="31">
        <f>'Occ T1'!D14</f>
        <v>94.909489356743109</v>
      </c>
      <c r="E39" s="31">
        <f>'Occ T1'!E14</f>
        <v>95.34932050793384</v>
      </c>
      <c r="F39" s="31">
        <f>'Occ T1'!F14</f>
        <v>97.19411731505491</v>
      </c>
      <c r="H39" s="31">
        <f>C39-B39</f>
        <v>-7.5291582750644181</v>
      </c>
      <c r="I39" s="31">
        <f t="shared" si="5"/>
        <v>0.69423124729186725</v>
      </c>
      <c r="J39" s="31">
        <f>E39-D39</f>
        <v>0.43983115119073091</v>
      </c>
      <c r="K39" s="31">
        <f>F39-E39</f>
        <v>1.844796807121071</v>
      </c>
      <c r="L39" s="31">
        <f t="shared" si="4"/>
        <v>2.2846279583118019</v>
      </c>
    </row>
    <row r="40" spans="1:12" s="30" customFormat="1" x14ac:dyDescent="0.2">
      <c r="A40" s="126" t="str">
        <f>'Occ T2'!A28</f>
        <v>71 Sales occupations</v>
      </c>
      <c r="B40" s="126">
        <f>'Occ T2'!B28</f>
        <v>86.096988149613821</v>
      </c>
      <c r="C40" s="126">
        <f>'Occ T2'!C28</f>
        <v>77.951726418348201</v>
      </c>
      <c r="D40" s="126">
        <f>'Occ T2'!D28</f>
        <v>78.033760930852978</v>
      </c>
      <c r="E40" s="126">
        <f>'Occ T2'!E28</f>
        <v>73.653174430826098</v>
      </c>
      <c r="F40" s="126">
        <f>'Occ T2'!F28</f>
        <v>71.762917649839878</v>
      </c>
      <c r="G40"/>
      <c r="H40" s="11">
        <f>C40-B40</f>
        <v>-8.1452617312656201</v>
      </c>
      <c r="I40" s="31">
        <f t="shared" si="5"/>
        <v>8.2034512504776558E-2</v>
      </c>
      <c r="J40" s="11">
        <f t="shared" ref="J40" si="25">E40-D40</f>
        <v>-4.3805865000268795</v>
      </c>
      <c r="K40" s="11">
        <f t="shared" ref="K40" si="26">F40-E40</f>
        <v>-1.8902567809862205</v>
      </c>
      <c r="L40" s="31">
        <f t="shared" si="4"/>
        <v>-6.2708432810131001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15.647428234901835</v>
      </c>
      <c r="C41" s="126">
        <f>'Occ T2'!C29</f>
        <v>16.263531691103037</v>
      </c>
      <c r="D41" s="126">
        <f>'Occ T2'!D29</f>
        <v>16.875728425890131</v>
      </c>
      <c r="E41" s="126">
        <f>'Occ T2'!E29</f>
        <v>21.696146077107745</v>
      </c>
      <c r="F41" s="126">
        <f>'Occ T2'!F29</f>
        <v>25.431199665215026</v>
      </c>
      <c r="G41"/>
      <c r="H41" s="11">
        <f t="shared" ref="H41" si="27">C41-B41</f>
        <v>0.61610345620120199</v>
      </c>
      <c r="I41" s="31">
        <f t="shared" si="5"/>
        <v>0.61219673478709424</v>
      </c>
      <c r="J41" s="11">
        <f t="shared" ref="J41" si="28">E41-D41</f>
        <v>4.820417651217614</v>
      </c>
      <c r="K41" s="11">
        <f t="shared" ref="K41" si="29">F41-E41</f>
        <v>3.7350535881072808</v>
      </c>
      <c r="L41" s="31">
        <f t="shared" si="4"/>
        <v>8.5554712393248948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63.409148366396735</v>
      </c>
      <c r="C43" s="31">
        <f>'Occ T1'!C15</f>
        <v>66.507614579162151</v>
      </c>
      <c r="D43" s="31">
        <f>'Occ T1'!D15</f>
        <v>58.704137896536189</v>
      </c>
      <c r="E43" s="31">
        <f>'Occ T1'!E15</f>
        <v>63.608841147245023</v>
      </c>
      <c r="F43" s="31">
        <f>'Occ T1'!F15</f>
        <v>60.634529692898212</v>
      </c>
      <c r="H43" s="31">
        <f t="shared" ref="H43:K45" si="30">C43-B43</f>
        <v>3.0984662127654161</v>
      </c>
      <c r="I43" s="31">
        <f t="shared" si="5"/>
        <v>-7.8034766826259627</v>
      </c>
      <c r="J43" s="31">
        <f t="shared" si="30"/>
        <v>4.9047032507088346</v>
      </c>
      <c r="K43" s="31">
        <f t="shared" si="30"/>
        <v>-2.974311454346811</v>
      </c>
      <c r="L43" s="31">
        <f t="shared" si="4"/>
        <v>1.9303917963620236</v>
      </c>
    </row>
    <row r="44" spans="1:12" x14ac:dyDescent="0.2">
      <c r="A44" s="10" t="str">
        <f>'Occ T2'!A30</f>
        <v>81 Process, plant and machine operatives</v>
      </c>
      <c r="B44" s="10">
        <f>'Occ T2'!B30</f>
        <v>33.147941184344226</v>
      </c>
      <c r="C44" s="10">
        <f>'Occ T2'!C30</f>
        <v>30.224404392111389</v>
      </c>
      <c r="D44" s="10">
        <f>'Occ T2'!D30</f>
        <v>26.420768281383069</v>
      </c>
      <c r="E44" s="10">
        <f>'Occ T2'!E30</f>
        <v>31.074716273703956</v>
      </c>
      <c r="F44" s="10">
        <f>'Occ T2'!F30</f>
        <v>29.702037297511936</v>
      </c>
      <c r="H44" s="11">
        <f t="shared" si="30"/>
        <v>-2.9235367922328379</v>
      </c>
      <c r="I44" s="31">
        <f t="shared" si="5"/>
        <v>-3.8036361107283199</v>
      </c>
      <c r="J44" s="11">
        <f t="shared" si="30"/>
        <v>4.6539479923208873</v>
      </c>
      <c r="K44" s="11">
        <f t="shared" si="30"/>
        <v>-1.3726789761920202</v>
      </c>
      <c r="L44" s="31">
        <f t="shared" si="4"/>
        <v>3.2812690161288671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30.261207182052505</v>
      </c>
      <c r="C45" s="10">
        <f>'Occ T2'!C31</f>
        <v>36.283210187050756</v>
      </c>
      <c r="D45" s="10">
        <f>'Occ T2'!D31</f>
        <v>32.28336961515312</v>
      </c>
      <c r="E45" s="10">
        <f>'Occ T2'!E31</f>
        <v>32.534124873541067</v>
      </c>
      <c r="F45" s="10">
        <f>'Occ T2'!F31</f>
        <v>30.93249239538628</v>
      </c>
      <c r="H45" s="11">
        <f t="shared" si="30"/>
        <v>6.0220030049982505</v>
      </c>
      <c r="I45" s="31">
        <f t="shared" si="5"/>
        <v>-3.9998405718976358</v>
      </c>
      <c r="J45" s="11">
        <f t="shared" si="30"/>
        <v>0.25075525838794732</v>
      </c>
      <c r="K45" s="11">
        <f t="shared" si="30"/>
        <v>-1.6016324781547873</v>
      </c>
      <c r="L45" s="31">
        <f t="shared" si="4"/>
        <v>-1.3508772197668399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113.54430449091885</v>
      </c>
      <c r="C47" s="31">
        <f>'Occ T1'!C16</f>
        <v>109.45770320814495</v>
      </c>
      <c r="D47" s="31">
        <f>'Occ T1'!D16</f>
        <v>102.09122078853788</v>
      </c>
      <c r="E47" s="31">
        <f>'Occ T1'!E16</f>
        <v>100.332330433485</v>
      </c>
      <c r="F47" s="31">
        <f>'Occ T1'!F16</f>
        <v>100.08590901769296</v>
      </c>
      <c r="H47" s="31">
        <f t="shared" ref="H47:K49" si="31">C47-B47</f>
        <v>-4.0866012827738984</v>
      </c>
      <c r="I47" s="31">
        <f t="shared" si="5"/>
        <v>-7.3664824196070668</v>
      </c>
      <c r="J47" s="31">
        <f t="shared" si="31"/>
        <v>-1.758890355052884</v>
      </c>
      <c r="K47" s="31">
        <f t="shared" si="31"/>
        <v>-0.24642141579204235</v>
      </c>
      <c r="L47" s="31">
        <f t="shared" si="4"/>
        <v>-2.0053117708449264</v>
      </c>
    </row>
    <row r="48" spans="1:12" x14ac:dyDescent="0.2">
      <c r="A48" s="10" t="str">
        <f>'Occ T2'!A32</f>
        <v>91 Elementary trades and related occupations</v>
      </c>
      <c r="B48" s="10">
        <f>'Occ T2'!B32</f>
        <v>15.280613782908381</v>
      </c>
      <c r="C48" s="10">
        <f>'Occ T2'!C32</f>
        <v>13.490773280153473</v>
      </c>
      <c r="D48" s="10">
        <f>'Occ T2'!D32</f>
        <v>11.749595004064647</v>
      </c>
      <c r="E48" s="10">
        <f>'Occ T2'!E32</f>
        <v>9.5191149337565726</v>
      </c>
      <c r="F48" s="10">
        <f>'Occ T2'!F32</f>
        <v>8.8814501366237604</v>
      </c>
      <c r="H48" s="11">
        <f t="shared" si="31"/>
        <v>-1.7898405027549078</v>
      </c>
      <c r="I48" s="31">
        <f t="shared" si="5"/>
        <v>-1.7411782760888261</v>
      </c>
      <c r="J48" s="11">
        <f t="shared" si="31"/>
        <v>-2.230480070308074</v>
      </c>
      <c r="K48" s="11">
        <f t="shared" si="31"/>
        <v>-0.63766479713281221</v>
      </c>
      <c r="L48" s="31">
        <f t="shared" si="4"/>
        <v>-2.8681448674408863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98.263690708010472</v>
      </c>
      <c r="C49" s="10">
        <f>'Occ T2'!C33</f>
        <v>95.966929927991472</v>
      </c>
      <c r="D49" s="10">
        <f>'Occ T2'!D33</f>
        <v>90.341625784473237</v>
      </c>
      <c r="E49" s="10">
        <f>'Occ T2'!E33</f>
        <v>90.813215499728429</v>
      </c>
      <c r="F49" s="10">
        <f>'Occ T2'!F33</f>
        <v>91.204458881069201</v>
      </c>
      <c r="H49" s="11">
        <f t="shared" si="31"/>
        <v>-2.2967607800189995</v>
      </c>
      <c r="I49" s="31">
        <f t="shared" si="5"/>
        <v>-5.6253041435182354</v>
      </c>
      <c r="J49" s="11">
        <f t="shared" si="31"/>
        <v>0.47158971525519178</v>
      </c>
      <c r="K49" s="11">
        <f t="shared" si="31"/>
        <v>0.39124338134077163</v>
      </c>
      <c r="L49" s="31">
        <f t="shared" si="4"/>
        <v>0.86283309659596341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905.11799999999994</v>
      </c>
      <c r="C51" s="34">
        <f>'Occ T1'!C18</f>
        <v>905.00099999999964</v>
      </c>
      <c r="D51" s="34">
        <f>'Occ T1'!D18</f>
        <v>898.44400000000019</v>
      </c>
      <c r="E51" s="34">
        <f>'Occ T1'!E18</f>
        <v>913.58299999999974</v>
      </c>
      <c r="F51" s="34">
        <f>'Occ T1'!F18</f>
        <v>947.15600000000006</v>
      </c>
      <c r="G51" s="24"/>
      <c r="H51" s="34">
        <f>C51-B51</f>
        <v>-0.11700000000030286</v>
      </c>
      <c r="I51" s="205">
        <f>D51-C51</f>
        <v>-6.5569999999994479</v>
      </c>
      <c r="J51" s="34">
        <f>E51-D51</f>
        <v>15.138999999999555</v>
      </c>
      <c r="K51" s="34">
        <f>F51-E51</f>
        <v>33.57300000000032</v>
      </c>
      <c r="L51" s="205">
        <f>F51-D51</f>
        <v>48.711999999999875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3.339043222319904</v>
      </c>
      <c r="C59" s="44">
        <f>IF(AND(D$5-C$5 &lt;&gt; 0,D7 &lt;&gt; 0,C7 &lt;&gt; 0),(EXP(LN(D7/C7)/(D$5-C$5))-1)*100,0)</f>
        <v>-0.36509973071984225</v>
      </c>
      <c r="D59" s="44">
        <f>IF(AND(E$5-D$5 &lt;&gt; 0,E7 &lt;&gt; 0,D7 &lt;&gt; 0),(EXP(LN(E7/D7)/(E$5-D$5))-1)*100,0)</f>
        <v>0.52146601188611807</v>
      </c>
      <c r="E59" s="44">
        <f>IF(AND(F$5-E$5 &lt;&gt; 0,F7 &lt;&gt; 0,E7 &lt;&gt; 0),(EXP(LN(F7/E7)/(F$5-E$5))-1)*100,0)</f>
        <v>1.322506945782953</v>
      </c>
      <c r="F59" s="44">
        <f>IF(AND(F$5-D$5 &lt;&gt; 0,F7 &lt;&gt; 0,D7 &lt;&gt; 0),(EXP(LN(F7/D7)/(F$5-D$5))-1)*100,0)</f>
        <v>1.0547865372539267</v>
      </c>
      <c r="H59" s="44">
        <f>(B7/B$51)*100</f>
        <v>7.3749184067905666</v>
      </c>
      <c r="I59" s="44">
        <f>(C7/C$51)*100</f>
        <v>8.4114546446146363</v>
      </c>
      <c r="J59" s="44">
        <f>(D7/D$51)*100</f>
        <v>8.4419085715948938</v>
      </c>
      <c r="K59" s="44">
        <f>(E7/E$51)*100</f>
        <v>8.5207478992074535</v>
      </c>
      <c r="L59" s="44">
        <f>(F7/F$51)*100</f>
        <v>9.3726732667655721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3.6652166685724019</v>
      </c>
      <c r="C60" s="44">
        <f t="shared" si="32"/>
        <v>2.0764933859128698</v>
      </c>
      <c r="D60" s="44">
        <f t="shared" si="32"/>
        <v>-1.6435885252693017</v>
      </c>
      <c r="E60" s="44">
        <f t="shared" si="32"/>
        <v>0.97163662926835759</v>
      </c>
      <c r="F60" s="44">
        <f>IF(AND(F$5-D$5 &lt;&gt; 0,F8 &lt;&gt; 0,D8 &lt;&gt; 0),(EXP(LN(F8/D8)/(F$5-D$5))-1)*100,0)</f>
        <v>9.2258499794772852E-2</v>
      </c>
      <c r="H60" s="44">
        <f t="shared" ref="H60:L60" si="33">(B8/B$51)*100</f>
        <v>4.3751493024636039</v>
      </c>
      <c r="I60" s="44">
        <f t="shared" si="33"/>
        <v>5.053371882575231</v>
      </c>
      <c r="J60" s="44">
        <f t="shared" si="33"/>
        <v>5.1959510178892199</v>
      </c>
      <c r="K60" s="44">
        <f t="shared" si="33"/>
        <v>4.7035030203993999</v>
      </c>
      <c r="L60" s="44">
        <f t="shared" si="33"/>
        <v>4.9973743018983798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2.85771122064018</v>
      </c>
      <c r="C61" s="44">
        <f>IF(AND(D$5-C$5 &lt;&gt; 0,D9 &lt;&gt; 0,C9 &lt;&gt; 0),(EXP(LN(D9/C9)/(D$5-C$5))-1)*100,0)</f>
        <v>-4.0393028039007461</v>
      </c>
      <c r="D61" s="44">
        <f t="shared" si="34"/>
        <v>3.6412963016918987</v>
      </c>
      <c r="E61" s="44">
        <f t="shared" si="34"/>
        <v>1.7403252742166142</v>
      </c>
      <c r="F61" s="44">
        <f>IF(AND(F$5-D$5 &lt;&gt; 0,F9 &lt;&gt; 0,D9 &lt;&gt; 0),(EXP(LN(F9/D9)/(F$5-D$5))-1)*100,0)</f>
        <v>2.3700762165352662</v>
      </c>
      <c r="H61" s="44">
        <f t="shared" ref="H61:L61" si="35">(B9/B$51)*100</f>
        <v>2.9997691043269632</v>
      </c>
      <c r="I61" s="44">
        <f t="shared" si="35"/>
        <v>3.358082762039404</v>
      </c>
      <c r="J61" s="44">
        <f t="shared" si="35"/>
        <v>3.2459575537056722</v>
      </c>
      <c r="K61" s="44">
        <f t="shared" si="35"/>
        <v>3.8172448788080535</v>
      </c>
      <c r="L61" s="44">
        <f t="shared" si="35"/>
        <v>4.3752989648671923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1.1406135834918008</v>
      </c>
      <c r="C63" s="44">
        <f t="shared" si="36"/>
        <v>6.8545000736673911</v>
      </c>
      <c r="D63" s="44">
        <f t="shared" si="36"/>
        <v>1.6231476908384446</v>
      </c>
      <c r="E63" s="44">
        <f t="shared" si="36"/>
        <v>1.0456766588363697</v>
      </c>
      <c r="F63" s="44">
        <f>IF(AND(F$5-D$5 &lt;&gt; 0,F11 &lt;&gt; 0,D11 &lt;&gt; 0),(EXP(LN(F11/D11)/(F$5-D$5))-1)*100,0)</f>
        <v>1.237801471729516</v>
      </c>
      <c r="H63" s="44">
        <f>(B11/B$51)*100</f>
        <v>18.954934879553043</v>
      </c>
      <c r="I63" s="44">
        <f>(C11/C$51)*100</f>
        <v>19.837218431117503</v>
      </c>
      <c r="J63" s="44">
        <f>(D11/D$51)*100</f>
        <v>21.351659674569412</v>
      </c>
      <c r="K63" s="44">
        <f>(E11/E$51)*100</f>
        <v>22.758197140627185</v>
      </c>
      <c r="L63" s="44">
        <f>(F11/F$51)*100</f>
        <v>24.358004995048539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1.84956296004819</v>
      </c>
      <c r="C64" s="44">
        <f t="shared" si="36"/>
        <v>3.0445254562045498</v>
      </c>
      <c r="D64" s="49">
        <f t="shared" si="36"/>
        <v>0.90912529701676625</v>
      </c>
      <c r="E64" s="49">
        <f t="shared" si="36"/>
        <v>1.0146577277872382</v>
      </c>
      <c r="F64" s="44">
        <f>IF(AND(F$5-D$5 &lt;&gt; 0,F12 &lt;&gt; 0,D12 &lt;&gt; 0),(EXP(LN(F12/D12)/(F$5-D$5))-1)*100,0)</f>
        <v>0.97946799349801772</v>
      </c>
      <c r="H64" s="40">
        <f t="shared" ref="H64:L67" si="37">(B12/B$11)*100</f>
        <v>23.298985599211619</v>
      </c>
      <c r="I64" s="40">
        <f t="shared" si="37"/>
        <v>23.959147212182881</v>
      </c>
      <c r="J64" s="40">
        <f t="shared" si="37"/>
        <v>23.104866459649863</v>
      </c>
      <c r="K64" s="40">
        <f t="shared" si="37"/>
        <v>22.304498220487982</v>
      </c>
      <c r="L64" s="40">
        <f t="shared" si="37"/>
        <v>22.236122535875445</v>
      </c>
    </row>
    <row r="65" spans="1:12" x14ac:dyDescent="0.2">
      <c r="A65" t="str">
        <f>A13</f>
        <v>22 Health professionals</v>
      </c>
      <c r="B65" s="49">
        <f t="shared" si="36"/>
        <v>0.51701536762700506</v>
      </c>
      <c r="C65" s="44">
        <f t="shared" si="36"/>
        <v>6.5895707977805529</v>
      </c>
      <c r="D65" s="49">
        <f t="shared" si="36"/>
        <v>1.8665485807587423</v>
      </c>
      <c r="E65" s="49">
        <f t="shared" si="36"/>
        <v>1.0521131596763933</v>
      </c>
      <c r="F65" s="44">
        <f>IF(AND(F$5-D$5 &lt;&gt; 0,F13 &lt;&gt; 0,D13 &lt;&gt; 0),(EXP(LN(F13/D13)/(F$5-D$5))-1)*100,0)</f>
        <v>1.3228655493194852</v>
      </c>
      <c r="H65" s="40">
        <f t="shared" si="37"/>
        <v>31.65922031607397</v>
      </c>
      <c r="I65" s="40">
        <f t="shared" si="37"/>
        <v>30.88561246247648</v>
      </c>
      <c r="J65" s="40">
        <f t="shared" si="37"/>
        <v>30.809036343180011</v>
      </c>
      <c r="K65" s="40">
        <f t="shared" si="37"/>
        <v>31.179766590976467</v>
      </c>
      <c r="L65" s="40">
        <f t="shared" si="37"/>
        <v>31.199633460760378</v>
      </c>
    </row>
    <row r="66" spans="1:12" x14ac:dyDescent="0.2">
      <c r="A66" t="str">
        <f>A14</f>
        <v>23 Teaching and other educational professionals</v>
      </c>
      <c r="B66" s="49">
        <f t="shared" si="36"/>
        <v>0.53517990043654429</v>
      </c>
      <c r="C66" s="44">
        <f t="shared" si="36"/>
        <v>4.8525638111542646</v>
      </c>
      <c r="D66" s="49">
        <f t="shared" si="36"/>
        <v>1.7613128398512812</v>
      </c>
      <c r="E66" s="49">
        <f t="shared" si="36"/>
        <v>0.72171555512441365</v>
      </c>
      <c r="F66" s="44">
        <f>IF(AND(F$5-D$5 &lt;&gt; 0,F14 &lt;&gt; 0,D14 &lt;&gt; 0),(EXP(LN(F14/D14)/(F$5-D$5))-1)*100,0)</f>
        <v>1.0670625305458481</v>
      </c>
      <c r="H66" s="40">
        <f t="shared" si="37"/>
        <v>22.366932492489379</v>
      </c>
      <c r="I66" s="40">
        <f t="shared" si="37"/>
        <v>21.836163050547778</v>
      </c>
      <c r="J66" s="40">
        <f t="shared" si="37"/>
        <v>21.427059020161568</v>
      </c>
      <c r="K66" s="40">
        <f t="shared" si="37"/>
        <v>21.573115004531619</v>
      </c>
      <c r="L66" s="40">
        <f t="shared" si="37"/>
        <v>20.89135634065757</v>
      </c>
    </row>
    <row r="67" spans="1:12" x14ac:dyDescent="0.2">
      <c r="A67" t="str">
        <f>A15</f>
        <v>24 Business, media and public service professionals</v>
      </c>
      <c r="B67" s="49">
        <f t="shared" si="36"/>
        <v>1.8514610299792622</v>
      </c>
      <c r="C67" s="44">
        <f t="shared" si="36"/>
        <v>12.9945737411316</v>
      </c>
      <c r="D67" s="49">
        <f t="shared" si="36"/>
        <v>1.8558156227820088</v>
      </c>
      <c r="E67" s="49">
        <f t="shared" si="36"/>
        <v>1.3376902155038506</v>
      </c>
      <c r="F67" s="44">
        <f>IF(AND(F$5-D$5 &lt;&gt; 0,F15 &lt;&gt; 0,D15 &lt;&gt; 0),(EXP(LN(F15/D15)/(F$5-D$5))-1)*100,0)</f>
        <v>1.5101051731047477</v>
      </c>
      <c r="H67" s="40">
        <f t="shared" si="37"/>
        <v>22.674861592225039</v>
      </c>
      <c r="I67" s="40">
        <f t="shared" si="37"/>
        <v>23.319077274792864</v>
      </c>
      <c r="J67" s="40">
        <f t="shared" si="37"/>
        <v>24.659038177008561</v>
      </c>
      <c r="K67" s="40">
        <f t="shared" si="37"/>
        <v>24.942620184003928</v>
      </c>
      <c r="L67" s="40">
        <f t="shared" si="37"/>
        <v>25.6728876627066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1.0564143702765927</v>
      </c>
      <c r="C69" s="44">
        <f t="shared" si="39"/>
        <v>4.8802984415352801</v>
      </c>
      <c r="D69" s="44">
        <f t="shared" si="39"/>
        <v>-0.60623153653542872</v>
      </c>
      <c r="E69" s="44">
        <f t="shared" si="39"/>
        <v>0.7795698146799257</v>
      </c>
      <c r="F69" s="44">
        <f t="shared" ref="F69:F74" si="40">IF(AND(F$5-D$5 &lt;&gt; 0,F17 &lt;&gt; 0,D17 &lt;&gt; 0),(EXP(LN(F17/D17)/(F$5-D$5))-1)*100,0)</f>
        <v>0.31550238400082087</v>
      </c>
      <c r="H69" s="44">
        <f>(B17/B$51)*100</f>
        <v>10.737024513755483</v>
      </c>
      <c r="I69" s="44">
        <f>(C17/C$51)*100</f>
        <v>11.199422438557555</v>
      </c>
      <c r="J69" s="44">
        <f>(D17/D$51)*100</f>
        <v>11.831711930774535</v>
      </c>
      <c r="K69" s="44">
        <f>(E17/E$51)*100</f>
        <v>11.287204021711194</v>
      </c>
      <c r="L69" s="44">
        <f>(F17/F$51)*100</f>
        <v>11.766244592085915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2.3961642146274942</v>
      </c>
      <c r="C70" s="44">
        <f t="shared" si="39"/>
        <v>7.4979545552316784</v>
      </c>
      <c r="D70" s="49">
        <f t="shared" si="39"/>
        <v>-2.8338100473953354</v>
      </c>
      <c r="E70" s="49">
        <f t="shared" si="39"/>
        <v>0.46243136748600477</v>
      </c>
      <c r="F70" s="44">
        <f t="shared" si="40"/>
        <v>-0.64855660903725409</v>
      </c>
      <c r="H70" s="40">
        <f t="shared" ref="H70:L74" si="41">(B18/B$17)*100</f>
        <v>17.060802822123222</v>
      </c>
      <c r="I70" s="40">
        <f t="shared" si="41"/>
        <v>17.983684601641521</v>
      </c>
      <c r="J70" s="40">
        <f t="shared" si="41"/>
        <v>18.432530596969386</v>
      </c>
      <c r="K70" s="40">
        <f t="shared" si="41"/>
        <v>16.45754483628145</v>
      </c>
      <c r="L70" s="40">
        <f t="shared" si="41"/>
        <v>15.946922782263378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0.48871819221059098</v>
      </c>
      <c r="C71" s="44">
        <f t="shared" si="39"/>
        <v>9.0687607355561575</v>
      </c>
      <c r="D71" s="49">
        <f t="shared" si="39"/>
        <v>0.24511647357856603</v>
      </c>
      <c r="E71" s="49">
        <f t="shared" si="39"/>
        <v>0.86560947612637218</v>
      </c>
      <c r="F71" s="44">
        <f t="shared" si="40"/>
        <v>0.65835290042377537</v>
      </c>
      <c r="H71" s="40">
        <f t="shared" si="41"/>
        <v>19.536048094598097</v>
      </c>
      <c r="I71" s="40">
        <f t="shared" si="41"/>
        <v>19.100749224877781</v>
      </c>
      <c r="J71" s="40">
        <f t="shared" si="41"/>
        <v>19.863549952037665</v>
      </c>
      <c r="K71" s="40">
        <f t="shared" si="41"/>
        <v>20.728945320150704</v>
      </c>
      <c r="L71" s="40">
        <f t="shared" si="41"/>
        <v>20.906598292890674</v>
      </c>
    </row>
    <row r="72" spans="1:12" x14ac:dyDescent="0.2">
      <c r="A72" t="str">
        <f t="shared" si="38"/>
        <v>33 Protective service occupations</v>
      </c>
      <c r="B72" s="49">
        <f t="shared" si="39"/>
        <v>1.383621017492942</v>
      </c>
      <c r="C72" s="44">
        <f t="shared" si="39"/>
        <v>5.2102085303326051</v>
      </c>
      <c r="D72" s="49">
        <f t="shared" si="39"/>
        <v>2.8254185232140516</v>
      </c>
      <c r="E72" s="49">
        <f t="shared" si="39"/>
        <v>1.3104943239864442</v>
      </c>
      <c r="F72" s="44">
        <f t="shared" si="40"/>
        <v>1.8129727510816318</v>
      </c>
      <c r="H72" s="40">
        <f t="shared" si="41"/>
        <v>11.972376978361741</v>
      </c>
      <c r="I72" s="40">
        <f t="shared" si="41"/>
        <v>12.128191278906677</v>
      </c>
      <c r="J72" s="40">
        <f t="shared" si="41"/>
        <v>12.166341558046142</v>
      </c>
      <c r="K72" s="40">
        <f t="shared" si="41"/>
        <v>14.41672615661426</v>
      </c>
      <c r="L72" s="40">
        <f t="shared" si="41"/>
        <v>15.19448522792611</v>
      </c>
    </row>
    <row r="73" spans="1:12" x14ac:dyDescent="0.2">
      <c r="A73" t="str">
        <f t="shared" si="38"/>
        <v>34 Culture, media and sports occupations</v>
      </c>
      <c r="B73" s="49">
        <f t="shared" si="39"/>
        <v>0.51925506231318419</v>
      </c>
      <c r="C73" s="44">
        <f t="shared" si="39"/>
        <v>-5.5698101697373659</v>
      </c>
      <c r="D73" s="49">
        <f t="shared" si="39"/>
        <v>-1.1881690917841858</v>
      </c>
      <c r="E73" s="49">
        <f t="shared" si="39"/>
        <v>1.1896339457750704</v>
      </c>
      <c r="F73" s="44">
        <f t="shared" si="40"/>
        <v>0.39074228611029049</v>
      </c>
      <c r="H73" s="40">
        <f t="shared" si="41"/>
        <v>12.187237025000487</v>
      </c>
      <c r="I73" s="40">
        <f t="shared" si="41"/>
        <v>11.930173626499755</v>
      </c>
      <c r="J73" s="40">
        <f t="shared" si="41"/>
        <v>10.741469818436508</v>
      </c>
      <c r="K73" s="40">
        <f t="shared" si="41"/>
        <v>10.430680918595662</v>
      </c>
      <c r="L73" s="40">
        <f t="shared" si="41"/>
        <v>10.862953154636406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0.80677788630085789</v>
      </c>
      <c r="C74" s="44">
        <f t="shared" si="39"/>
        <v>4.7154005033247959</v>
      </c>
      <c r="D74" s="49">
        <f t="shared" si="39"/>
        <v>-1.0352051635761694</v>
      </c>
      <c r="E74" s="49">
        <f t="shared" si="39"/>
        <v>0.54430076878346778</v>
      </c>
      <c r="F74" s="44">
        <f t="shared" si="40"/>
        <v>1.5017437519326826E-2</v>
      </c>
      <c r="H74" s="40">
        <f t="shared" si="41"/>
        <v>39.243535079916462</v>
      </c>
      <c r="I74" s="40">
        <f t="shared" si="41"/>
        <v>38.857201268074256</v>
      </c>
      <c r="J74" s="40">
        <f t="shared" si="41"/>
        <v>38.796108074510286</v>
      </c>
      <c r="K74" s="40">
        <f t="shared" si="41"/>
        <v>37.966102768357921</v>
      </c>
      <c r="L74" s="40">
        <f t="shared" si="41"/>
        <v>37.089040542283435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-2.2040912696865256</v>
      </c>
      <c r="C76" s="44">
        <f t="shared" si="42"/>
        <v>4.0714573901119433</v>
      </c>
      <c r="D76" s="44">
        <f t="shared" si="42"/>
        <v>-1.1017600743686407</v>
      </c>
      <c r="E76" s="44">
        <f t="shared" si="42"/>
        <v>-0.64931751872508991</v>
      </c>
      <c r="F76" s="44">
        <f>IF(AND(F$5-D$5 &lt;&gt; 0,F24 &lt;&gt; 0,D24 &lt;&gt; 0),(EXP(LN(F24/D24)/(F$5-D$5))-1)*100,0)</f>
        <v>-0.80036122061497572</v>
      </c>
      <c r="H76" s="44">
        <f>(B24/B$51)*100</f>
        <v>11.605703167326462</v>
      </c>
      <c r="I76" s="44">
        <f>(C24/C$51)*100</f>
        <v>10.617208535866727</v>
      </c>
      <c r="J76" s="44">
        <f>(D24/D$51)*100</f>
        <v>11.130124703879432</v>
      </c>
      <c r="K76" s="44">
        <f>(E24/E$51)*100</f>
        <v>10.355852269414854</v>
      </c>
      <c r="L76" s="44">
        <f>(F24/F$51)*100</f>
        <v>9.3588155787393728</v>
      </c>
    </row>
    <row r="77" spans="1:12" x14ac:dyDescent="0.2">
      <c r="A77" t="str">
        <f>A25</f>
        <v>41 Administrative occupations</v>
      </c>
      <c r="B77" s="49">
        <f t="shared" si="42"/>
        <v>-1.908659875025287</v>
      </c>
      <c r="C77" s="44">
        <f t="shared" si="42"/>
        <v>4.7052510565983585</v>
      </c>
      <c r="D77" s="49">
        <f t="shared" si="42"/>
        <v>-1.7006157409659495</v>
      </c>
      <c r="E77" s="49">
        <f t="shared" si="42"/>
        <v>-0.45760365055967922</v>
      </c>
      <c r="F77" s="44">
        <f>IF(AND(F$5-D$5 &lt;&gt; 0,F25 &lt;&gt; 0,D25 &lt;&gt; 0),(EXP(LN(F25/D25)/(F$5-D$5))-1)*100,0)</f>
        <v>-0.87367772561383061</v>
      </c>
      <c r="H77" s="40">
        <f t="shared" ref="H77:L78" si="43">(B25/B$24)*100</f>
        <v>82.149486878349094</v>
      </c>
      <c r="I77" s="40">
        <f t="shared" si="43"/>
        <v>83.146654678599049</v>
      </c>
      <c r="J77" s="40">
        <f t="shared" si="43"/>
        <v>83.653016599978628</v>
      </c>
      <c r="K77" s="40">
        <f t="shared" si="43"/>
        <v>81.150795383310992</v>
      </c>
      <c r="L77" s="40">
        <f t="shared" si="43"/>
        <v>82.730404673707369</v>
      </c>
    </row>
    <row r="78" spans="1:12" x14ac:dyDescent="0.2">
      <c r="A78" t="str">
        <f>A26</f>
        <v>42 Secretarial and related occupations</v>
      </c>
      <c r="B78" s="49">
        <f t="shared" si="42"/>
        <v>-3.5994436627266091</v>
      </c>
      <c r="C78" s="44">
        <f t="shared" si="42"/>
        <v>0.9446109320433882</v>
      </c>
      <c r="D78" s="49">
        <f t="shared" si="42"/>
        <v>1.7559103615372829</v>
      </c>
      <c r="E78" s="49">
        <f t="shared" si="42"/>
        <v>-1.5150728462530405</v>
      </c>
      <c r="F78" s="44">
        <f>IF(AND(F$5-D$5 &lt;&gt; 0,F26 &lt;&gt; 0,D26 &lt;&gt; 0),(EXP(LN(F26/D26)/(F$5-D$5))-1)*100,0)</f>
        <v>-0.43659822470351051</v>
      </c>
      <c r="H78" s="40">
        <f t="shared" si="43"/>
        <v>17.850513121650906</v>
      </c>
      <c r="I78" s="40">
        <f t="shared" si="43"/>
        <v>16.853345321400955</v>
      </c>
      <c r="J78" s="40">
        <f t="shared" si="43"/>
        <v>16.346983400021387</v>
      </c>
      <c r="K78" s="40">
        <f t="shared" si="43"/>
        <v>18.849204616689015</v>
      </c>
      <c r="L78" s="40">
        <f t="shared" si="43"/>
        <v>17.269595326292624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-0.47632469358438456</v>
      </c>
      <c r="C80" s="44">
        <f t="shared" si="44"/>
        <v>-13.539823341855762</v>
      </c>
      <c r="D80" s="44">
        <f t="shared" si="44"/>
        <v>-0.5101266466467802</v>
      </c>
      <c r="E80" s="44">
        <f t="shared" si="44"/>
        <v>-0.64579530917457939</v>
      </c>
      <c r="F80" s="44">
        <f>IF(AND(F$5-D$5 &lt;&gt; 0,F28 &lt;&gt; 0,D28 &lt;&gt; 0),(EXP(LN(F28/D28)/(F$5-D$5))-1)*100,0)</f>
        <v>-0.60059299009040945</v>
      </c>
      <c r="H80" s="44">
        <f>(B28/B$51)*100</f>
        <v>10.956728285251922</v>
      </c>
      <c r="I80" s="44">
        <f>(C28/C$51)*100</f>
        <v>10.750846403759962</v>
      </c>
      <c r="J80" s="44">
        <f>(D28/D$51)*100</f>
        <v>9.3630387790540315</v>
      </c>
      <c r="K80" s="44">
        <f>(E28/E$51)*100</f>
        <v>8.9754083245447429</v>
      </c>
      <c r="L80" s="44">
        <f>(F28/F$51)*100</f>
        <v>8.114153568278244</v>
      </c>
    </row>
    <row r="81" spans="1:12" x14ac:dyDescent="0.2">
      <c r="A81" t="str">
        <f>A29</f>
        <v>51 Skilled agricultural and related trades</v>
      </c>
      <c r="B81" s="49">
        <f t="shared" si="44"/>
        <v>-4.6422246385060983</v>
      </c>
      <c r="C81" s="44">
        <f t="shared" si="44"/>
        <v>0.81204650004134127</v>
      </c>
      <c r="D81" s="49">
        <f t="shared" si="44"/>
        <v>0.31755566508369082</v>
      </c>
      <c r="E81" s="49">
        <f t="shared" si="44"/>
        <v>0.99655670928342488</v>
      </c>
      <c r="F81" s="44">
        <f>IF(AND(F$5-D$5 &lt;&gt; 0,F29 &lt;&gt; 0,D29 &lt;&gt; 0),(EXP(LN(F29/D29)/(F$5-D$5))-1)*100,0)</f>
        <v>0.76971391022884195</v>
      </c>
      <c r="H81" s="40">
        <f t="shared" ref="H81:L84" si="45">(B29/B$28)*100</f>
        <v>9.9136491987408348</v>
      </c>
      <c r="I81" s="40">
        <f t="shared" si="45"/>
        <v>8.3551137519624916</v>
      </c>
      <c r="J81" s="40">
        <f t="shared" si="45"/>
        <v>9.7420124343064955</v>
      </c>
      <c r="K81" s="40">
        <f t="shared" si="45"/>
        <v>10.154042982467429</v>
      </c>
      <c r="L81" s="40">
        <f t="shared" si="45"/>
        <v>11.963056681761055</v>
      </c>
    </row>
    <row r="82" spans="1:12" x14ac:dyDescent="0.2">
      <c r="A82" t="str">
        <f>A30</f>
        <v>52 Skilled metal, electrical and electronic trades</v>
      </c>
      <c r="B82" s="49">
        <f t="shared" si="44"/>
        <v>-0.61090808420062315</v>
      </c>
      <c r="C82" s="44">
        <f t="shared" si="44"/>
        <v>-15.10021141261122</v>
      </c>
      <c r="D82" s="49">
        <f t="shared" si="44"/>
        <v>-0.97904113459066355</v>
      </c>
      <c r="E82" s="49">
        <f t="shared" si="44"/>
        <v>-1.0117896777179003</v>
      </c>
      <c r="F82" s="44">
        <f>IF(AND(F$5-D$5 &lt;&gt; 0,F30 &lt;&gt; 0,D30 &lt;&gt; 0),(EXP(LN(F30/D30)/(F$5-D$5))-1)*100,0)</f>
        <v>-1.000874700264387</v>
      </c>
      <c r="H82" s="40">
        <f t="shared" si="45"/>
        <v>39.638847678252489</v>
      </c>
      <c r="I82" s="40">
        <f t="shared" si="45"/>
        <v>39.424871688268993</v>
      </c>
      <c r="J82" s="40">
        <f t="shared" si="45"/>
        <v>38.713352213624887</v>
      </c>
      <c r="K82" s="40">
        <f t="shared" si="45"/>
        <v>37.809595059134708</v>
      </c>
      <c r="L82" s="40">
        <f t="shared" si="45"/>
        <v>36.4396533998232</v>
      </c>
    </row>
    <row r="83" spans="1:12" x14ac:dyDescent="0.2">
      <c r="A83" t="str">
        <f>A31</f>
        <v>53 Skilled construction and building trades</v>
      </c>
      <c r="B83" s="49">
        <f t="shared" si="44"/>
        <v>2.2416381853283429</v>
      </c>
      <c r="C83" s="44">
        <f t="shared" si="44"/>
        <v>-19.194161178640059</v>
      </c>
      <c r="D83" s="49">
        <f t="shared" si="44"/>
        <v>-0.26618172869211643</v>
      </c>
      <c r="E83" s="49">
        <f t="shared" si="44"/>
        <v>-1.0327481242174308</v>
      </c>
      <c r="F83" s="44">
        <f>IF(AND(F$5-D$5 &lt;&gt; 0,F31 &lt;&gt; 0,D31 &lt;&gt; 0),(EXP(LN(F31/D31)/(F$5-D$5))-1)*100,0)</f>
        <v>-0.77788289698135227</v>
      </c>
      <c r="H83" s="40">
        <f t="shared" si="45"/>
        <v>31.015697153867272</v>
      </c>
      <c r="I83" s="40">
        <f t="shared" si="45"/>
        <v>34.545153152007337</v>
      </c>
      <c r="J83" s="40">
        <f t="shared" si="45"/>
        <v>32.285963151537864</v>
      </c>
      <c r="K83" s="40">
        <f t="shared" si="45"/>
        <v>32.683727989219527</v>
      </c>
      <c r="L83" s="40">
        <f t="shared" si="45"/>
        <v>31.432880690915077</v>
      </c>
    </row>
    <row r="84" spans="1:12" x14ac:dyDescent="0.2">
      <c r="A84" t="str">
        <f>A32</f>
        <v>54 Textiles, printing and other skilled trades</v>
      </c>
      <c r="B84" s="49">
        <f t="shared" si="44"/>
        <v>-2.8065230488847903</v>
      </c>
      <c r="C84" s="44">
        <f t="shared" si="44"/>
        <v>-5.7922909693642</v>
      </c>
      <c r="D84" s="49">
        <f t="shared" si="44"/>
        <v>-0.41323467188121299</v>
      </c>
      <c r="E84" s="49">
        <f t="shared" si="44"/>
        <v>-0.23670302079268346</v>
      </c>
      <c r="F84" s="44">
        <f>IF(AND(F$5-D$5 &lt;&gt; 0,F32 &lt;&gt; 0,D32 &lt;&gt; 0),(EXP(LN(F32/D32)/(F$5-D$5))-1)*100,0)</f>
        <v>-0.29558164683112231</v>
      </c>
      <c r="H84" s="40">
        <f t="shared" si="45"/>
        <v>19.431805969139401</v>
      </c>
      <c r="I84" s="40">
        <f t="shared" si="45"/>
        <v>17.674861407761188</v>
      </c>
      <c r="J84" s="40">
        <f t="shared" si="45"/>
        <v>19.25867220053075</v>
      </c>
      <c r="K84" s="40">
        <f t="shared" si="45"/>
        <v>19.352633969178346</v>
      </c>
      <c r="L84" s="40">
        <f t="shared" si="45"/>
        <v>20.164409227500681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-0.66130219815212499</v>
      </c>
      <c r="C86" s="44">
        <f t="shared" si="46"/>
        <v>0.24405868786818719</v>
      </c>
      <c r="D86" s="44">
        <f t="shared" si="46"/>
        <v>0.96616520565160346</v>
      </c>
      <c r="E86" s="44">
        <f t="shared" si="46"/>
        <v>0.44261781352317175</v>
      </c>
      <c r="F86" s="44">
        <f>IF(AND(F$5-D$5 &lt;&gt; 0,F34 &lt;&gt; 0,D34 &lt;&gt; 0),(EXP(LN(F34/D34)/(F$5-D$5))-1)*100,0)</f>
        <v>0.61683127035581098</v>
      </c>
      <c r="H86" s="44">
        <f>(B34/B$51)*100</f>
        <v>9.5793608608512297</v>
      </c>
      <c r="I86" s="44">
        <f>(C34/C$51)*100</f>
        <v>9.3296752527117324</v>
      </c>
      <c r="J86" s="44">
        <f>(D34/D$51)*100</f>
        <v>9.4207009009665459</v>
      </c>
      <c r="K86" s="44">
        <f>(E34/E$51)*100</f>
        <v>9.7208787661635387</v>
      </c>
      <c r="L86" s="44">
        <f>(F34/F$51)*100</f>
        <v>9.7996880866660216</v>
      </c>
    </row>
    <row r="87" spans="1:12" x14ac:dyDescent="0.2">
      <c r="A87" t="str">
        <f>A35</f>
        <v>61 Caring personal service occupations</v>
      </c>
      <c r="B87" s="49">
        <f t="shared" si="46"/>
        <v>-1.2898131889555908</v>
      </c>
      <c r="C87" s="44">
        <f t="shared" si="46"/>
        <v>2.4707125724396706</v>
      </c>
      <c r="D87" s="49">
        <f t="shared" si="46"/>
        <v>1.3809557538790651</v>
      </c>
      <c r="E87" s="49">
        <f t="shared" si="46"/>
        <v>0.47225057220734445</v>
      </c>
      <c r="F87" s="44">
        <f>IF(AND(F$5-D$5 &lt;&gt; 0,F35 &lt;&gt; 0,D35 &lt;&gt; 0),(EXP(LN(F35/D35)/(F$5-D$5))-1)*100,0)</f>
        <v>0.77424367829626028</v>
      </c>
      <c r="H87" s="40">
        <f t="shared" ref="H87:L89" si="47">(B35/B$34)*100</f>
        <v>74.809663044909954</v>
      </c>
      <c r="I87" s="40">
        <f t="shared" si="47"/>
        <v>72.934287254675183</v>
      </c>
      <c r="J87" s="40">
        <f t="shared" si="47"/>
        <v>74.55432754593815</v>
      </c>
      <c r="K87" s="40">
        <f t="shared" si="47"/>
        <v>76.098387610158724</v>
      </c>
      <c r="L87" s="40">
        <f t="shared" si="47"/>
        <v>76.323192708050584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1.310379896370728</v>
      </c>
      <c r="C88" s="44">
        <f t="shared" si="46"/>
        <v>-7.0517316579858154</v>
      </c>
      <c r="D88" s="49">
        <f t="shared" si="46"/>
        <v>-9.7584815629214727E-2</v>
      </c>
      <c r="E88" s="49">
        <f t="shared" si="46"/>
        <v>0.3337928918570654</v>
      </c>
      <c r="F88" s="44">
        <f>IF(AND(F$5-D$5 &lt;&gt; 0,F36 &lt;&gt; 0,D36 &lt;&gt; 0),(EXP(LN(F36/D36)/(F$5-D$5))-1)*100,0)</f>
        <v>0.18979375388950004</v>
      </c>
      <c r="H88" s="40">
        <f t="shared" si="47"/>
        <v>23.951737573769901</v>
      </c>
      <c r="I88" s="40">
        <f t="shared" si="47"/>
        <v>25.910688280282095</v>
      </c>
      <c r="J88" s="40">
        <f t="shared" si="47"/>
        <v>24.024901213356472</v>
      </c>
      <c r="K88" s="40">
        <f t="shared" si="47"/>
        <v>22.785692935419238</v>
      </c>
      <c r="L88" s="40">
        <f t="shared" si="47"/>
        <v>22.540020677624547</v>
      </c>
    </row>
    <row r="89" spans="1:12" x14ac:dyDescent="0.2">
      <c r="A89" t="str">
        <f>A37</f>
        <v>63 Community and civil enforcement occupations</v>
      </c>
      <c r="B89" s="49">
        <f t="shared" si="46"/>
        <v>-2.3811822167046914</v>
      </c>
      <c r="C89" s="44">
        <f t="shared" si="46"/>
        <v>23.308102941384167</v>
      </c>
      <c r="D89" s="49">
        <f t="shared" si="46"/>
        <v>-3.7950097481117773</v>
      </c>
      <c r="E89" s="49">
        <f t="shared" si="46"/>
        <v>0.62887868179557493</v>
      </c>
      <c r="F89" s="44">
        <f>IF(AND(F$5-D$5 &lt;&gt; 0,F37 &lt;&gt; 0,D37 &lt;&gt; 0),(EXP(LN(F37/D37)/(F$5-D$5))-1)*100,0)</f>
        <v>-0.86790398250896628</v>
      </c>
      <c r="H89" s="40">
        <f t="shared" si="47"/>
        <v>1.2385993813201439</v>
      </c>
      <c r="I89" s="40">
        <f t="shared" si="47"/>
        <v>1.1550244650427215</v>
      </c>
      <c r="J89" s="40">
        <f t="shared" si="47"/>
        <v>1.4207712407053767</v>
      </c>
      <c r="K89" s="40">
        <f t="shared" si="47"/>
        <v>1.1159194544220365</v>
      </c>
      <c r="L89" s="40">
        <f t="shared" si="47"/>
        <v>1.1367866143248637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-1.903691560387466</v>
      </c>
      <c r="C91" s="44">
        <f t="shared" si="48"/>
        <v>0.73685649354733318</v>
      </c>
      <c r="D91" s="44">
        <f t="shared" si="48"/>
        <v>9.251300468764434E-2</v>
      </c>
      <c r="E91" s="44">
        <f t="shared" si="48"/>
        <v>0.19181355185942106</v>
      </c>
      <c r="F91" s="44">
        <f t="shared" ref="F91:F93" si="49">IF(AND(F$5-D$5 &lt;&gt; 0,F39 &lt;&gt; 0,D39 &lt;&gt; 0),(EXP(LN(F39/D39)/(F$5-D$5))-1)*100,0)</f>
        <v>0.15870242819828739</v>
      </c>
      <c r="H91" s="44">
        <f>(B39/B$51)*100</f>
        <v>11.241011269747775</v>
      </c>
      <c r="I91" s="44">
        <f>(C39/C$51)*100</f>
        <v>10.41051425461975</v>
      </c>
      <c r="J91" s="44">
        <f>(D39/D$51)*100</f>
        <v>10.563762388834817</v>
      </c>
      <c r="K91" s="44">
        <f>(E39/E$51)*100</f>
        <v>10.436853631025738</v>
      </c>
      <c r="L91" s="44">
        <f>(F39/F$51)*100</f>
        <v>10.261679946603824</v>
      </c>
    </row>
    <row r="92" spans="1:12" s="30" customFormat="1" x14ac:dyDescent="0.2">
      <c r="A92" t="str">
        <f>A40</f>
        <v>71 Sales occupations</v>
      </c>
      <c r="B92" s="49">
        <f t="shared" si="48"/>
        <v>-2.454004620410799</v>
      </c>
      <c r="C92" s="44">
        <f t="shared" si="48"/>
        <v>0.10523758263480953</v>
      </c>
      <c r="D92" s="49">
        <f t="shared" si="48"/>
        <v>-1.1488363325659945</v>
      </c>
      <c r="E92" s="49">
        <f t="shared" si="48"/>
        <v>-0.25965599100721271</v>
      </c>
      <c r="F92" s="44">
        <f t="shared" si="49"/>
        <v>-0.55693460431077702</v>
      </c>
      <c r="G92"/>
      <c r="H92" s="40">
        <f>(B40/B$34)*100</f>
        <v>99.299308397239415</v>
      </c>
      <c r="I92" s="40">
        <f t="shared" ref="H92:L93" si="50">(C40/C$34)*100</f>
        <v>92.323051789491075</v>
      </c>
      <c r="J92" s="40">
        <f t="shared" si="50"/>
        <v>92.195199942152755</v>
      </c>
      <c r="K92" s="40">
        <f t="shared" si="50"/>
        <v>82.935016057916201</v>
      </c>
      <c r="L92" s="40">
        <f t="shared" si="50"/>
        <v>77.315455679602096</v>
      </c>
    </row>
    <row r="93" spans="1:12" s="30" customFormat="1" x14ac:dyDescent="0.2">
      <c r="A93" t="str">
        <f>A41</f>
        <v>72 Customer service occupations</v>
      </c>
      <c r="B93" s="49">
        <f t="shared" si="48"/>
        <v>0.9701433813618543</v>
      </c>
      <c r="C93" s="44">
        <f t="shared" si="48"/>
        <v>3.764229974243527</v>
      </c>
      <c r="D93" s="49">
        <f t="shared" si="48"/>
        <v>5.1535680530611083</v>
      </c>
      <c r="E93" s="49">
        <f t="shared" si="48"/>
        <v>1.6011035578963551</v>
      </c>
      <c r="F93" s="44">
        <f t="shared" si="49"/>
        <v>2.7717191302308208</v>
      </c>
      <c r="G93"/>
      <c r="H93" s="40">
        <f t="shared" si="50"/>
        <v>18.046842698157242</v>
      </c>
      <c r="I93" s="40">
        <f t="shared" si="50"/>
        <v>19.261906664382916</v>
      </c>
      <c r="J93" s="40">
        <f t="shared" si="50"/>
        <v>19.938307955874201</v>
      </c>
      <c r="K93" s="40">
        <f t="shared" si="50"/>
        <v>24.430314609043315</v>
      </c>
      <c r="L93" s="40">
        <f t="shared" si="50"/>
        <v>27.398897020729358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1.1998485938284675</v>
      </c>
      <c r="C95" s="44">
        <f t="shared" si="51"/>
        <v>-11.733207892064302</v>
      </c>
      <c r="D95" s="44">
        <f t="shared" si="51"/>
        <v>1.6177919214249492</v>
      </c>
      <c r="E95" s="44">
        <f t="shared" si="51"/>
        <v>-0.477734647695649</v>
      </c>
      <c r="F95" s="44">
        <f>IF(AND(F$5-D$5 &lt;&gt; 0,F43 &lt;&gt; 0,D43 &lt;&gt; 0),(EXP(LN(F43/D43)/(F$5-D$5))-1)*100,0)</f>
        <v>0.21592819715705591</v>
      </c>
      <c r="H95" s="44">
        <f>(B43/B$51)*100</f>
        <v>7.0056222908390655</v>
      </c>
      <c r="I95" s="44">
        <f>(C43/C$51)*100</f>
        <v>7.3488995679741986</v>
      </c>
      <c r="J95" s="44">
        <f>(D43/D$51)*100</f>
        <v>6.5339785113525357</v>
      </c>
      <c r="K95" s="44">
        <f>(E43/E$51)*100</f>
        <v>6.9625683870261428</v>
      </c>
      <c r="L95" s="44">
        <f>(F43/F$51)*100</f>
        <v>6.4017468814955718</v>
      </c>
    </row>
    <row r="96" spans="1:12" x14ac:dyDescent="0.2">
      <c r="A96" t="str">
        <f>A44</f>
        <v>81 Process, plant and machine operatives</v>
      </c>
      <c r="B96" s="49">
        <f t="shared" si="51"/>
        <v>-2.2818361354935979</v>
      </c>
      <c r="C96" s="44">
        <f t="shared" si="51"/>
        <v>-12.584651996388308</v>
      </c>
      <c r="D96" s="49">
        <f t="shared" si="51"/>
        <v>3.2981029766976588</v>
      </c>
      <c r="E96" s="49">
        <f t="shared" si="51"/>
        <v>-0.45076964667344344</v>
      </c>
      <c r="F96" s="44">
        <f>IF(AND(F$5-D$5 &lt;&gt; 0,F44 &lt;&gt; 0,D44 &lt;&gt; 0),(EXP(LN(F44/D44)/(F$5-D$5))-1)*100,0)</f>
        <v>0.78348840660151797</v>
      </c>
      <c r="H96" s="40">
        <f>(B44/B$43)*100</f>
        <v>52.27627564528332</v>
      </c>
      <c r="I96" s="40">
        <f t="shared" ref="H96:L97" si="52">(C44/C$43)*100</f>
        <v>45.445028487882581</v>
      </c>
      <c r="J96" s="40">
        <f t="shared" si="52"/>
        <v>45.00665409301925</v>
      </c>
      <c r="K96" s="40">
        <f t="shared" si="52"/>
        <v>48.852825665807373</v>
      </c>
      <c r="L96" s="40">
        <f t="shared" si="52"/>
        <v>48.985351165329106</v>
      </c>
    </row>
    <row r="97" spans="1:12" x14ac:dyDescent="0.2">
      <c r="A97" t="str">
        <f>A45</f>
        <v>82 Transport and mobile machine drivers and operatives</v>
      </c>
      <c r="B97" s="49">
        <f t="shared" si="51"/>
        <v>4.6417186446095604</v>
      </c>
      <c r="C97" s="44">
        <f t="shared" si="51"/>
        <v>-11.02394344733354</v>
      </c>
      <c r="D97" s="49">
        <f t="shared" si="51"/>
        <v>0.15486598458160916</v>
      </c>
      <c r="E97" s="49">
        <f t="shared" si="51"/>
        <v>-0.50355159994106558</v>
      </c>
      <c r="F97" s="44">
        <f>IF(AND(F$5-D$5 &lt;&gt; 0,F45 &lt;&gt; 0,D45 &lt;&gt; 0),(EXP(LN(F45/D45)/(F$5-D$5))-1)*100,0)</f>
        <v>-0.28456141946774371</v>
      </c>
      <c r="H97" s="40">
        <f t="shared" si="52"/>
        <v>47.723724354716666</v>
      </c>
      <c r="I97" s="40">
        <f t="shared" si="52"/>
        <v>54.554971512117412</v>
      </c>
      <c r="J97" s="40">
        <f t="shared" si="52"/>
        <v>54.99334590698075</v>
      </c>
      <c r="K97" s="40">
        <f t="shared" si="52"/>
        <v>51.147174334192627</v>
      </c>
      <c r="L97" s="40">
        <f t="shared" si="52"/>
        <v>51.014648834670908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-0.91218675496691493</v>
      </c>
      <c r="C99" s="44">
        <f t="shared" si="53"/>
        <v>-6.7299808087503461</v>
      </c>
      <c r="D99" s="44">
        <f t="shared" si="53"/>
        <v>-0.34697175143645342</v>
      </c>
      <c r="E99" s="44">
        <f t="shared" si="53"/>
        <v>-2.4587706657752673E-2</v>
      </c>
      <c r="F99" s="44">
        <f>IF(AND(F$5-D$5 &lt;&gt; 0,F47 &lt;&gt; 0,D47 &lt;&gt; 0),(EXP(LN(F47/D47)/(F$5-D$5))-1)*100,0)</f>
        <v>-0.13216477010560279</v>
      </c>
      <c r="H99" s="44">
        <f>(B47/B$51)*100</f>
        <v>12.544696325884455</v>
      </c>
      <c r="I99" s="44">
        <f>(C47/C$51)*100</f>
        <v>12.094760470777931</v>
      </c>
      <c r="J99" s="44">
        <f>(D47/D$51)*100</f>
        <v>11.363114538973811</v>
      </c>
      <c r="K99" s="44">
        <f>(E47/E$51)*100</f>
        <v>10.982289560279145</v>
      </c>
      <c r="L99" s="44">
        <f>(F47/F$51)*100</f>
        <v>10.566993084316939</v>
      </c>
    </row>
    <row r="100" spans="1:12" x14ac:dyDescent="0.2">
      <c r="A100" t="str">
        <f>A48</f>
        <v>91 Elementary trades and related occupations</v>
      </c>
      <c r="B100" s="49">
        <f t="shared" si="53"/>
        <v>-3.0664738886974297</v>
      </c>
      <c r="C100" s="44">
        <f t="shared" si="53"/>
        <v>-12.906437903380274</v>
      </c>
      <c r="D100" s="49">
        <f t="shared" si="53"/>
        <v>-4.1229341670851465</v>
      </c>
      <c r="E100" s="49">
        <f t="shared" si="53"/>
        <v>-0.69097201435767142</v>
      </c>
      <c r="F100" s="44">
        <f>IF(AND(F$5-D$5 &lt;&gt; 0,F48 &lt;&gt; 0,D48 &lt;&gt; 0),(EXP(LN(F48/D48)/(F$5-D$5))-1)*100,0)</f>
        <v>-1.8483965164197369</v>
      </c>
      <c r="H100" s="40">
        <f t="shared" ref="H100:L101" si="54">(B48/B$47)*100</f>
        <v>13.457842602867418</v>
      </c>
      <c r="I100" s="40">
        <f t="shared" si="54"/>
        <v>12.325101737699901</v>
      </c>
      <c r="J100" s="40">
        <f t="shared" si="54"/>
        <v>11.508918115889365</v>
      </c>
      <c r="K100" s="40">
        <f t="shared" si="54"/>
        <v>9.4875848020566416</v>
      </c>
      <c r="L100" s="40">
        <f t="shared" si="54"/>
        <v>8.8738267192574725</v>
      </c>
    </row>
    <row r="101" spans="1:12" x14ac:dyDescent="0.2">
      <c r="A101" t="str">
        <f>A49</f>
        <v>92 Elementary administration and service occupations</v>
      </c>
      <c r="B101" s="49">
        <f t="shared" si="53"/>
        <v>-0.58952878081722782</v>
      </c>
      <c r="C101" s="44">
        <f t="shared" si="53"/>
        <v>-5.861711057902097</v>
      </c>
      <c r="D101" s="49">
        <f t="shared" si="53"/>
        <v>0.10418411032451225</v>
      </c>
      <c r="E101" s="49">
        <f t="shared" si="53"/>
        <v>4.2998911454428246E-2</v>
      </c>
      <c r="F101" s="44">
        <f>IF(AND(F$5-D$5 &lt;&gt; 0,F49 &lt;&gt; 0,D49 &lt;&gt; 0),(EXP(LN(F49/D49)/(F$5-D$5))-1)*100,0)</f>
        <v>6.3389821357118237E-2</v>
      </c>
      <c r="H101" s="40">
        <f t="shared" si="54"/>
        <v>86.542157397132584</v>
      </c>
      <c r="I101" s="40">
        <f t="shared" si="54"/>
        <v>87.67489826230009</v>
      </c>
      <c r="J101" s="40">
        <f t="shared" si="54"/>
        <v>88.491081884110628</v>
      </c>
      <c r="K101" s="40">
        <f t="shared" si="54"/>
        <v>90.512415197943369</v>
      </c>
      <c r="L101" s="40">
        <f t="shared" si="54"/>
        <v>91.126173280742535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-3.2317795007452688E-3</v>
      </c>
      <c r="C103" s="206">
        <f t="shared" ref="C103" si="56">IF(AND(D$5-C$5 &lt;&gt; 0,D51 &lt;&gt; 0,C51 &lt;&gt; 0),(EXP(LN(D51/C51)/(D$5-C$5))-1)*100,0)</f>
        <v>-0.72452958615509822</v>
      </c>
      <c r="D103" s="50">
        <f>IF(AND(E$5-D$5 &lt;&gt; 0,E51 &lt;&gt; 0,D51 &lt;&gt; 0),(EXP(LN(E51/D51)/(E$5-D$5))-1)*100,0)</f>
        <v>0.3347561177915237</v>
      </c>
      <c r="E103" s="50">
        <f>IF(AND(F$5-E$5 &lt;&gt; 0,F51 &lt;&gt; 0,E51 &lt;&gt; 0),(EXP(LN(F51/E51)/(F$5-E$5))-1)*100,0)</f>
        <v>0.36154780624684246</v>
      </c>
      <c r="F103" s="206">
        <f>IF(AND(F$5-D$5 &lt;&gt; 0,F51 &lt;&gt; 0,D51 &lt;&gt; 0),(EXP(LN(F51/D51)/(F$5-D$5))-1)*100,0)</f>
        <v>0.35261644863415764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13.00673389088595</v>
      </c>
      <c r="C9" s="330">
        <v>26.593529972586605</v>
      </c>
      <c r="D9" s="330">
        <f>SUM(B9:C9)</f>
        <v>39.600263863472556</v>
      </c>
      <c r="E9" s="331"/>
      <c r="F9" s="330">
        <v>16.552190560249844</v>
      </c>
      <c r="G9" s="330">
        <v>30.130519602914866</v>
      </c>
      <c r="H9" s="330">
        <f>SUM(F9:G9)</f>
        <v>46.682710163164714</v>
      </c>
      <c r="I9" s="331"/>
      <c r="J9" s="330">
        <v>19.359448552559126</v>
      </c>
      <c r="K9" s="330">
        <v>27.973481990329503</v>
      </c>
      <c r="L9" s="330">
        <f>SUM(J9:K9)</f>
        <v>47.332930542888633</v>
      </c>
      <c r="M9" s="236"/>
      <c r="N9" s="328">
        <f>IF(B9&gt;0,(EXP(LN(F9/B9)/($F$6-$B$6))-1)*100,0)</f>
        <v>4.9391264178245686</v>
      </c>
      <c r="O9" s="328">
        <f>IF(F9&gt;0,(EXP(LN(J9/F9)/($J$6-$F$6))-1)*100,0)</f>
        <v>1.0498873391757924</v>
      </c>
      <c r="P9" s="328"/>
      <c r="Q9" s="328">
        <f>IF(C9&gt;0,(EXP(LN(G9/C9)/($F$6-$B$6))-1)*100,0)</f>
        <v>2.5288595201024222</v>
      </c>
      <c r="R9" s="328">
        <f>IF(G9&gt;0,(EXP(LN(K9/G9)/($J$6-$F$6))-1)*100,0)</f>
        <v>-0.49398657799483159</v>
      </c>
      <c r="S9" s="327"/>
      <c r="T9" s="328">
        <f>IF(D9&gt;0,(EXP(LN(H9/D9)/($F$6-$B$6))-1)*100,0)</f>
        <v>3.3455060658740488</v>
      </c>
      <c r="U9" s="328">
        <f>IF(H9&gt;0,(EXP(LN(L9/H9)/($J$6-$F$6))-1)*100,0)</f>
        <v>9.2258499794772852E-2</v>
      </c>
    </row>
    <row r="10" spans="1:21" x14ac:dyDescent="0.2">
      <c r="A10" s="329" t="str">
        <f>name!D5</f>
        <v>12 Other managers and proprietors</v>
      </c>
      <c r="B10" s="330">
        <v>10.362290682213395</v>
      </c>
      <c r="C10" s="330">
        <v>16.789159439488763</v>
      </c>
      <c r="D10" s="330">
        <f t="shared" ref="D10:D33" si="0">SUM(B10:C10)</f>
        <v>27.151450121702158</v>
      </c>
      <c r="E10" s="331"/>
      <c r="F10" s="330">
        <v>12.56784288436757</v>
      </c>
      <c r="G10" s="330">
        <v>16.595267999447824</v>
      </c>
      <c r="H10" s="330">
        <f t="shared" ref="H10:H33" si="1">SUM(F10:G10)</f>
        <v>29.163110883815392</v>
      </c>
      <c r="I10" s="331"/>
      <c r="J10" s="330">
        <v>16.788728861783557</v>
      </c>
      <c r="K10" s="330">
        <v>24.652177801893981</v>
      </c>
      <c r="L10" s="330">
        <f t="shared" ref="L10:L33" si="2">SUM(J10:K10)</f>
        <v>41.440906663677538</v>
      </c>
      <c r="M10" s="236"/>
      <c r="N10" s="328">
        <f t="shared" ref="N10:N36" si="3">IF(B10&gt;0,(EXP(LN(F10/B10)/($F$6-$B$6))-1)*100,0)</f>
        <v>3.9348023183599423</v>
      </c>
      <c r="O10" s="328">
        <f t="shared" ref="O10:O34" si="4">IF(F10&gt;0,(EXP(LN(J10/F10)/($J$6-$F$6))-1)*100,0)</f>
        <v>1.9491959238818968</v>
      </c>
      <c r="P10" s="328"/>
      <c r="Q10" s="328">
        <f t="shared" ref="Q10:Q34" si="5">IF(C10&gt;0,(EXP(LN(G10/C10)/($F$6-$B$6))-1)*100,0)</f>
        <v>-0.23204659910551761</v>
      </c>
      <c r="R10" s="328">
        <f t="shared" ref="R10:R34" si="6">IF(G10&gt;0,(EXP(LN(K10/G10)/($J$6-$F$6))-1)*100,0)</f>
        <v>2.6734293807546328</v>
      </c>
      <c r="S10" s="327"/>
      <c r="T10" s="328">
        <f t="shared" ref="T10:T34" si="7">IF(D10&gt;0,(EXP(LN(H10/D10)/($F$6-$B$6))-1)*100,0)</f>
        <v>1.4397485258885512</v>
      </c>
      <c r="U10" s="328">
        <f t="shared" ref="U10:U34" si="8">IF(H10&gt;0,(EXP(LN(L10/H10)/($J$6-$F$6))-1)*100,0)</f>
        <v>2.3700762165352884</v>
      </c>
    </row>
    <row r="11" spans="1:21" x14ac:dyDescent="0.2">
      <c r="A11" s="329" t="str">
        <f>name!D6</f>
        <v>21 Science, research, engineering and technology professionals</v>
      </c>
      <c r="B11" s="330">
        <v>6.8132665337889611</v>
      </c>
      <c r="C11" s="330">
        <v>33.159528017856999</v>
      </c>
      <c r="D11" s="330">
        <f t="shared" si="0"/>
        <v>39.972794551645961</v>
      </c>
      <c r="E11" s="331"/>
      <c r="F11" s="330">
        <v>8.5248562136728427</v>
      </c>
      <c r="G11" s="330">
        <v>35.797834159485127</v>
      </c>
      <c r="H11" s="330">
        <f t="shared" si="1"/>
        <v>44.322690373157968</v>
      </c>
      <c r="I11" s="331"/>
      <c r="J11" s="330">
        <v>12.405338011531692</v>
      </c>
      <c r="K11" s="330">
        <v>38.895243564575551</v>
      </c>
      <c r="L11" s="330">
        <f t="shared" si="2"/>
        <v>51.300581576107241</v>
      </c>
      <c r="M11" s="236"/>
      <c r="N11" s="328">
        <f t="shared" si="3"/>
        <v>4.5842621476073875</v>
      </c>
      <c r="O11" s="328">
        <f t="shared" si="4"/>
        <v>2.5324738584777906</v>
      </c>
      <c r="P11" s="328"/>
      <c r="Q11" s="328">
        <f t="shared" si="5"/>
        <v>1.5429280272143631</v>
      </c>
      <c r="R11" s="328">
        <f t="shared" si="6"/>
        <v>0.55476365599946842</v>
      </c>
      <c r="S11" s="327"/>
      <c r="T11" s="328">
        <f t="shared" si="7"/>
        <v>2.0874416870872325</v>
      </c>
      <c r="U11" s="328">
        <f t="shared" si="8"/>
        <v>0.97946799349801772</v>
      </c>
    </row>
    <row r="12" spans="1:21" x14ac:dyDescent="0.2">
      <c r="A12" s="329" t="str">
        <f>name!D7</f>
        <v>22 Health professionals</v>
      </c>
      <c r="B12" s="330">
        <v>41.061735370870863</v>
      </c>
      <c r="C12" s="330">
        <v>13.254256369239119</v>
      </c>
      <c r="D12" s="330">
        <f t="shared" si="0"/>
        <v>54.315991740109979</v>
      </c>
      <c r="E12" s="331"/>
      <c r="F12" s="330">
        <v>43.598285228493268</v>
      </c>
      <c r="G12" s="330">
        <v>15.503522649033556</v>
      </c>
      <c r="H12" s="330">
        <f t="shared" si="1"/>
        <v>59.101807877526824</v>
      </c>
      <c r="I12" s="331"/>
      <c r="J12" s="330">
        <v>53.093026107656797</v>
      </c>
      <c r="K12" s="330">
        <v>18.887119662634813</v>
      </c>
      <c r="L12" s="330">
        <f t="shared" si="2"/>
        <v>71.980145770291614</v>
      </c>
      <c r="M12" s="236"/>
      <c r="N12" s="328">
        <f t="shared" si="3"/>
        <v>1.2060375831966841</v>
      </c>
      <c r="O12" s="328">
        <f t="shared" si="4"/>
        <v>1.3221829791930872</v>
      </c>
      <c r="P12" s="328"/>
      <c r="Q12" s="328">
        <f t="shared" si="5"/>
        <v>3.1846283537233289</v>
      </c>
      <c r="R12" s="328">
        <f t="shared" si="6"/>
        <v>1.324784696291692</v>
      </c>
      <c r="S12" s="327"/>
      <c r="T12" s="328">
        <f t="shared" si="7"/>
        <v>1.7031982710223881</v>
      </c>
      <c r="U12" s="328">
        <f t="shared" si="8"/>
        <v>1.3228655493194852</v>
      </c>
    </row>
    <row r="13" spans="1:21" x14ac:dyDescent="0.2">
      <c r="A13" s="329" t="str">
        <f>name!D8</f>
        <v>23 Teaching and other educational professionals</v>
      </c>
      <c r="B13" s="330">
        <v>22.110624875293396</v>
      </c>
      <c r="C13" s="330">
        <v>16.263097167912882</v>
      </c>
      <c r="D13" s="330">
        <f t="shared" si="0"/>
        <v>38.373722043206278</v>
      </c>
      <c r="E13" s="331"/>
      <c r="F13" s="330">
        <v>27.567494404607423</v>
      </c>
      <c r="G13" s="330">
        <v>13.536612568551631</v>
      </c>
      <c r="H13" s="330">
        <f t="shared" si="1"/>
        <v>41.104106973159055</v>
      </c>
      <c r="I13" s="331"/>
      <c r="J13" s="330">
        <v>32.410745951564287</v>
      </c>
      <c r="K13" s="330">
        <v>15.787348318706973</v>
      </c>
      <c r="L13" s="330">
        <f t="shared" si="2"/>
        <v>48.198094270271262</v>
      </c>
      <c r="M13" s="236"/>
      <c r="N13" s="328">
        <f t="shared" si="3"/>
        <v>4.5103388221070517</v>
      </c>
      <c r="O13" s="328">
        <f t="shared" si="4"/>
        <v>1.084860348663752</v>
      </c>
      <c r="P13" s="328"/>
      <c r="Q13" s="328">
        <f t="shared" si="5"/>
        <v>-3.60348162066495</v>
      </c>
      <c r="R13" s="328">
        <f t="shared" si="6"/>
        <v>1.0306807866550471</v>
      </c>
      <c r="S13" s="327"/>
      <c r="T13" s="328">
        <f t="shared" si="7"/>
        <v>1.3841952730436313</v>
      </c>
      <c r="U13" s="328">
        <f t="shared" si="8"/>
        <v>1.0670625305458481</v>
      </c>
    </row>
    <row r="14" spans="1:21" x14ac:dyDescent="0.2">
      <c r="A14" s="329" t="str">
        <f>name!D9</f>
        <v>24 Business, media and public service professionals</v>
      </c>
      <c r="B14" s="330">
        <v>17.94550028253699</v>
      </c>
      <c r="C14" s="330">
        <v>20.956518865613813</v>
      </c>
      <c r="D14" s="330">
        <f t="shared" si="0"/>
        <v>38.902019148150799</v>
      </c>
      <c r="E14" s="331"/>
      <c r="F14" s="330">
        <v>24.070777294410508</v>
      </c>
      <c r="G14" s="330">
        <v>23.233322728333995</v>
      </c>
      <c r="H14" s="330">
        <f t="shared" si="1"/>
        <v>47.304100022744507</v>
      </c>
      <c r="I14" s="331"/>
      <c r="J14" s="330">
        <v>31.350807284521998</v>
      </c>
      <c r="K14" s="330">
        <v>27.878676889709791</v>
      </c>
      <c r="L14" s="330">
        <f t="shared" si="2"/>
        <v>59.229484174231786</v>
      </c>
      <c r="M14" s="236"/>
      <c r="N14" s="328">
        <f t="shared" si="3"/>
        <v>6.0490808976797039</v>
      </c>
      <c r="O14" s="328">
        <f t="shared" si="4"/>
        <v>1.7772176816198026</v>
      </c>
      <c r="P14" s="328"/>
      <c r="Q14" s="328">
        <f t="shared" si="5"/>
        <v>2.0841780891711847</v>
      </c>
      <c r="R14" s="328">
        <f t="shared" si="6"/>
        <v>1.222576809429432</v>
      </c>
      <c r="S14" s="327"/>
      <c r="T14" s="328">
        <f t="shared" si="7"/>
        <v>3.9885034732816793</v>
      </c>
      <c r="U14" s="328">
        <f t="shared" si="8"/>
        <v>1.5101051731047255</v>
      </c>
    </row>
    <row r="15" spans="1:21" x14ac:dyDescent="0.2">
      <c r="A15" s="329" t="str">
        <f>name!D10</f>
        <v>31 Science, engineering and technology associate professionals</v>
      </c>
      <c r="B15" s="330">
        <v>3.3002099959770996</v>
      </c>
      <c r="C15" s="330">
        <v>13.279945915025246</v>
      </c>
      <c r="D15" s="330">
        <f t="shared" si="0"/>
        <v>16.580155911002347</v>
      </c>
      <c r="E15" s="331"/>
      <c r="F15" s="330">
        <v>4.0001909677656586</v>
      </c>
      <c r="G15" s="330">
        <v>15.59382977447903</v>
      </c>
      <c r="H15" s="330">
        <f t="shared" si="1"/>
        <v>19.594020742244687</v>
      </c>
      <c r="I15" s="331"/>
      <c r="J15" s="330">
        <v>4.9851516705605121</v>
      </c>
      <c r="K15" s="330">
        <v>12.78684724838666</v>
      </c>
      <c r="L15" s="330">
        <f t="shared" si="2"/>
        <v>17.771998918947173</v>
      </c>
      <c r="M15" s="236"/>
      <c r="N15" s="328">
        <f t="shared" si="3"/>
        <v>3.9220798436447435</v>
      </c>
      <c r="O15" s="328">
        <f t="shared" si="4"/>
        <v>1.4782985009493377</v>
      </c>
      <c r="P15" s="328"/>
      <c r="Q15" s="328">
        <f t="shared" si="5"/>
        <v>3.2645594435999792</v>
      </c>
      <c r="R15" s="328">
        <f t="shared" si="6"/>
        <v>-1.3143409339825052</v>
      </c>
      <c r="S15" s="327"/>
      <c r="T15" s="328">
        <f t="shared" si="7"/>
        <v>3.3967744226039542</v>
      </c>
      <c r="U15" s="328">
        <f t="shared" si="8"/>
        <v>-0.64855660903724299</v>
      </c>
    </row>
    <row r="16" spans="1:21" x14ac:dyDescent="0.2">
      <c r="A16" s="329" t="str">
        <f>name!D11</f>
        <v>32 Health and social care associate professionals</v>
      </c>
      <c r="B16" s="330">
        <v>14.593264881404806</v>
      </c>
      <c r="C16" s="330">
        <v>4.3924022451886371</v>
      </c>
      <c r="D16" s="330">
        <f t="shared" si="0"/>
        <v>18.985667126593444</v>
      </c>
      <c r="E16" s="331"/>
      <c r="F16" s="330">
        <v>16.284033184603732</v>
      </c>
      <c r="G16" s="330">
        <v>4.8311798203230802</v>
      </c>
      <c r="H16" s="330">
        <f t="shared" si="1"/>
        <v>21.115213004926812</v>
      </c>
      <c r="I16" s="331"/>
      <c r="J16" s="330">
        <v>18.579305826536618</v>
      </c>
      <c r="K16" s="330">
        <v>4.7199881710091534</v>
      </c>
      <c r="L16" s="330">
        <f t="shared" si="2"/>
        <v>23.299293997545771</v>
      </c>
      <c r="M16" s="236"/>
      <c r="N16" s="328">
        <f t="shared" si="3"/>
        <v>2.2167110009027047</v>
      </c>
      <c r="O16" s="328">
        <f t="shared" si="4"/>
        <v>0.88296401783858336</v>
      </c>
      <c r="P16" s="328"/>
      <c r="Q16" s="328">
        <f t="shared" si="5"/>
        <v>1.9225356376716185</v>
      </c>
      <c r="R16" s="328">
        <f t="shared" si="6"/>
        <v>-0.15510900545565587</v>
      </c>
      <c r="S16" s="327"/>
      <c r="T16" s="328">
        <f t="shared" si="7"/>
        <v>2.1489533166414443</v>
      </c>
      <c r="U16" s="328">
        <f t="shared" si="8"/>
        <v>0.65835290042377537</v>
      </c>
    </row>
    <row r="17" spans="1:21" x14ac:dyDescent="0.2">
      <c r="A17" s="329" t="str">
        <f>name!D12</f>
        <v>33 Protective service occupations</v>
      </c>
      <c r="B17" s="330">
        <v>2.8402862847569392</v>
      </c>
      <c r="C17" s="330">
        <v>8.7947978901288515</v>
      </c>
      <c r="D17" s="330">
        <f t="shared" si="0"/>
        <v>11.63508417488579</v>
      </c>
      <c r="E17" s="331"/>
      <c r="F17" s="330">
        <v>3.5362684440036474</v>
      </c>
      <c r="G17" s="330">
        <v>9.3967115172385931</v>
      </c>
      <c r="H17" s="330">
        <f t="shared" si="1"/>
        <v>12.932979961242241</v>
      </c>
      <c r="I17" s="331"/>
      <c r="J17" s="330">
        <v>5.9781024015780888</v>
      </c>
      <c r="K17" s="330">
        <v>10.955344805239978</v>
      </c>
      <c r="L17" s="330">
        <f t="shared" si="2"/>
        <v>16.933447206818066</v>
      </c>
      <c r="M17" s="236"/>
      <c r="N17" s="328">
        <f t="shared" si="3"/>
        <v>4.4808318737184161</v>
      </c>
      <c r="O17" s="328">
        <f t="shared" si="4"/>
        <v>3.5621858343656054</v>
      </c>
      <c r="P17" s="328"/>
      <c r="Q17" s="328">
        <f t="shared" si="5"/>
        <v>1.3327913613254916</v>
      </c>
      <c r="R17" s="328">
        <f t="shared" si="6"/>
        <v>1.0283694630017548</v>
      </c>
      <c r="S17" s="327"/>
      <c r="T17" s="328">
        <f t="shared" si="7"/>
        <v>2.1376391120780269</v>
      </c>
      <c r="U17" s="328">
        <f t="shared" si="8"/>
        <v>1.8129727510816096</v>
      </c>
    </row>
    <row r="18" spans="1:21" x14ac:dyDescent="0.2">
      <c r="A18" s="329" t="str">
        <f>name!D13</f>
        <v>34 Culture, media and sports occupations</v>
      </c>
      <c r="B18" s="330">
        <v>6.7281364470331413</v>
      </c>
      <c r="C18" s="330">
        <v>5.1157546116469046</v>
      </c>
      <c r="D18" s="330">
        <f t="shared" si="0"/>
        <v>11.843891058680047</v>
      </c>
      <c r="E18" s="331"/>
      <c r="F18" s="330">
        <v>6.6444727450196526</v>
      </c>
      <c r="G18" s="330">
        <v>4.7738499490571211</v>
      </c>
      <c r="H18" s="330">
        <f t="shared" si="1"/>
        <v>11.418322694076775</v>
      </c>
      <c r="I18" s="331"/>
      <c r="J18" s="330">
        <v>7.1831805961274702</v>
      </c>
      <c r="K18" s="330">
        <v>4.9230040488182301</v>
      </c>
      <c r="L18" s="330">
        <f t="shared" si="2"/>
        <v>12.106184644945699</v>
      </c>
      <c r="M18" s="236"/>
      <c r="N18" s="328">
        <f t="shared" si="3"/>
        <v>-0.24994431861322663</v>
      </c>
      <c r="O18" s="328">
        <f t="shared" si="4"/>
        <v>0.52106566327430048</v>
      </c>
      <c r="P18" s="327"/>
      <c r="Q18" s="328">
        <f t="shared" si="5"/>
        <v>-1.3739109177912878</v>
      </c>
      <c r="R18" s="328">
        <f t="shared" si="6"/>
        <v>0.2053159962055684</v>
      </c>
      <c r="S18" s="327"/>
      <c r="T18" s="328">
        <f t="shared" si="7"/>
        <v>-0.72918630490594882</v>
      </c>
      <c r="U18" s="328">
        <f t="shared" si="8"/>
        <v>0.39074228611029049</v>
      </c>
    </row>
    <row r="19" spans="1:21" x14ac:dyDescent="0.2">
      <c r="A19" s="329" t="str">
        <f>name!D14</f>
        <v>35 Business and public service associate professionals</v>
      </c>
      <c r="B19" s="330">
        <v>19.276577842047306</v>
      </c>
      <c r="C19" s="330">
        <v>18.861365425204504</v>
      </c>
      <c r="D19" s="330">
        <f t="shared" si="0"/>
        <v>38.137943267251813</v>
      </c>
      <c r="E19" s="331"/>
      <c r="F19" s="330">
        <v>21.143578728336514</v>
      </c>
      <c r="G19" s="330">
        <v>20.09719080850094</v>
      </c>
      <c r="H19" s="330">
        <f t="shared" si="1"/>
        <v>41.240769536837455</v>
      </c>
      <c r="I19" s="331"/>
      <c r="J19" s="330">
        <v>22.999666695878417</v>
      </c>
      <c r="K19" s="330">
        <v>18.334100164482191</v>
      </c>
      <c r="L19" s="330">
        <f t="shared" si="2"/>
        <v>41.333766860360612</v>
      </c>
      <c r="M19" s="236"/>
      <c r="N19" s="328">
        <f t="shared" si="3"/>
        <v>1.8661077131659987</v>
      </c>
      <c r="O19" s="328">
        <f t="shared" si="4"/>
        <v>0.56253278139308804</v>
      </c>
      <c r="P19" s="327"/>
      <c r="Q19" s="328">
        <f t="shared" si="5"/>
        <v>1.2773770837126497</v>
      </c>
      <c r="R19" s="328">
        <f t="shared" si="6"/>
        <v>-0.61024586776657896</v>
      </c>
      <c r="S19" s="327"/>
      <c r="T19" s="328">
        <f t="shared" si="7"/>
        <v>1.5766529771841453</v>
      </c>
      <c r="U19" s="328">
        <f t="shared" si="8"/>
        <v>1.5017437519326826E-2</v>
      </c>
    </row>
    <row r="20" spans="1:21" x14ac:dyDescent="0.2">
      <c r="A20" s="329" t="str">
        <f>name!D15</f>
        <v>41 Administrative occupations</v>
      </c>
      <c r="B20" s="330">
        <v>60.310751414382345</v>
      </c>
      <c r="C20" s="330">
        <v>25.983430421102494</v>
      </c>
      <c r="D20" s="330">
        <f t="shared" si="0"/>
        <v>86.294181835484835</v>
      </c>
      <c r="E20" s="331"/>
      <c r="F20" s="330">
        <v>55.666811362857537</v>
      </c>
      <c r="G20" s="330">
        <v>27.984479972724685</v>
      </c>
      <c r="H20" s="330">
        <f t="shared" si="1"/>
        <v>83.651291335582215</v>
      </c>
      <c r="I20" s="331"/>
      <c r="J20" s="330">
        <v>43.949027986657171</v>
      </c>
      <c r="K20" s="330">
        <v>29.385339876567599</v>
      </c>
      <c r="L20" s="330">
        <f t="shared" si="2"/>
        <v>73.33436786322477</v>
      </c>
      <c r="M20" s="236"/>
      <c r="N20" s="328">
        <f t="shared" si="3"/>
        <v>-1.5897531504428852</v>
      </c>
      <c r="O20" s="328">
        <f t="shared" si="4"/>
        <v>-1.5633417093049662</v>
      </c>
      <c r="P20" s="327"/>
      <c r="Q20" s="328">
        <f t="shared" si="5"/>
        <v>1.4948837976506812</v>
      </c>
      <c r="R20" s="328">
        <f t="shared" si="6"/>
        <v>0.32616968957219772</v>
      </c>
      <c r="S20" s="327"/>
      <c r="T20" s="328">
        <f t="shared" si="7"/>
        <v>-0.62017519031603019</v>
      </c>
      <c r="U20" s="328">
        <f t="shared" si="8"/>
        <v>-0.87367772561383061</v>
      </c>
    </row>
    <row r="21" spans="1:21" x14ac:dyDescent="0.2">
      <c r="A21" s="329" t="str">
        <f>name!D16</f>
        <v>42 Secretarial and related occupations</v>
      </c>
      <c r="B21" s="330">
        <v>17.495320614895583</v>
      </c>
      <c r="C21" s="330">
        <v>1.2558059436615241</v>
      </c>
      <c r="D21" s="330">
        <f t="shared" si="0"/>
        <v>18.751126558557107</v>
      </c>
      <c r="E21" s="331"/>
      <c r="F21" s="330">
        <v>15.465791736655154</v>
      </c>
      <c r="G21" s="330">
        <v>0.88085452228520345</v>
      </c>
      <c r="H21" s="330">
        <f t="shared" si="1"/>
        <v>16.346646258940357</v>
      </c>
      <c r="I21" s="331"/>
      <c r="J21" s="330">
        <v>13.757009497389463</v>
      </c>
      <c r="K21" s="330">
        <v>1.5512059223504506</v>
      </c>
      <c r="L21" s="330">
        <f t="shared" si="2"/>
        <v>15.308215419739913</v>
      </c>
      <c r="M21" s="236"/>
      <c r="N21" s="328">
        <f t="shared" si="3"/>
        <v>-2.435898263551084</v>
      </c>
      <c r="O21" s="328">
        <f t="shared" si="4"/>
        <v>-0.7775091342377638</v>
      </c>
      <c r="P21" s="327"/>
      <c r="Q21" s="328">
        <f t="shared" si="5"/>
        <v>-6.847110490122188</v>
      </c>
      <c r="R21" s="328">
        <f t="shared" si="6"/>
        <v>3.8447035944283448</v>
      </c>
      <c r="S21" s="327"/>
      <c r="T21" s="328">
        <f t="shared" si="7"/>
        <v>-2.7072990793547413</v>
      </c>
      <c r="U21" s="328">
        <f t="shared" si="8"/>
        <v>-0.43659822470352161</v>
      </c>
    </row>
    <row r="22" spans="1:21" x14ac:dyDescent="0.2">
      <c r="A22" s="329" t="str">
        <f>name!D17</f>
        <v>51 Skilled agricultural and related trades</v>
      </c>
      <c r="B22" s="330">
        <v>0.68267699515665881</v>
      </c>
      <c r="C22" s="330">
        <v>9.148819767562987</v>
      </c>
      <c r="D22" s="330">
        <f t="shared" si="0"/>
        <v>9.8314967627196452</v>
      </c>
      <c r="E22" s="331"/>
      <c r="F22" s="330">
        <v>1.7607452935064898</v>
      </c>
      <c r="G22" s="330">
        <v>6.4343972961165248</v>
      </c>
      <c r="H22" s="330">
        <f t="shared" si="1"/>
        <v>8.1951425896230141</v>
      </c>
      <c r="I22" s="331"/>
      <c r="J22" s="330">
        <v>2.2765180711505164</v>
      </c>
      <c r="K22" s="330">
        <v>6.9175327092378005</v>
      </c>
      <c r="L22" s="330">
        <f t="shared" si="2"/>
        <v>9.1940507803883165</v>
      </c>
      <c r="M22" s="236"/>
      <c r="N22" s="328">
        <f t="shared" si="3"/>
        <v>20.863802530294272</v>
      </c>
      <c r="O22" s="328">
        <f t="shared" si="4"/>
        <v>1.7274842481518338</v>
      </c>
      <c r="P22" s="327"/>
      <c r="Q22" s="328">
        <f t="shared" si="5"/>
        <v>-6.7972857145660477</v>
      </c>
      <c r="R22" s="328">
        <f t="shared" si="6"/>
        <v>0.48383997540737411</v>
      </c>
      <c r="S22" s="327"/>
      <c r="T22" s="328">
        <f t="shared" si="7"/>
        <v>-3.5755046146129232</v>
      </c>
      <c r="U22" s="328">
        <f t="shared" si="8"/>
        <v>0.76971391022884195</v>
      </c>
    </row>
    <row r="23" spans="1:21" x14ac:dyDescent="0.2">
      <c r="A23" s="329" t="str">
        <f>name!D18</f>
        <v>52 Skilled metal, electrical and electronic trades</v>
      </c>
      <c r="B23" s="330">
        <v>0.36625933804187366</v>
      </c>
      <c r="C23" s="330">
        <v>38.94410910591867</v>
      </c>
      <c r="D23" s="330">
        <f t="shared" si="0"/>
        <v>39.310368443960542</v>
      </c>
      <c r="E23" s="331"/>
      <c r="F23" s="330">
        <v>0.46535725331761102</v>
      </c>
      <c r="G23" s="330">
        <v>32.100957320016079</v>
      </c>
      <c r="H23" s="330">
        <f t="shared" si="1"/>
        <v>32.566314573333692</v>
      </c>
      <c r="I23" s="331"/>
      <c r="J23" s="330">
        <v>1.4692203704501983</v>
      </c>
      <c r="K23" s="330">
        <v>26.53599875456743</v>
      </c>
      <c r="L23" s="330">
        <f t="shared" si="2"/>
        <v>28.005219125017629</v>
      </c>
      <c r="M23" s="236"/>
      <c r="N23" s="328">
        <f t="shared" si="3"/>
        <v>4.905813590558239</v>
      </c>
      <c r="O23" s="328">
        <f t="shared" si="4"/>
        <v>7.9659217619801437</v>
      </c>
      <c r="P23" s="327"/>
      <c r="Q23" s="328">
        <f t="shared" si="5"/>
        <v>-3.7911015518659275</v>
      </c>
      <c r="R23" s="328">
        <f t="shared" si="6"/>
        <v>-1.2612033085649954</v>
      </c>
      <c r="S23" s="327"/>
      <c r="T23" s="328">
        <f t="shared" si="7"/>
        <v>-3.6942317921991319</v>
      </c>
      <c r="U23" s="328">
        <f t="shared" si="8"/>
        <v>-1.000874700264387</v>
      </c>
    </row>
    <row r="24" spans="1:21" x14ac:dyDescent="0.2">
      <c r="A24" s="329" t="str">
        <f>name!D19</f>
        <v>53 Skilled construction and building trades</v>
      </c>
      <c r="B24" s="330">
        <v>1.1283586306966951</v>
      </c>
      <c r="C24" s="330">
        <v>29.630317619464495</v>
      </c>
      <c r="D24" s="330">
        <f t="shared" si="0"/>
        <v>30.758676250161191</v>
      </c>
      <c r="E24" s="331"/>
      <c r="F24" s="330">
        <v>0.77758923898390353</v>
      </c>
      <c r="G24" s="330">
        <v>26.381898952431285</v>
      </c>
      <c r="H24" s="330">
        <f t="shared" si="1"/>
        <v>27.159488191415189</v>
      </c>
      <c r="I24" s="331"/>
      <c r="J24" s="330">
        <v>0.94160566037354831</v>
      </c>
      <c r="K24" s="330">
        <v>23.215723769216513</v>
      </c>
      <c r="L24" s="330">
        <f t="shared" si="2"/>
        <v>24.15732942959006</v>
      </c>
      <c r="M24" s="236"/>
      <c r="N24" s="328">
        <f t="shared" si="3"/>
        <v>-7.1759277370956447</v>
      </c>
      <c r="O24" s="328">
        <f t="shared" si="4"/>
        <v>1.2840956229082989</v>
      </c>
      <c r="P24" s="327"/>
      <c r="Q24" s="328">
        <f t="shared" si="5"/>
        <v>-2.2956389089137996</v>
      </c>
      <c r="R24" s="328">
        <f t="shared" si="6"/>
        <v>-0.84870024164450664</v>
      </c>
      <c r="S24" s="327"/>
      <c r="T24" s="328">
        <f t="shared" si="7"/>
        <v>-2.4581949488595378</v>
      </c>
      <c r="U24" s="328">
        <f t="shared" si="8"/>
        <v>-0.77788289698135227</v>
      </c>
    </row>
    <row r="25" spans="1:21" x14ac:dyDescent="0.2">
      <c r="A25" s="329" t="str">
        <f>name!D20</f>
        <v>54 Textiles, printing and other skilled trades</v>
      </c>
      <c r="B25" s="330">
        <v>8.1211628241091223</v>
      </c>
      <c r="C25" s="330">
        <v>11.149615639955915</v>
      </c>
      <c r="D25" s="330">
        <f t="shared" si="0"/>
        <v>19.270778464065039</v>
      </c>
      <c r="E25" s="331"/>
      <c r="F25" s="330">
        <v>7.7988095863855014</v>
      </c>
      <c r="G25" s="330">
        <v>8.40190518732682</v>
      </c>
      <c r="H25" s="330">
        <f t="shared" si="1"/>
        <v>16.20071477371232</v>
      </c>
      <c r="I25" s="331"/>
      <c r="J25" s="330">
        <v>7.5620174926525472</v>
      </c>
      <c r="K25" s="330">
        <v>7.9350755435129212</v>
      </c>
      <c r="L25" s="330">
        <f t="shared" si="2"/>
        <v>15.497093036165468</v>
      </c>
      <c r="M25" s="236"/>
      <c r="N25" s="328">
        <f t="shared" si="3"/>
        <v>-0.8067728562222265</v>
      </c>
      <c r="O25" s="328">
        <f t="shared" si="4"/>
        <v>-0.20534279077416562</v>
      </c>
      <c r="P25" s="327"/>
      <c r="Q25" s="328">
        <f t="shared" si="5"/>
        <v>-5.5017913244518102</v>
      </c>
      <c r="R25" s="328">
        <f t="shared" si="6"/>
        <v>-0.38037881282049213</v>
      </c>
      <c r="S25" s="327"/>
      <c r="T25" s="328">
        <f t="shared" si="7"/>
        <v>-3.4111526449964513</v>
      </c>
      <c r="U25" s="328">
        <f t="shared" si="8"/>
        <v>-0.29558164683113342</v>
      </c>
    </row>
    <row r="26" spans="1:21" x14ac:dyDescent="0.2">
      <c r="A26" s="329" t="str">
        <f>name!D21</f>
        <v>61 Caring personal service occupations</v>
      </c>
      <c r="B26" s="330">
        <v>56.67281433716883</v>
      </c>
      <c r="C26" s="330">
        <v>8.1905444979998379</v>
      </c>
      <c r="D26" s="330">
        <f t="shared" si="0"/>
        <v>64.863358835168668</v>
      </c>
      <c r="E26" s="331"/>
      <c r="F26" s="330">
        <v>54.983395459496521</v>
      </c>
      <c r="G26" s="330">
        <v>8.1191801163529593</v>
      </c>
      <c r="H26" s="330">
        <f t="shared" si="1"/>
        <v>63.102575575849478</v>
      </c>
      <c r="I26" s="331"/>
      <c r="J26" s="330">
        <v>59.603726143510926</v>
      </c>
      <c r="K26" s="330">
        <v>11.238189550270858</v>
      </c>
      <c r="L26" s="330">
        <f t="shared" si="2"/>
        <v>70.841915693781786</v>
      </c>
      <c r="M26" s="236"/>
      <c r="N26" s="328">
        <f t="shared" si="3"/>
        <v>-0.60343978201092829</v>
      </c>
      <c r="O26" s="328">
        <f t="shared" si="4"/>
        <v>0.5393616953068392</v>
      </c>
      <c r="P26" s="327"/>
      <c r="Q26" s="328">
        <f t="shared" si="5"/>
        <v>-0.17487093717440949</v>
      </c>
      <c r="R26" s="328">
        <f t="shared" si="6"/>
        <v>2.190912810995882</v>
      </c>
      <c r="S26" s="327"/>
      <c r="T26" s="328">
        <f t="shared" si="7"/>
        <v>-0.54891391937331724</v>
      </c>
      <c r="U26" s="328">
        <f t="shared" si="8"/>
        <v>0.77424367829626028</v>
      </c>
    </row>
    <row r="27" spans="1:21" x14ac:dyDescent="0.2">
      <c r="A27" s="329" t="str">
        <f>name!D22</f>
        <v>62 Leisure, travel and related personal service occupations</v>
      </c>
      <c r="B27" s="330">
        <v>14.712385050887226</v>
      </c>
      <c r="C27" s="330">
        <v>6.0548539091461953</v>
      </c>
      <c r="D27" s="330">
        <f t="shared" si="0"/>
        <v>20.767238960033421</v>
      </c>
      <c r="E27" s="331"/>
      <c r="F27" s="330">
        <v>13.948946710851933</v>
      </c>
      <c r="G27" s="330">
        <v>6.3856628875514314</v>
      </c>
      <c r="H27" s="330">
        <f t="shared" si="1"/>
        <v>20.334609598403365</v>
      </c>
      <c r="I27" s="331"/>
      <c r="J27" s="330">
        <v>14.166882727721971</v>
      </c>
      <c r="K27" s="330">
        <v>6.7543888795642779</v>
      </c>
      <c r="L27" s="330">
        <f t="shared" si="2"/>
        <v>20.921271607286251</v>
      </c>
      <c r="M27" s="236"/>
      <c r="N27" s="328">
        <f t="shared" si="3"/>
        <v>-1.0600545707592834</v>
      </c>
      <c r="O27" s="328">
        <f t="shared" si="4"/>
        <v>0.10340701286395415</v>
      </c>
      <c r="P27" s="327"/>
      <c r="Q27" s="328">
        <f t="shared" si="5"/>
        <v>1.069580635258105</v>
      </c>
      <c r="R27" s="328">
        <f t="shared" si="6"/>
        <v>0.37494914460438622</v>
      </c>
      <c r="S27" s="327"/>
      <c r="T27" s="328">
        <f t="shared" si="7"/>
        <v>-0.42016192637548411</v>
      </c>
      <c r="U27" s="328">
        <f t="shared" si="8"/>
        <v>0.18979375388950004</v>
      </c>
    </row>
    <row r="28" spans="1:21" x14ac:dyDescent="0.2">
      <c r="A28" s="329" t="str">
        <f>name!D23</f>
        <v>63 Community and civil enforcement occupations</v>
      </c>
      <c r="B28" s="330">
        <v>0.28399328451433986</v>
      </c>
      <c r="C28" s="330">
        <v>0.78992835680299256</v>
      </c>
      <c r="D28" s="330">
        <f t="shared" si="0"/>
        <v>1.0739216413173325</v>
      </c>
      <c r="E28" s="331"/>
      <c r="F28" s="330">
        <v>0.28777559033330946</v>
      </c>
      <c r="G28" s="330">
        <v>0.91476123809374787</v>
      </c>
      <c r="H28" s="330">
        <f t="shared" si="1"/>
        <v>1.2025368284270574</v>
      </c>
      <c r="I28" s="331"/>
      <c r="J28" s="330">
        <v>0.37700346856760864</v>
      </c>
      <c r="K28" s="330">
        <v>0.67814292450678793</v>
      </c>
      <c r="L28" s="330">
        <f>SUM(J28:K28)</f>
        <v>1.0551463930743965</v>
      </c>
      <c r="M28" s="236"/>
      <c r="N28" s="328">
        <f t="shared" si="3"/>
        <v>0.26495808242472663</v>
      </c>
      <c r="O28" s="328">
        <f t="shared" si="4"/>
        <v>1.8167959405640532</v>
      </c>
      <c r="P28" s="327"/>
      <c r="Q28" s="328">
        <f t="shared" si="5"/>
        <v>2.9778949526142684</v>
      </c>
      <c r="R28" s="328">
        <f t="shared" si="6"/>
        <v>-1.9755911103558454</v>
      </c>
      <c r="S28" s="327"/>
      <c r="T28" s="328">
        <f t="shared" si="7"/>
        <v>2.2881109854097303</v>
      </c>
      <c r="U28" s="328">
        <f t="shared" si="8"/>
        <v>-0.86790398250896628</v>
      </c>
    </row>
    <row r="29" spans="1:21" x14ac:dyDescent="0.2">
      <c r="A29" s="329" t="str">
        <f>name!D24</f>
        <v>71 Sales occupations</v>
      </c>
      <c r="B29" s="330">
        <v>59.622763264446903</v>
      </c>
      <c r="C29" s="330">
        <v>26.47422488516694</v>
      </c>
      <c r="D29" s="330">
        <f t="shared" si="0"/>
        <v>86.09698814961385</v>
      </c>
      <c r="E29" s="331"/>
      <c r="F29" s="330">
        <v>53.049452298751284</v>
      </c>
      <c r="G29" s="330">
        <v>24.984308632101779</v>
      </c>
      <c r="H29" s="330">
        <f t="shared" si="1"/>
        <v>78.033760930853063</v>
      </c>
      <c r="I29" s="331"/>
      <c r="J29" s="330">
        <v>48.065763427902475</v>
      </c>
      <c r="K29" s="330">
        <v>23.697154221937264</v>
      </c>
      <c r="L29" s="330">
        <f t="shared" si="2"/>
        <v>71.762917649839736</v>
      </c>
      <c r="M29" s="236"/>
      <c r="N29" s="328">
        <f t="shared" si="3"/>
        <v>-2.3091786726278207</v>
      </c>
      <c r="O29" s="328">
        <f t="shared" si="4"/>
        <v>-0.65553788803264235</v>
      </c>
      <c r="P29" s="327"/>
      <c r="Q29" s="328">
        <f t="shared" si="5"/>
        <v>-1.1517883556942499</v>
      </c>
      <c r="R29" s="328">
        <f t="shared" si="6"/>
        <v>-0.35199907352908566</v>
      </c>
      <c r="S29" s="327"/>
      <c r="T29" s="328">
        <f t="shared" si="7"/>
        <v>-1.9474447397968775</v>
      </c>
      <c r="U29" s="328">
        <f t="shared" si="8"/>
        <v>-0.55693460431079922</v>
      </c>
    </row>
    <row r="30" spans="1:21" x14ac:dyDescent="0.2">
      <c r="A30" s="329" t="str">
        <f>name!D25</f>
        <v>72 Customer service occupations</v>
      </c>
      <c r="B30" s="330">
        <v>9.4900851474332484</v>
      </c>
      <c r="C30" s="330">
        <v>6.1573430874685879</v>
      </c>
      <c r="D30" s="330">
        <f t="shared" si="0"/>
        <v>15.647428234901836</v>
      </c>
      <c r="E30" s="331"/>
      <c r="F30" s="330">
        <v>9.9868832754367318</v>
      </c>
      <c r="G30" s="330">
        <v>6.8888451504533839</v>
      </c>
      <c r="H30" s="330">
        <f t="shared" si="1"/>
        <v>16.875728425890117</v>
      </c>
      <c r="I30" s="331"/>
      <c r="J30" s="330">
        <v>13.884334846419291</v>
      </c>
      <c r="K30" s="330">
        <v>11.546864818795726</v>
      </c>
      <c r="L30" s="330">
        <f t="shared" si="2"/>
        <v>25.431199665215019</v>
      </c>
      <c r="M30" s="236"/>
      <c r="N30" s="328">
        <f t="shared" si="3"/>
        <v>1.0257243467215238</v>
      </c>
      <c r="O30" s="328">
        <f t="shared" si="4"/>
        <v>2.2208937155284048</v>
      </c>
      <c r="P30" s="327"/>
      <c r="Q30" s="328">
        <f t="shared" si="5"/>
        <v>2.2705552637849014</v>
      </c>
      <c r="R30" s="328">
        <f t="shared" si="6"/>
        <v>3.5033748211396709</v>
      </c>
      <c r="S30" s="327"/>
      <c r="T30" s="328">
        <f t="shared" si="7"/>
        <v>1.5228759251043611</v>
      </c>
      <c r="U30" s="328">
        <f t="shared" si="8"/>
        <v>2.771719130230843</v>
      </c>
    </row>
    <row r="31" spans="1:21" x14ac:dyDescent="0.2">
      <c r="A31" s="329" t="str">
        <f>name!D26</f>
        <v>81 Process, plant and machine operatives</v>
      </c>
      <c r="B31" s="330">
        <v>5.8722806811695358</v>
      </c>
      <c r="C31" s="330">
        <v>27.275660503174649</v>
      </c>
      <c r="D31" s="330">
        <f t="shared" si="0"/>
        <v>33.147941184344184</v>
      </c>
      <c r="E31" s="331"/>
      <c r="F31" s="330">
        <v>4.7855861961313</v>
      </c>
      <c r="G31" s="330">
        <v>21.635182085251746</v>
      </c>
      <c r="H31" s="330">
        <f t="shared" si="1"/>
        <v>26.420768281383047</v>
      </c>
      <c r="I31" s="331"/>
      <c r="J31" s="330">
        <v>5.2912007082948964</v>
      </c>
      <c r="K31" s="330">
        <v>24.410836589217009</v>
      </c>
      <c r="L31" s="330">
        <f t="shared" si="2"/>
        <v>29.702037297511907</v>
      </c>
      <c r="M31" s="236"/>
      <c r="N31" s="328">
        <f t="shared" si="3"/>
        <v>-4.0100716584907996</v>
      </c>
      <c r="O31" s="328">
        <f t="shared" si="4"/>
        <v>0.67182450175837793</v>
      </c>
      <c r="P31" s="327"/>
      <c r="Q31" s="328">
        <f t="shared" si="5"/>
        <v>-4.5277724315051397</v>
      </c>
      <c r="R31" s="328">
        <f t="shared" si="6"/>
        <v>0.80795559508410886</v>
      </c>
      <c r="S31" s="327"/>
      <c r="T31" s="328">
        <f t="shared" si="7"/>
        <v>-4.4352393266395289</v>
      </c>
      <c r="U31" s="328">
        <f t="shared" si="8"/>
        <v>0.78348840660151797</v>
      </c>
    </row>
    <row r="32" spans="1:21" x14ac:dyDescent="0.2">
      <c r="A32" s="329" t="str">
        <f>name!D27</f>
        <v>82 Transport and mobile machine drivers and operatives</v>
      </c>
      <c r="B32" s="330">
        <v>1.1010918954010533</v>
      </c>
      <c r="C32" s="330">
        <v>29.16011528665144</v>
      </c>
      <c r="D32" s="330">
        <f t="shared" si="0"/>
        <v>30.261207182052495</v>
      </c>
      <c r="E32" s="331"/>
      <c r="F32" s="330">
        <v>0.89932304115038586</v>
      </c>
      <c r="G32" s="330">
        <v>31.384046574002731</v>
      </c>
      <c r="H32" s="330">
        <f t="shared" si="1"/>
        <v>32.28336961515312</v>
      </c>
      <c r="I32" s="331"/>
      <c r="J32" s="330">
        <v>1.3943243088539556</v>
      </c>
      <c r="K32" s="330">
        <v>29.538168086532309</v>
      </c>
      <c r="L32" s="330">
        <f t="shared" si="2"/>
        <v>30.932492395386266</v>
      </c>
      <c r="M32" s="236"/>
      <c r="N32" s="328">
        <f t="shared" si="3"/>
        <v>-3.9674566722040727</v>
      </c>
      <c r="O32" s="328">
        <f t="shared" si="4"/>
        <v>2.9666393988738271</v>
      </c>
      <c r="P32" s="327"/>
      <c r="Q32" s="328">
        <f t="shared" si="5"/>
        <v>1.4808136389374615</v>
      </c>
      <c r="R32" s="328">
        <f t="shared" si="6"/>
        <v>-0.40329412549563459</v>
      </c>
      <c r="S32" s="327"/>
      <c r="T32" s="328">
        <f t="shared" si="7"/>
        <v>1.3021171411977228</v>
      </c>
      <c r="U32" s="328">
        <f t="shared" si="8"/>
        <v>-0.28456141946774371</v>
      </c>
    </row>
    <row r="33" spans="1:21" x14ac:dyDescent="0.2">
      <c r="A33" s="329" t="str">
        <f>name!D28</f>
        <v>91 Elementary trades and related occupations</v>
      </c>
      <c r="B33" s="330">
        <v>3.254865499622793</v>
      </c>
      <c r="C33" s="330">
        <v>12.0257482832856</v>
      </c>
      <c r="D33" s="330">
        <f t="shared" si="0"/>
        <v>15.280613782908393</v>
      </c>
      <c r="E33" s="331"/>
      <c r="F33" s="330">
        <v>2.0179945115066964</v>
      </c>
      <c r="G33" s="330">
        <v>9.731600492557952</v>
      </c>
      <c r="H33" s="330">
        <f t="shared" si="1"/>
        <v>11.749595004064648</v>
      </c>
      <c r="I33" s="331"/>
      <c r="J33" s="330">
        <v>1.5742090904574857</v>
      </c>
      <c r="K33" s="330">
        <v>7.3072410461662658</v>
      </c>
      <c r="L33" s="330">
        <f t="shared" si="2"/>
        <v>8.8814501366237515</v>
      </c>
      <c r="M33" s="236"/>
      <c r="N33" s="328">
        <f t="shared" si="3"/>
        <v>-9.1181023405563657</v>
      </c>
      <c r="O33" s="328">
        <f t="shared" si="4"/>
        <v>-1.6420438418326522</v>
      </c>
      <c r="P33" s="327"/>
      <c r="Q33" s="328">
        <f t="shared" si="5"/>
        <v>-4.1450748264071136</v>
      </c>
      <c r="R33" s="328">
        <f t="shared" si="6"/>
        <v>-1.8919574406033091</v>
      </c>
      <c r="S33" s="327"/>
      <c r="T33" s="328">
        <f t="shared" si="7"/>
        <v>-5.119619075386761</v>
      </c>
      <c r="U33" s="328">
        <f t="shared" si="8"/>
        <v>-1.848396516419748</v>
      </c>
    </row>
    <row r="34" spans="1:21" x14ac:dyDescent="0.2">
      <c r="A34" s="329" t="str">
        <f>name!D29</f>
        <v>92 Elementary administration and service occupations</v>
      </c>
      <c r="B34" s="330">
        <v>51.631746846007324</v>
      </c>
      <c r="C34" s="330">
        <v>46.631943862003133</v>
      </c>
      <c r="D34" s="330">
        <f t="shared" ref="D34" si="9">SUM(B34:C34)</f>
        <v>98.263690708010458</v>
      </c>
      <c r="E34" s="331"/>
      <c r="F34" s="330">
        <v>44.163716671854701</v>
      </c>
      <c r="G34" s="330">
        <v>46.177909112618529</v>
      </c>
      <c r="H34" s="330">
        <f t="shared" ref="H34" si="10">SUM(F34:G34)</f>
        <v>90.341625784473223</v>
      </c>
      <c r="I34" s="331"/>
      <c r="J34" s="330">
        <v>44.267403169020007</v>
      </c>
      <c r="K34" s="330">
        <v>46.937055712049229</v>
      </c>
      <c r="L34" s="330">
        <f t="shared" ref="L34" si="11">SUM(J34:K34)</f>
        <v>91.204458881069229</v>
      </c>
      <c r="M34" s="236"/>
      <c r="N34" s="328">
        <f t="shared" si="3"/>
        <v>-3.0763503090924571</v>
      </c>
      <c r="O34" s="328">
        <f t="shared" si="4"/>
        <v>1.5634714748080647E-2</v>
      </c>
      <c r="P34" s="327"/>
      <c r="Q34" s="328">
        <f t="shared" si="5"/>
        <v>-0.19549407877129665</v>
      </c>
      <c r="R34" s="328">
        <f t="shared" si="6"/>
        <v>0.10876535972288437</v>
      </c>
      <c r="S34" s="327"/>
      <c r="T34" s="328">
        <f t="shared" si="7"/>
        <v>-1.6670731510049608</v>
      </c>
      <c r="U34" s="328">
        <f t="shared" si="8"/>
        <v>6.3389821357118237E-2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448.78518291074238</v>
      </c>
      <c r="C36" s="333">
        <f t="shared" ref="C36:D36" si="12">SUM(C9:C34)</f>
        <v>456.33281708925784</v>
      </c>
      <c r="D36" s="333">
        <f t="shared" si="12"/>
        <v>905.11800000000039</v>
      </c>
      <c r="E36" s="333"/>
      <c r="F36" s="333">
        <f>SUM(F9:F34)</f>
        <v>450.54816888274979</v>
      </c>
      <c r="G36" s="333">
        <f t="shared" ref="G36:H36" si="13">SUM(G9:G34)</f>
        <v>447.89583111725057</v>
      </c>
      <c r="H36" s="333">
        <f t="shared" si="13"/>
        <v>898.44400000000041</v>
      </c>
      <c r="I36" s="333"/>
      <c r="J36" s="333">
        <f>SUM(J9:J34)</f>
        <v>483.71374892972079</v>
      </c>
      <c r="K36" s="333">
        <f t="shared" ref="K36:L36" si="14">SUM(K9:K34)</f>
        <v>463.44225107027933</v>
      </c>
      <c r="L36" s="333">
        <f t="shared" si="14"/>
        <v>947.15599999999995</v>
      </c>
      <c r="M36" s="258"/>
      <c r="N36" s="334">
        <f t="shared" si="3"/>
        <v>7.8443865758992537E-2</v>
      </c>
      <c r="O36" s="334">
        <f>IF(F36&gt;0,(EXP(LN(J36/F36)/($J$6-$F$6))-1)*100,0)</f>
        <v>0.47464495027624842</v>
      </c>
      <c r="P36" s="335"/>
      <c r="Q36" s="334">
        <f t="shared" ref="Q36" si="15">IF(C36&gt;0,(EXP(LN(G36/C36)/($F$6-$B$6))-1)*100,0)</f>
        <v>-0.37253874181119029</v>
      </c>
      <c r="R36" s="334">
        <f t="shared" ref="R36" si="16">IF(G36&gt;0,(EXP(LN(K36/G36)/($J$6-$F$6))-1)*100,0)</f>
        <v>0.2277329085873081</v>
      </c>
      <c r="S36" s="335"/>
      <c r="T36" s="334">
        <f t="shared" ref="T36" si="17">IF(D36&gt;0,(EXP(LN(H36/D36)/($F$6-$B$6))-1)*100,0)</f>
        <v>-0.14790938126226783</v>
      </c>
      <c r="U36" s="334">
        <f t="shared" ref="U36" si="18">IF(H36&gt;0,(EXP(LN(L36/H36)/($J$6-$F$6))-1)*100,0)</f>
        <v>0.35261644863413544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East</v>
      </c>
      <c r="Q1" s="19" t="str">
        <f>CONCATENATE("Occupation Table 5.1  Males: Employment Change by Status (SOC 2020), ",B$5,"-",L$5,", ",Info!B5)</f>
        <v>Occupation Table 5.1  Males: Employment Change by Status (SOC 2020), 2015-2035, North East</v>
      </c>
      <c r="AG1" s="19" t="str">
        <f>CONCATENATE("Occupation Table 5.2  Females: Employment Change by Status (SOC 2020), ",R$5,"-",AB$5,", ",Info!B5)</f>
        <v>Occupation Table 5.2  Females: Employment Change by Status (SOC 2020), 2015-2035, North East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44.984237395713279</v>
      </c>
      <c r="C8" s="11">
        <v>6.0963757934675398</v>
      </c>
      <c r="D8" s="11">
        <v>15.671100795993867</v>
      </c>
      <c r="E8" s="11">
        <f>SUM(B8:D8)</f>
        <v>66.751713985174689</v>
      </c>
      <c r="F8" s="11"/>
      <c r="G8" s="11">
        <v>52.221937669204813</v>
      </c>
      <c r="H8" s="11">
        <v>8.8962483133230918</v>
      </c>
      <c r="I8" s="11">
        <v>14.727635064452187</v>
      </c>
      <c r="J8" s="11">
        <f>SUM(G8:I8)</f>
        <v>75.845821046980092</v>
      </c>
      <c r="K8" s="11"/>
      <c r="L8" s="11">
        <v>60.84088909661773</v>
      </c>
      <c r="M8" s="11">
        <v>11.753578667041555</v>
      </c>
      <c r="N8" s="11">
        <v>16.179369442906889</v>
      </c>
      <c r="O8" s="11">
        <f>SUM(L8:N8)</f>
        <v>88.773837206566171</v>
      </c>
      <c r="Q8" s="10" t="str">
        <f>name!E4</f>
        <v>Managers, directors and senior officials</v>
      </c>
      <c r="R8" s="11">
        <v>31.619805691798575</v>
      </c>
      <c r="S8" s="11">
        <v>2.0180842525329448</v>
      </c>
      <c r="T8" s="11">
        <v>9.7447994677438103</v>
      </c>
      <c r="U8" s="11">
        <f>SUM(R8:T8)</f>
        <v>43.382689412075329</v>
      </c>
      <c r="V8" s="11"/>
      <c r="W8" s="11">
        <v>36.207581463865182</v>
      </c>
      <c r="X8" s="11">
        <v>3.1327057182570521</v>
      </c>
      <c r="Y8" s="11">
        <v>7.3855004202404526</v>
      </c>
      <c r="Z8" s="11">
        <f>SUM(W8:Y8)</f>
        <v>46.725787602362686</v>
      </c>
      <c r="AA8" s="11"/>
      <c r="AB8" s="11">
        <v>39.257986777389775</v>
      </c>
      <c r="AC8" s="11">
        <v>4.5453436562916174</v>
      </c>
      <c r="AD8" s="11">
        <v>8.8223293585421221</v>
      </c>
      <c r="AE8" s="11">
        <f>SUM(AB8:AD8)</f>
        <v>52.625659792223516</v>
      </c>
      <c r="AG8" s="10" t="str">
        <f>name!E4</f>
        <v>Managers, directors and senior officials</v>
      </c>
      <c r="AH8" s="11">
        <v>13.364431703914677</v>
      </c>
      <c r="AI8" s="11">
        <v>4.0782915409345959</v>
      </c>
      <c r="AJ8" s="11">
        <v>5.9263013282500578</v>
      </c>
      <c r="AK8" s="11">
        <f>SUM(AH8:AJ8)</f>
        <v>23.369024573099331</v>
      </c>
      <c r="AL8" s="11"/>
      <c r="AM8" s="11">
        <v>16.014356205339613</v>
      </c>
      <c r="AN8" s="11">
        <v>5.7635425950660446</v>
      </c>
      <c r="AO8" s="11">
        <v>7.3421346442117281</v>
      </c>
      <c r="AP8" s="11">
        <f>SUM(AM8:AO8)</f>
        <v>29.120033444617388</v>
      </c>
      <c r="AQ8" s="11"/>
      <c r="AR8" s="11">
        <v>21.582902319227973</v>
      </c>
      <c r="AS8" s="11">
        <v>7.2082350107499353</v>
      </c>
      <c r="AT8" s="11">
        <v>7.3570400843647716</v>
      </c>
      <c r="AU8" s="11">
        <f>SUM(AR8:AT8)</f>
        <v>36.148177414342676</v>
      </c>
    </row>
    <row r="9" spans="1:47" x14ac:dyDescent="0.2">
      <c r="A9" t="str">
        <f>name!E5</f>
        <v>Professional occupations</v>
      </c>
      <c r="B9" s="11">
        <v>123.63995696062885</v>
      </c>
      <c r="C9" s="11">
        <v>31.745402663550237</v>
      </c>
      <c r="D9" s="11">
        <v>16.17916785893398</v>
      </c>
      <c r="E9" s="11">
        <f t="shared" ref="E9:E18" si="0">SUM(B9:D9)</f>
        <v>171.56452748311307</v>
      </c>
      <c r="F9" s="11"/>
      <c r="G9" s="11">
        <v>139.21114838742704</v>
      </c>
      <c r="H9" s="11">
        <v>39.148504529277396</v>
      </c>
      <c r="I9" s="11">
        <v>13.473052329883995</v>
      </c>
      <c r="J9" s="11">
        <f t="shared" ref="J9:J16" si="1">SUM(G9:I9)</f>
        <v>191.83270524658843</v>
      </c>
      <c r="K9" s="11"/>
      <c r="L9" s="11">
        <v>169.08278427301883</v>
      </c>
      <c r="M9" s="11">
        <v>49.79034796952579</v>
      </c>
      <c r="N9" s="11">
        <v>11.835173548357277</v>
      </c>
      <c r="O9" s="11">
        <f t="shared" ref="O9:O16" si="2">SUM(L9:N9)</f>
        <v>230.7083057909019</v>
      </c>
      <c r="Q9" s="10" t="str">
        <f>name!E5</f>
        <v>Professional occupations</v>
      </c>
      <c r="R9" s="11">
        <v>68.859098981038358</v>
      </c>
      <c r="S9" s="11">
        <v>4.7096064907645108</v>
      </c>
      <c r="T9" s="11">
        <v>10.064694948819978</v>
      </c>
      <c r="U9" s="11">
        <f t="shared" ref="U9:U16" si="3">SUM(R9:T9)</f>
        <v>83.633400420622849</v>
      </c>
      <c r="V9" s="11"/>
      <c r="W9" s="11">
        <v>75.143201099547525</v>
      </c>
      <c r="X9" s="11">
        <v>6.734601643043086</v>
      </c>
      <c r="Y9" s="11">
        <v>6.1934893628137191</v>
      </c>
      <c r="Z9" s="11">
        <f t="shared" ref="Z9:Z16" si="4">SUM(W9:Y9)</f>
        <v>88.071292105404339</v>
      </c>
      <c r="AA9" s="11"/>
      <c r="AB9" s="11">
        <v>87.196101337089928</v>
      </c>
      <c r="AC9" s="11">
        <v>8.8624591371725199</v>
      </c>
      <c r="AD9" s="11">
        <v>5.3898279613646549</v>
      </c>
      <c r="AE9" s="11">
        <f t="shared" ref="AE9:AE16" si="5">SUM(AB9:AD9)</f>
        <v>101.44838843562711</v>
      </c>
      <c r="AG9" s="10" t="str">
        <f>name!E5</f>
        <v>Professional occupations</v>
      </c>
      <c r="AH9" s="11">
        <v>54.780857979590493</v>
      </c>
      <c r="AI9" s="11">
        <v>27.035796172785727</v>
      </c>
      <c r="AJ9" s="11">
        <v>6.1144729101140038</v>
      </c>
      <c r="AK9" s="11">
        <f t="shared" ref="AK9:AK18" si="6">SUM(AH9:AJ9)</f>
        <v>87.931127062490219</v>
      </c>
      <c r="AL9" s="11"/>
      <c r="AM9" s="11">
        <v>64.067947287879534</v>
      </c>
      <c r="AN9" s="11">
        <v>32.413902886234297</v>
      </c>
      <c r="AO9" s="11">
        <v>7.2795629670702802</v>
      </c>
      <c r="AP9" s="11">
        <f t="shared" ref="AP9:AP18" si="7">SUM(AM9:AO9)</f>
        <v>103.76141314118411</v>
      </c>
      <c r="AQ9" s="11"/>
      <c r="AR9" s="11">
        <v>81.886682935928874</v>
      </c>
      <c r="AS9" s="11">
        <v>40.927888832353275</v>
      </c>
      <c r="AT9" s="11">
        <v>6.4453455869926257</v>
      </c>
      <c r="AU9" s="11">
        <f t="shared" ref="AU9:AU18" si="8">SUM(AR9:AT9)</f>
        <v>129.25991735527478</v>
      </c>
    </row>
    <row r="10" spans="1:47" x14ac:dyDescent="0.2">
      <c r="A10" t="str">
        <f>name!E6</f>
        <v>Associate professional occupations</v>
      </c>
      <c r="B10" s="11">
        <v>65.541937407174586</v>
      </c>
      <c r="C10" s="11">
        <v>18.606727359154593</v>
      </c>
      <c r="D10" s="11">
        <v>13.034076772084175</v>
      </c>
      <c r="E10" s="11">
        <f t="shared" si="0"/>
        <v>97.182741538413353</v>
      </c>
      <c r="F10" s="11"/>
      <c r="G10" s="11">
        <v>73.377169560956915</v>
      </c>
      <c r="H10" s="11">
        <v>21.841984504099745</v>
      </c>
      <c r="I10" s="11">
        <v>11.082151874271355</v>
      </c>
      <c r="J10" s="11">
        <f t="shared" si="1"/>
        <v>106.30130593932802</v>
      </c>
      <c r="K10" s="11"/>
      <c r="L10" s="11">
        <v>76.645625136769823</v>
      </c>
      <c r="M10" s="11">
        <v>23.867901437765205</v>
      </c>
      <c r="N10" s="11">
        <v>10.931165054082328</v>
      </c>
      <c r="O10" s="11">
        <f t="shared" si="2"/>
        <v>111.44469162861736</v>
      </c>
      <c r="Q10" s="10" t="str">
        <f>name!E6</f>
        <v>Associate professional occupations</v>
      </c>
      <c r="R10" s="11">
        <v>40.658951884689671</v>
      </c>
      <c r="S10" s="11">
        <v>3.3560429471045889</v>
      </c>
      <c r="T10" s="11">
        <v>6.4292712553998879</v>
      </c>
      <c r="U10" s="11">
        <f t="shared" si="3"/>
        <v>50.444266087194151</v>
      </c>
      <c r="V10" s="11"/>
      <c r="W10" s="11">
        <v>45.023620101639914</v>
      </c>
      <c r="X10" s="11">
        <v>4.6836456550863312</v>
      </c>
      <c r="Y10" s="11">
        <v>4.9854961128725312</v>
      </c>
      <c r="Z10" s="11">
        <f t="shared" si="4"/>
        <v>54.692761869598776</v>
      </c>
      <c r="AA10" s="11"/>
      <c r="AB10" s="11">
        <v>42.475069731535143</v>
      </c>
      <c r="AC10" s="11">
        <v>4.2912443891900569</v>
      </c>
      <c r="AD10" s="11">
        <v>4.9529703172110189</v>
      </c>
      <c r="AE10" s="11">
        <f t="shared" si="5"/>
        <v>51.719284437936217</v>
      </c>
      <c r="AG10" s="10" t="str">
        <f>name!E6</f>
        <v>Associate professional occupations</v>
      </c>
      <c r="AH10" s="11">
        <v>24.882985522484933</v>
      </c>
      <c r="AI10" s="11">
        <v>15.250684412049999</v>
      </c>
      <c r="AJ10" s="11">
        <v>6.6048055166842898</v>
      </c>
      <c r="AK10" s="11">
        <f t="shared" si="6"/>
        <v>46.738475451219223</v>
      </c>
      <c r="AL10" s="11"/>
      <c r="AM10" s="11">
        <v>28.353549459316994</v>
      </c>
      <c r="AN10" s="11">
        <v>17.158338849013404</v>
      </c>
      <c r="AO10" s="11">
        <v>6.0966557613988241</v>
      </c>
      <c r="AP10" s="11">
        <f t="shared" si="7"/>
        <v>51.60854406972922</v>
      </c>
      <c r="AQ10" s="11"/>
      <c r="AR10" s="11">
        <v>34.170555405234687</v>
      </c>
      <c r="AS10" s="11">
        <v>19.576657048575136</v>
      </c>
      <c r="AT10" s="11">
        <v>5.97819473687131</v>
      </c>
      <c r="AU10" s="11">
        <f t="shared" si="8"/>
        <v>59.725407190681132</v>
      </c>
    </row>
    <row r="11" spans="1:47" x14ac:dyDescent="0.2">
      <c r="A11" t="str">
        <f>name!E7</f>
        <v>Administrative and secretarial occupations</v>
      </c>
      <c r="B11" s="11">
        <v>60.139088796713388</v>
      </c>
      <c r="C11" s="11">
        <v>40.398446014419463</v>
      </c>
      <c r="D11" s="11">
        <v>4.5077735829091186</v>
      </c>
      <c r="E11" s="11">
        <f t="shared" si="0"/>
        <v>105.04530839404197</v>
      </c>
      <c r="F11" s="11"/>
      <c r="G11" s="11">
        <v>57.766047909441092</v>
      </c>
      <c r="H11" s="11">
        <v>38.671936824871729</v>
      </c>
      <c r="I11" s="11">
        <v>3.5599528602097723</v>
      </c>
      <c r="J11" s="11">
        <f t="shared" si="1"/>
        <v>99.997937594522597</v>
      </c>
      <c r="K11" s="11"/>
      <c r="L11" s="11">
        <v>51.054882041416711</v>
      </c>
      <c r="M11" s="11">
        <v>32.991333165170971</v>
      </c>
      <c r="N11" s="11">
        <v>4.5963680763770078</v>
      </c>
      <c r="O11" s="11">
        <f t="shared" si="2"/>
        <v>88.642583282964679</v>
      </c>
      <c r="Q11" s="10" t="str">
        <f>name!E7</f>
        <v>Administrative and secretarial occupations</v>
      </c>
      <c r="R11" s="11">
        <v>21.279078216610468</v>
      </c>
      <c r="S11" s="11">
        <v>4.4905185101175977</v>
      </c>
      <c r="T11" s="11">
        <v>1.469639638035966</v>
      </c>
      <c r="U11" s="11">
        <f t="shared" si="3"/>
        <v>27.239236364764032</v>
      </c>
      <c r="V11" s="11"/>
      <c r="W11" s="11">
        <v>22.640452473826898</v>
      </c>
      <c r="X11" s="11">
        <v>5.3176819116004337</v>
      </c>
      <c r="Y11" s="11">
        <v>0.90720010958254171</v>
      </c>
      <c r="Z11" s="11">
        <f t="shared" si="4"/>
        <v>28.865334495009876</v>
      </c>
      <c r="AA11" s="11"/>
      <c r="AB11" s="11">
        <v>24.218209749806011</v>
      </c>
      <c r="AC11" s="11">
        <v>5.3492781010755355</v>
      </c>
      <c r="AD11" s="11">
        <v>1.3690579480365046</v>
      </c>
      <c r="AE11" s="11">
        <f t="shared" si="5"/>
        <v>30.936545798918054</v>
      </c>
      <c r="AG11" s="10" t="str">
        <f>name!E7</f>
        <v>Administrative and secretarial occupations</v>
      </c>
      <c r="AH11" s="11">
        <v>38.860010580102887</v>
      </c>
      <c r="AI11" s="11">
        <v>35.907927504301874</v>
      </c>
      <c r="AJ11" s="11">
        <v>3.0381339448731506</v>
      </c>
      <c r="AK11" s="11">
        <f t="shared" si="6"/>
        <v>77.806072029277914</v>
      </c>
      <c r="AL11" s="11"/>
      <c r="AM11" s="11">
        <v>35.125595435614187</v>
      </c>
      <c r="AN11" s="11">
        <v>33.354254913271291</v>
      </c>
      <c r="AO11" s="11">
        <v>2.652752750627231</v>
      </c>
      <c r="AP11" s="11">
        <f t="shared" si="7"/>
        <v>71.132603099512707</v>
      </c>
      <c r="AQ11" s="11"/>
      <c r="AR11" s="11">
        <v>26.836672291610725</v>
      </c>
      <c r="AS11" s="11">
        <v>27.64205506409543</v>
      </c>
      <c r="AT11" s="11">
        <v>3.2273101283405032</v>
      </c>
      <c r="AU11" s="11">
        <f t="shared" si="8"/>
        <v>57.706037484046661</v>
      </c>
    </row>
    <row r="12" spans="1:47" x14ac:dyDescent="0.2">
      <c r="A12" t="str">
        <f>name!E8</f>
        <v>Skilled trades occupations</v>
      </c>
      <c r="B12" s="11">
        <v>67.085382039455482</v>
      </c>
      <c r="C12" s="11">
        <v>8.2725466416727969</v>
      </c>
      <c r="D12" s="11">
        <v>23.81339123977822</v>
      </c>
      <c r="E12" s="11">
        <f t="shared" si="0"/>
        <v>99.171319920906484</v>
      </c>
      <c r="F12" s="11"/>
      <c r="G12" s="11">
        <v>55.317462607585682</v>
      </c>
      <c r="H12" s="11">
        <v>6.8448697121399107</v>
      </c>
      <c r="I12" s="11">
        <v>21.959327808358626</v>
      </c>
      <c r="J12" s="11">
        <f t="shared" si="1"/>
        <v>84.121660128084216</v>
      </c>
      <c r="K12" s="11"/>
      <c r="L12" s="11">
        <v>46.52892554997775</v>
      </c>
      <c r="M12" s="11">
        <v>7.5713713174322423</v>
      </c>
      <c r="N12" s="11">
        <v>22.753395503751467</v>
      </c>
      <c r="O12" s="11">
        <f t="shared" si="2"/>
        <v>76.853692371161458</v>
      </c>
      <c r="Q12" s="10" t="str">
        <f>name!E8</f>
        <v>Skilled trades occupations</v>
      </c>
      <c r="R12" s="11">
        <v>63.264554175300034</v>
      </c>
      <c r="S12" s="11">
        <v>5.1062404722814989</v>
      </c>
      <c r="T12" s="11">
        <v>20.502067485320598</v>
      </c>
      <c r="U12" s="11">
        <f t="shared" si="3"/>
        <v>88.872862132902128</v>
      </c>
      <c r="V12" s="11"/>
      <c r="W12" s="11">
        <v>50.987728802102836</v>
      </c>
      <c r="X12" s="11">
        <v>4.072876805638284</v>
      </c>
      <c r="Y12" s="11">
        <v>18.258553148149577</v>
      </c>
      <c r="Z12" s="11">
        <f t="shared" si="4"/>
        <v>73.319158755890697</v>
      </c>
      <c r="AA12" s="11"/>
      <c r="AB12" s="11">
        <v>41.930605230950256</v>
      </c>
      <c r="AC12" s="11">
        <v>4.6256905292942978</v>
      </c>
      <c r="AD12" s="11">
        <v>18.04803501629009</v>
      </c>
      <c r="AE12" s="11">
        <f t="shared" si="5"/>
        <v>64.604330776534638</v>
      </c>
      <c r="AG12" s="10" t="str">
        <f>name!E8</f>
        <v>Skilled trades occupations</v>
      </c>
      <c r="AH12" s="11">
        <v>3.8208278641554241</v>
      </c>
      <c r="AI12" s="11">
        <v>3.1663061693912953</v>
      </c>
      <c r="AJ12" s="11">
        <v>3.3113237544576215</v>
      </c>
      <c r="AK12" s="11">
        <f t="shared" si="6"/>
        <v>10.298457788004342</v>
      </c>
      <c r="AL12" s="11"/>
      <c r="AM12" s="11">
        <v>4.3297338054828423</v>
      </c>
      <c r="AN12" s="11">
        <v>2.7719929065016289</v>
      </c>
      <c r="AO12" s="11">
        <v>3.7007746602090354</v>
      </c>
      <c r="AP12" s="11">
        <f t="shared" si="7"/>
        <v>10.802501372193506</v>
      </c>
      <c r="AQ12" s="11"/>
      <c r="AR12" s="11">
        <v>4.5983203190274926</v>
      </c>
      <c r="AS12" s="11">
        <v>2.9456807881379428</v>
      </c>
      <c r="AT12" s="11">
        <v>4.7053604874613777</v>
      </c>
      <c r="AU12" s="11">
        <f t="shared" si="8"/>
        <v>12.249361594626812</v>
      </c>
    </row>
    <row r="13" spans="1:47" x14ac:dyDescent="0.2">
      <c r="A13" t="str">
        <f>name!E9</f>
        <v>Caring, leisure and other service occupations</v>
      </c>
      <c r="B13" s="11">
        <v>42.888592221285116</v>
      </c>
      <c r="C13" s="11">
        <v>36.221467037035588</v>
      </c>
      <c r="D13" s="11">
        <v>7.5944601781987391</v>
      </c>
      <c r="E13" s="11">
        <f t="shared" si="0"/>
        <v>86.704519436519448</v>
      </c>
      <c r="F13" s="11"/>
      <c r="G13" s="11">
        <v>40.721108613302867</v>
      </c>
      <c r="H13" s="11">
        <v>36.002893675619262</v>
      </c>
      <c r="I13" s="11">
        <v>7.9157197137577606</v>
      </c>
      <c r="J13" s="11">
        <f t="shared" si="1"/>
        <v>84.639722002679889</v>
      </c>
      <c r="K13" s="11"/>
      <c r="L13" s="11">
        <v>45.469910103398988</v>
      </c>
      <c r="M13" s="11">
        <v>38.478686708695328</v>
      </c>
      <c r="N13" s="11">
        <v>8.8697368820481497</v>
      </c>
      <c r="O13" s="11">
        <f t="shared" si="2"/>
        <v>92.818333694142453</v>
      </c>
      <c r="Q13" s="10" t="str">
        <f>name!E9</f>
        <v>Caring, leisure and other service occupations</v>
      </c>
      <c r="R13" s="11">
        <v>9.3832438609033169</v>
      </c>
      <c r="S13" s="11">
        <v>4.2320512069226783</v>
      </c>
      <c r="T13" s="11">
        <v>1.4200316961230333</v>
      </c>
      <c r="U13" s="11">
        <f t="shared" si="3"/>
        <v>15.035326763949028</v>
      </c>
      <c r="V13" s="11"/>
      <c r="W13" s="11">
        <v>9.5654488057269411</v>
      </c>
      <c r="X13" s="11">
        <v>4.9863483398739561</v>
      </c>
      <c r="Y13" s="11">
        <v>0.86780709639726139</v>
      </c>
      <c r="Z13" s="11">
        <f t="shared" si="4"/>
        <v>15.419604241998158</v>
      </c>
      <c r="AA13" s="11"/>
      <c r="AB13" s="11">
        <v>11.315618607456676</v>
      </c>
      <c r="AC13" s="11">
        <v>6.0090472052189146</v>
      </c>
      <c r="AD13" s="11">
        <v>1.3460555416663329</v>
      </c>
      <c r="AE13" s="11">
        <f t="shared" si="5"/>
        <v>18.670721354341921</v>
      </c>
      <c r="AG13" s="10" t="str">
        <f>name!E9</f>
        <v>Caring, leisure and other service occupations</v>
      </c>
      <c r="AH13" s="11">
        <v>33.505348360381795</v>
      </c>
      <c r="AI13" s="11">
        <v>31.989415830112907</v>
      </c>
      <c r="AJ13" s="11">
        <v>6.1744284820757036</v>
      </c>
      <c r="AK13" s="11">
        <f t="shared" si="6"/>
        <v>71.669192672570404</v>
      </c>
      <c r="AL13" s="11"/>
      <c r="AM13" s="11">
        <v>31.15565980757593</v>
      </c>
      <c r="AN13" s="11">
        <v>31.01654533574531</v>
      </c>
      <c r="AO13" s="11">
        <v>7.0479126173604989</v>
      </c>
      <c r="AP13" s="11">
        <f t="shared" si="7"/>
        <v>69.220117760681731</v>
      </c>
      <c r="AQ13" s="11"/>
      <c r="AR13" s="11">
        <v>34.154291495942303</v>
      </c>
      <c r="AS13" s="11">
        <v>32.469639503476401</v>
      </c>
      <c r="AT13" s="11">
        <v>7.5236813403818159</v>
      </c>
      <c r="AU13" s="11">
        <f t="shared" si="8"/>
        <v>74.147612339800517</v>
      </c>
    </row>
    <row r="14" spans="1:47" x14ac:dyDescent="0.2">
      <c r="A14" t="str">
        <f>name!E10</f>
        <v>Sales and customer service occupations</v>
      </c>
      <c r="B14" s="11">
        <v>37.212370925952591</v>
      </c>
      <c r="C14" s="11">
        <v>57.785522807830233</v>
      </c>
      <c r="D14" s="11">
        <v>6.7465226507327554</v>
      </c>
      <c r="E14" s="11">
        <f t="shared" si="0"/>
        <v>101.74441638451559</v>
      </c>
      <c r="F14" s="11"/>
      <c r="G14" s="11">
        <v>35.496244268727466</v>
      </c>
      <c r="H14" s="11">
        <v>55.47905765355334</v>
      </c>
      <c r="I14" s="11">
        <v>3.934187434462332</v>
      </c>
      <c r="J14" s="11">
        <f t="shared" si="1"/>
        <v>94.909489356743137</v>
      </c>
      <c r="K14" s="11"/>
      <c r="L14" s="11">
        <v>37.451364660068599</v>
      </c>
      <c r="M14" s="11">
        <v>56.540616997822973</v>
      </c>
      <c r="N14" s="11">
        <v>3.2021356571632018</v>
      </c>
      <c r="O14" s="11">
        <f t="shared" si="2"/>
        <v>97.194117315054768</v>
      </c>
      <c r="Q14" s="10" t="str">
        <f>name!E10</f>
        <v>Sales and customer service occupations</v>
      </c>
      <c r="R14" s="11">
        <v>13.266442519607903</v>
      </c>
      <c r="S14" s="11">
        <v>15.578696408404149</v>
      </c>
      <c r="T14" s="11">
        <v>3.7864290446234472</v>
      </c>
      <c r="U14" s="11">
        <f t="shared" si="3"/>
        <v>32.631567972635501</v>
      </c>
      <c r="V14" s="11"/>
      <c r="W14" s="11">
        <v>14.430101309407014</v>
      </c>
      <c r="X14" s="11">
        <v>15.364602941709578</v>
      </c>
      <c r="Y14" s="11">
        <v>2.078449531438586</v>
      </c>
      <c r="Z14" s="11">
        <f t="shared" si="4"/>
        <v>31.873153782555178</v>
      </c>
      <c r="AA14" s="11"/>
      <c r="AB14" s="11">
        <v>16.920469357580085</v>
      </c>
      <c r="AC14" s="11">
        <v>16.51044677684277</v>
      </c>
      <c r="AD14" s="11">
        <v>1.8131029063101087</v>
      </c>
      <c r="AE14" s="11">
        <f t="shared" si="5"/>
        <v>35.244019040732965</v>
      </c>
      <c r="AG14" s="10" t="str">
        <f>name!E10</f>
        <v>Sales and customer service occupations</v>
      </c>
      <c r="AH14" s="11">
        <v>23.945928406344716</v>
      </c>
      <c r="AI14" s="11">
        <v>42.206826399426085</v>
      </c>
      <c r="AJ14" s="11">
        <v>2.9600936061093095</v>
      </c>
      <c r="AK14" s="11">
        <f t="shared" si="6"/>
        <v>69.112848411880108</v>
      </c>
      <c r="AL14" s="11"/>
      <c r="AM14" s="11">
        <v>21.066142959320477</v>
      </c>
      <c r="AN14" s="11">
        <v>40.114454711843777</v>
      </c>
      <c r="AO14" s="11">
        <v>1.8557379030237451</v>
      </c>
      <c r="AP14" s="11">
        <f t="shared" si="7"/>
        <v>63.036335574187994</v>
      </c>
      <c r="AQ14" s="11"/>
      <c r="AR14" s="11">
        <v>20.530895302488496</v>
      </c>
      <c r="AS14" s="11">
        <v>40.030170220980203</v>
      </c>
      <c r="AT14" s="11">
        <v>1.3890327508530926</v>
      </c>
      <c r="AU14" s="11">
        <f t="shared" si="8"/>
        <v>61.950098274321789</v>
      </c>
    </row>
    <row r="15" spans="1:47" x14ac:dyDescent="0.2">
      <c r="A15" t="str">
        <f>name!E11</f>
        <v>Process, plant and machine operatives</v>
      </c>
      <c r="B15" s="11">
        <v>49.413690539634217</v>
      </c>
      <c r="C15" s="11">
        <v>7.159656558057419</v>
      </c>
      <c r="D15" s="11">
        <v>6.8358012687050502</v>
      </c>
      <c r="E15" s="11">
        <f t="shared" si="0"/>
        <v>63.409148366396686</v>
      </c>
      <c r="F15" s="11"/>
      <c r="G15" s="11">
        <v>42.593459932892792</v>
      </c>
      <c r="H15" s="11">
        <v>7.5681708344198872</v>
      </c>
      <c r="I15" s="11">
        <v>8.5425071292234858</v>
      </c>
      <c r="J15" s="11">
        <f t="shared" si="1"/>
        <v>58.704137896536167</v>
      </c>
      <c r="K15" s="11"/>
      <c r="L15" s="11">
        <v>41.316803802805445</v>
      </c>
      <c r="M15" s="11">
        <v>9.5354407986219005</v>
      </c>
      <c r="N15" s="11">
        <v>9.782285091470829</v>
      </c>
      <c r="O15" s="11">
        <f t="shared" si="2"/>
        <v>60.63452969289817</v>
      </c>
      <c r="Q15" s="10" t="str">
        <f>name!E11</f>
        <v>Process, plant and machine operatives</v>
      </c>
      <c r="R15" s="11">
        <v>44.648018462304101</v>
      </c>
      <c r="S15" s="11">
        <v>5.6109490320629387</v>
      </c>
      <c r="T15" s="11">
        <v>6.1768082954590531</v>
      </c>
      <c r="U15" s="11">
        <f t="shared" si="3"/>
        <v>56.435775789826096</v>
      </c>
      <c r="V15" s="11"/>
      <c r="W15" s="11">
        <v>38.782625877500578</v>
      </c>
      <c r="X15" s="11">
        <v>6.3552386703820174</v>
      </c>
      <c r="Y15" s="11">
        <v>7.8813641113718624</v>
      </c>
      <c r="Z15" s="11">
        <f t="shared" si="4"/>
        <v>53.019228659254452</v>
      </c>
      <c r="AA15" s="11"/>
      <c r="AB15" s="11">
        <v>37.364694447772933</v>
      </c>
      <c r="AC15" s="11">
        <v>7.6428337633153216</v>
      </c>
      <c r="AD15" s="11">
        <v>8.9414764646610791</v>
      </c>
      <c r="AE15" s="11">
        <f t="shared" si="5"/>
        <v>53.949004675749336</v>
      </c>
      <c r="AG15" s="10" t="str">
        <f>name!E11</f>
        <v>Process, plant and machine operatives</v>
      </c>
      <c r="AH15" s="11">
        <v>4.765672077330108</v>
      </c>
      <c r="AI15" s="11">
        <v>1.5487075259944854</v>
      </c>
      <c r="AJ15" s="11">
        <v>0.65899297324599304</v>
      </c>
      <c r="AK15" s="11">
        <f t="shared" si="6"/>
        <v>6.9733725765705863</v>
      </c>
      <c r="AL15" s="11"/>
      <c r="AM15" s="11">
        <v>3.8108340553921982</v>
      </c>
      <c r="AN15" s="11">
        <v>1.2129321640378596</v>
      </c>
      <c r="AO15" s="11">
        <v>0.66114301785162166</v>
      </c>
      <c r="AP15" s="11">
        <f t="shared" si="7"/>
        <v>5.6849092372816799</v>
      </c>
      <c r="AQ15" s="11"/>
      <c r="AR15" s="11">
        <v>3.9521093550325297</v>
      </c>
      <c r="AS15" s="11">
        <v>1.892607035306582</v>
      </c>
      <c r="AT15" s="11">
        <v>0.84080862680975299</v>
      </c>
      <c r="AU15" s="11">
        <f t="shared" si="8"/>
        <v>6.6855250171488656</v>
      </c>
    </row>
    <row r="16" spans="1:47" x14ac:dyDescent="0.2">
      <c r="A16" t="str">
        <f>name!E12</f>
        <v>Elementary occupations</v>
      </c>
      <c r="B16" s="11">
        <v>48.143388953479935</v>
      </c>
      <c r="C16" s="11">
        <v>57.664781518981897</v>
      </c>
      <c r="D16" s="11">
        <v>7.736134018456978</v>
      </c>
      <c r="E16" s="11">
        <f t="shared" si="0"/>
        <v>113.5443044909188</v>
      </c>
      <c r="F16" s="11"/>
      <c r="G16" s="11">
        <v>44.565980779749736</v>
      </c>
      <c r="H16" s="11">
        <v>51.857121955788124</v>
      </c>
      <c r="I16" s="11">
        <v>5.66811805299995</v>
      </c>
      <c r="J16" s="11">
        <f t="shared" si="1"/>
        <v>102.09122078853781</v>
      </c>
      <c r="K16" s="11"/>
      <c r="L16" s="11">
        <v>45.482598851593295</v>
      </c>
      <c r="M16" s="11">
        <v>46.855213181478007</v>
      </c>
      <c r="N16" s="11">
        <v>7.7480969846217507</v>
      </c>
      <c r="O16" s="11">
        <f t="shared" si="2"/>
        <v>100.08590901769306</v>
      </c>
      <c r="Q16" s="10" t="str">
        <f>name!E12</f>
        <v>Elementary occupations</v>
      </c>
      <c r="R16" s="11">
        <v>34.685205594292761</v>
      </c>
      <c r="S16" s="11">
        <v>20.809064469826239</v>
      </c>
      <c r="T16" s="11">
        <v>3.1634220811696974</v>
      </c>
      <c r="U16" s="11">
        <f t="shared" si="3"/>
        <v>58.657692145288699</v>
      </c>
      <c r="V16" s="11"/>
      <c r="W16" s="11">
        <v>31.903645230297332</v>
      </c>
      <c r="X16" s="11">
        <v>20.952173114668</v>
      </c>
      <c r="Y16" s="11">
        <v>3.0536912602111044</v>
      </c>
      <c r="Z16" s="11">
        <f t="shared" si="4"/>
        <v>55.909509605176432</v>
      </c>
      <c r="AA16" s="11"/>
      <c r="AB16" s="11">
        <v>29.24420662269257</v>
      </c>
      <c r="AC16" s="11">
        <v>20.851316445300135</v>
      </c>
      <c r="AD16" s="11">
        <v>4.1487736902228329</v>
      </c>
      <c r="AE16" s="11">
        <f t="shared" si="5"/>
        <v>54.244296758215533</v>
      </c>
      <c r="AG16" s="10" t="str">
        <f>name!E12</f>
        <v>Elementary occupations</v>
      </c>
      <c r="AH16" s="11">
        <v>13.458183359187178</v>
      </c>
      <c r="AI16" s="11">
        <v>36.855717049155658</v>
      </c>
      <c r="AJ16" s="11">
        <v>4.5727119372872824</v>
      </c>
      <c r="AK16" s="11">
        <f t="shared" si="6"/>
        <v>54.886612345630112</v>
      </c>
      <c r="AL16" s="11"/>
      <c r="AM16" s="11">
        <v>12.662335549452399</v>
      </c>
      <c r="AN16" s="11">
        <v>30.904948841120149</v>
      </c>
      <c r="AO16" s="11">
        <v>2.6144267927888465</v>
      </c>
      <c r="AP16" s="11">
        <f t="shared" si="7"/>
        <v>46.181711183361394</v>
      </c>
      <c r="AQ16" s="11"/>
      <c r="AR16" s="11">
        <v>16.238392228900686</v>
      </c>
      <c r="AS16" s="11">
        <v>26.003896736177865</v>
      </c>
      <c r="AT16" s="11">
        <v>3.5993232943989213</v>
      </c>
      <c r="AU16" s="11">
        <f t="shared" si="8"/>
        <v>45.841612259477472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539.04864524003756</v>
      </c>
      <c r="C18" s="34">
        <f t="shared" ref="C18:D18" si="9">SUM(C8:C16)</f>
        <v>263.95092639416976</v>
      </c>
      <c r="D18" s="34">
        <f t="shared" si="9"/>
        <v>102.11842836579289</v>
      </c>
      <c r="E18" s="34">
        <f t="shared" si="0"/>
        <v>905.11800000000017</v>
      </c>
      <c r="F18" s="34"/>
      <c r="G18" s="34">
        <f>SUM(G8:G16)</f>
        <v>541.27055972928849</v>
      </c>
      <c r="H18" s="34">
        <f t="shared" ref="H18:I18" si="10">SUM(H8:H16)</f>
        <v>266.31078800309251</v>
      </c>
      <c r="I18" s="34">
        <f t="shared" si="10"/>
        <v>90.862652267619453</v>
      </c>
      <c r="J18" s="34">
        <f t="shared" ref="J18" si="11">SUM(G18:I18)</f>
        <v>898.44400000000041</v>
      </c>
      <c r="K18" s="34"/>
      <c r="L18" s="34">
        <f>SUM(L8:L16)</f>
        <v>573.87378351566713</v>
      </c>
      <c r="M18" s="34">
        <f t="shared" ref="M18:N18" si="12">SUM(M8:M16)</f>
        <v>277.38449024355396</v>
      </c>
      <c r="N18" s="34">
        <f t="shared" si="12"/>
        <v>95.89772624077888</v>
      </c>
      <c r="O18" s="34">
        <f>SUM(L18:N18)</f>
        <v>947.15599999999995</v>
      </c>
      <c r="Q18" s="231" t="str">
        <f>name!E3</f>
        <v>All occupations</v>
      </c>
      <c r="R18" s="34">
        <f>SUM(R8:R16)</f>
        <v>327.6643993865452</v>
      </c>
      <c r="S18" s="34">
        <f t="shared" ref="S18:T18" si="13">SUM(S8:S16)</f>
        <v>65.911253790017156</v>
      </c>
      <c r="T18" s="34">
        <f t="shared" si="13"/>
        <v>62.757163912695475</v>
      </c>
      <c r="U18" s="34">
        <f t="shared" ref="U18" si="14">SUM(R18:T18)</f>
        <v>456.33281708925784</v>
      </c>
      <c r="V18" s="34"/>
      <c r="W18" s="34">
        <f>SUM(W8:W16)</f>
        <v>324.68440516391422</v>
      </c>
      <c r="X18" s="34">
        <f t="shared" ref="X18:Y18" si="15">SUM(X8:X16)</f>
        <v>71.599874800258732</v>
      </c>
      <c r="Y18" s="34">
        <f t="shared" si="15"/>
        <v>51.611551153077649</v>
      </c>
      <c r="Z18" s="34">
        <f t="shared" ref="Z18" si="16">SUM(W18:Y18)</f>
        <v>447.89583111725057</v>
      </c>
      <c r="AA18" s="34"/>
      <c r="AB18" s="34">
        <f>SUM(AB8:AB16)</f>
        <v>329.92296186227338</v>
      </c>
      <c r="AC18" s="34">
        <f t="shared" ref="AC18:AD18" si="17">SUM(AC8:AC16)</f>
        <v>78.687660003701168</v>
      </c>
      <c r="AD18" s="34">
        <f t="shared" si="17"/>
        <v>54.83162920430474</v>
      </c>
      <c r="AE18" s="34">
        <f t="shared" ref="AE18" si="18">SUM(AB18:AD18)</f>
        <v>463.44225107027933</v>
      </c>
      <c r="AG18" s="231" t="str">
        <f>name!E3</f>
        <v>All occupations</v>
      </c>
      <c r="AH18" s="34">
        <f>SUM(AH8:AH16)</f>
        <v>211.38424585349219</v>
      </c>
      <c r="AI18" s="34">
        <f t="shared" ref="AI18:AJ18" si="19">SUM(AI8:AI16)</f>
        <v>198.0396726041526</v>
      </c>
      <c r="AJ18" s="34">
        <f t="shared" si="19"/>
        <v>39.361264453097412</v>
      </c>
      <c r="AK18" s="34">
        <f t="shared" si="6"/>
        <v>448.78518291074221</v>
      </c>
      <c r="AL18" s="34"/>
      <c r="AM18" s="34">
        <f>SUM(AM8:AM16)</f>
        <v>216.58615456537416</v>
      </c>
      <c r="AN18" s="34">
        <f t="shared" ref="AN18:AO18" si="20">SUM(AN8:AN16)</f>
        <v>194.71091320283375</v>
      </c>
      <c r="AO18" s="34">
        <f t="shared" si="20"/>
        <v>39.251101114541811</v>
      </c>
      <c r="AP18" s="34">
        <f t="shared" si="7"/>
        <v>450.54816888274974</v>
      </c>
      <c r="AQ18" s="34"/>
      <c r="AR18" s="34">
        <f>SUM(AR8:AR16)</f>
        <v>243.95082165339375</v>
      </c>
      <c r="AS18" s="34">
        <f t="shared" ref="AS18:AT18" si="21">SUM(AS8:AS16)</f>
        <v>198.69683023985277</v>
      </c>
      <c r="AT18" s="34">
        <f t="shared" si="21"/>
        <v>41.066097036474169</v>
      </c>
      <c r="AU18" s="34">
        <f t="shared" si="8"/>
        <v>483.71374892972068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8.3451164923495664</v>
      </c>
      <c r="C26" s="18">
        <f t="shared" ref="C26:O26" si="22">C8/C$18*100</f>
        <v>2.3096625864322782</v>
      </c>
      <c r="D26" s="18">
        <f t="shared" si="22"/>
        <v>15.346006638350588</v>
      </c>
      <c r="E26" s="18">
        <f t="shared" si="22"/>
        <v>7.3749184067905702</v>
      </c>
      <c r="F26" s="18"/>
      <c r="G26" s="18">
        <f t="shared" si="22"/>
        <v>9.6480284638653053</v>
      </c>
      <c r="H26" s="18">
        <f t="shared" si="22"/>
        <v>3.3405512334032017</v>
      </c>
      <c r="I26" s="18">
        <f t="shared" si="22"/>
        <v>16.208678369936429</v>
      </c>
      <c r="J26" s="18">
        <f t="shared" si="22"/>
        <v>8.4419085715948974</v>
      </c>
      <c r="K26" s="18"/>
      <c r="L26" s="18">
        <f t="shared" si="22"/>
        <v>10.601789251269524</v>
      </c>
      <c r="M26" s="18">
        <f t="shared" si="22"/>
        <v>4.2372876207755787</v>
      </c>
      <c r="N26" s="18">
        <f t="shared" si="22"/>
        <v>16.871483899716161</v>
      </c>
      <c r="O26" s="18">
        <f t="shared" si="22"/>
        <v>9.3726732667655774</v>
      </c>
      <c r="Q26" t="str">
        <f>$A$8</f>
        <v>Managers, directors and senior officials</v>
      </c>
      <c r="R26" s="18">
        <f>R8/R$18*100</f>
        <v>9.65005833743224</v>
      </c>
      <c r="S26" s="18">
        <f t="shared" ref="S26:U26" si="23">S8/S$18*100</f>
        <v>3.0618204577965433</v>
      </c>
      <c r="T26" s="18">
        <f t="shared" si="23"/>
        <v>15.527788160249356</v>
      </c>
      <c r="U26" s="18">
        <f t="shared" si="23"/>
        <v>9.5068090190826133</v>
      </c>
      <c r="V26" s="18"/>
      <c r="W26" s="18">
        <f t="shared" ref="W26:Z26" si="24">W8/W$18*100</f>
        <v>11.151623203333738</v>
      </c>
      <c r="X26" s="18">
        <f t="shared" si="24"/>
        <v>4.3752949666411034</v>
      </c>
      <c r="Y26" s="18">
        <f t="shared" si="24"/>
        <v>14.309781929117719</v>
      </c>
      <c r="Z26" s="18">
        <f t="shared" si="24"/>
        <v>10.432289018142429</v>
      </c>
      <c r="AA26" s="18"/>
      <c r="AB26" s="18">
        <f t="shared" ref="AB26:AE26" si="25">AB8/AB$18*100</f>
        <v>11.899137470091596</v>
      </c>
      <c r="AC26" s="18">
        <f t="shared" si="25"/>
        <v>5.7764376982081078</v>
      </c>
      <c r="AD26" s="18">
        <f t="shared" si="25"/>
        <v>16.089854499252223</v>
      </c>
      <c r="AE26" s="18">
        <f t="shared" si="25"/>
        <v>11.355386711222199</v>
      </c>
      <c r="AG26" t="str">
        <f>$A$8</f>
        <v>Managers, directors and senior officials</v>
      </c>
      <c r="AH26" s="18">
        <f>AH8/AH$18*100</f>
        <v>6.3223404610660534</v>
      </c>
      <c r="AI26" s="18">
        <f t="shared" ref="AI26:AK26" si="26">AI8/AI$18*100</f>
        <v>2.0593305812449016</v>
      </c>
      <c r="AJ26" s="18">
        <f t="shared" si="26"/>
        <v>15.056176194013773</v>
      </c>
      <c r="AK26" s="18">
        <f t="shared" si="26"/>
        <v>5.2071738245750279</v>
      </c>
      <c r="AL26" s="18"/>
      <c r="AM26" s="18">
        <f t="shared" ref="AM26:AP26" si="27">AM8/AM$18*100</f>
        <v>7.393988889768047</v>
      </c>
      <c r="AN26" s="18">
        <f t="shared" si="27"/>
        <v>2.96005113440255</v>
      </c>
      <c r="AO26" s="18">
        <f t="shared" si="27"/>
        <v>18.705550763495911</v>
      </c>
      <c r="AP26" s="18">
        <f t="shared" si="27"/>
        <v>6.4632453211002971</v>
      </c>
      <c r="AQ26" s="18"/>
      <c r="AR26" s="18">
        <f t="shared" ref="AR26:AU26" si="28">AR8/AR$18*100</f>
        <v>8.8472349356925069</v>
      </c>
      <c r="AS26" s="18">
        <f t="shared" si="28"/>
        <v>3.6277554111198769</v>
      </c>
      <c r="AT26" s="18">
        <f t="shared" si="28"/>
        <v>17.915118833500006</v>
      </c>
      <c r="AU26" s="18">
        <f t="shared" si="28"/>
        <v>7.4730514677999542</v>
      </c>
    </row>
    <row r="27" spans="1:47" x14ac:dyDescent="0.2">
      <c r="A27" t="str">
        <f>$A$9</f>
        <v>Professional occupations</v>
      </c>
      <c r="B27" s="18">
        <f t="shared" ref="B27:B34" si="29">B9/B$18*100</f>
        <v>22.93669746736348</v>
      </c>
      <c r="C27" s="18">
        <f t="shared" ref="C27:O27" si="30">C9/C$18*100</f>
        <v>12.027009375274329</v>
      </c>
      <c r="D27" s="18">
        <f t="shared" si="30"/>
        <v>15.843533941767552</v>
      </c>
      <c r="E27" s="18">
        <f t="shared" si="30"/>
        <v>18.954934879553058</v>
      </c>
      <c r="F27" s="18"/>
      <c r="G27" s="18">
        <f t="shared" si="30"/>
        <v>25.719327586752961</v>
      </c>
      <c r="H27" s="18">
        <f t="shared" si="30"/>
        <v>14.700307420074468</v>
      </c>
      <c r="I27" s="18">
        <f t="shared" si="30"/>
        <v>14.827932042090918</v>
      </c>
      <c r="J27" s="18">
        <f t="shared" si="30"/>
        <v>21.351659674569405</v>
      </c>
      <c r="K27" s="18"/>
      <c r="L27" s="18">
        <f t="shared" si="30"/>
        <v>29.463409747903697</v>
      </c>
      <c r="M27" s="18">
        <f t="shared" si="30"/>
        <v>17.94993942372481</v>
      </c>
      <c r="N27" s="18">
        <f t="shared" si="30"/>
        <v>12.341453767779294</v>
      </c>
      <c r="O27" s="18">
        <f t="shared" si="30"/>
        <v>24.358004995048539</v>
      </c>
      <c r="Q27" t="str">
        <f>$A$9</f>
        <v>Professional occupations</v>
      </c>
      <c r="R27" s="18">
        <f t="shared" ref="R27:U27" si="31">R9/R$18*100</f>
        <v>21.015129843204413</v>
      </c>
      <c r="S27" s="18">
        <f t="shared" si="31"/>
        <v>7.1453753645296647</v>
      </c>
      <c r="T27" s="18">
        <f t="shared" si="31"/>
        <v>16.037523561168989</v>
      </c>
      <c r="U27" s="18">
        <f t="shared" si="31"/>
        <v>18.327281599882024</v>
      </c>
      <c r="V27" s="18"/>
      <c r="W27" s="18">
        <f t="shared" ref="W27:Z27" si="32">W9/W$18*100</f>
        <v>23.143458664610673</v>
      </c>
      <c r="X27" s="18">
        <f t="shared" si="32"/>
        <v>9.4058846636680844</v>
      </c>
      <c r="Y27" s="18">
        <f t="shared" si="32"/>
        <v>12.000200002600378</v>
      </c>
      <c r="Z27" s="18">
        <f t="shared" si="32"/>
        <v>19.663342676290497</v>
      </c>
      <c r="AA27" s="18"/>
      <c r="AB27" s="18">
        <f t="shared" ref="AB27:AE27" si="33">AB9/AB$18*100</f>
        <v>26.429230886175791</v>
      </c>
      <c r="AC27" s="18">
        <f t="shared" si="33"/>
        <v>11.262832236662856</v>
      </c>
      <c r="AD27" s="18">
        <f t="shared" si="33"/>
        <v>9.82977897899395</v>
      </c>
      <c r="AE27" s="18">
        <f t="shared" si="33"/>
        <v>21.89018981358323</v>
      </c>
      <c r="AG27" t="str">
        <f>$A$9</f>
        <v>Professional occupations</v>
      </c>
      <c r="AH27" s="18">
        <f t="shared" ref="AH27:AK27" si="34">AH9/AH$18*100</f>
        <v>25.915298350832838</v>
      </c>
      <c r="AI27" s="18">
        <f>AI9/AI$18*100</f>
        <v>13.651707164162834</v>
      </c>
      <c r="AJ27" s="18">
        <f t="shared" si="34"/>
        <v>15.534239042040845</v>
      </c>
      <c r="AK27" s="18">
        <f t="shared" si="34"/>
        <v>19.593143983093274</v>
      </c>
      <c r="AL27" s="18"/>
      <c r="AM27" s="18">
        <f t="shared" ref="AM27:AP27" si="35">AM9/AM$18*100</f>
        <v>29.580813887409096</v>
      </c>
      <c r="AN27" s="18">
        <f t="shared" si="35"/>
        <v>16.647193705300005</v>
      </c>
      <c r="AO27" s="18">
        <f t="shared" si="35"/>
        <v>18.546136949960204</v>
      </c>
      <c r="AP27" s="18">
        <f t="shared" si="35"/>
        <v>23.030037697964072</v>
      </c>
      <c r="AQ27" s="18"/>
      <c r="AR27" s="18">
        <f t="shared" ref="AR27:AU27" si="36">AR9/AR$18*100</f>
        <v>33.566881382459037</v>
      </c>
      <c r="AS27" s="18">
        <f t="shared" si="36"/>
        <v>20.598158905176302</v>
      </c>
      <c r="AT27" s="18">
        <f t="shared" si="36"/>
        <v>15.695052737220157</v>
      </c>
      <c r="AU27" s="18">
        <f t="shared" si="36"/>
        <v>26.722398865295659</v>
      </c>
    </row>
    <row r="28" spans="1:47" x14ac:dyDescent="0.2">
      <c r="A28" t="str">
        <f>$A$10</f>
        <v>Associate professional occupations</v>
      </c>
      <c r="B28" s="18">
        <f t="shared" si="29"/>
        <v>12.158816831454768</v>
      </c>
      <c r="C28" s="18">
        <f t="shared" ref="C28:O28" si="37">C10/C$18*100</f>
        <v>7.0493131482207163</v>
      </c>
      <c r="D28" s="18">
        <f t="shared" si="37"/>
        <v>12.763687201878504</v>
      </c>
      <c r="E28" s="18">
        <f t="shared" si="37"/>
        <v>10.737024513755481</v>
      </c>
      <c r="F28" s="18"/>
      <c r="G28" s="18">
        <f t="shared" si="37"/>
        <v>13.5564678776647</v>
      </c>
      <c r="H28" s="18">
        <f t="shared" si="37"/>
        <v>8.2016897129402473</v>
      </c>
      <c r="I28" s="18">
        <f t="shared" si="37"/>
        <v>12.196597389245129</v>
      </c>
      <c r="J28" s="18">
        <f t="shared" si="37"/>
        <v>11.831711930774535</v>
      </c>
      <c r="K28" s="18"/>
      <c r="L28" s="18">
        <f t="shared" si="37"/>
        <v>13.355833170705795</v>
      </c>
      <c r="M28" s="18">
        <f t="shared" si="37"/>
        <v>8.6046272510796449</v>
      </c>
      <c r="N28" s="18">
        <f t="shared" si="37"/>
        <v>11.398773967420759</v>
      </c>
      <c r="O28" s="18">
        <f t="shared" si="37"/>
        <v>11.766244592085926</v>
      </c>
      <c r="Q28" t="str">
        <f>$A$10</f>
        <v>Associate professional occupations</v>
      </c>
      <c r="R28" s="18">
        <f t="shared" ref="R28:U28" si="38">R10/R$18*100</f>
        <v>12.408718176528041</v>
      </c>
      <c r="S28" s="18">
        <f t="shared" si="38"/>
        <v>5.0917601382556184</v>
      </c>
      <c r="T28" s="18">
        <f t="shared" si="38"/>
        <v>10.244681012583612</v>
      </c>
      <c r="U28" s="18">
        <f t="shared" si="38"/>
        <v>11.054270961478394</v>
      </c>
      <c r="V28" s="18"/>
      <c r="W28" s="18">
        <f t="shared" ref="W28:Z28" si="39">W10/W$18*100</f>
        <v>13.866887163524257</v>
      </c>
      <c r="X28" s="18">
        <f t="shared" si="39"/>
        <v>6.5414159845282382</v>
      </c>
      <c r="Y28" s="18">
        <f t="shared" si="39"/>
        <v>9.6596517668801773</v>
      </c>
      <c r="Z28" s="18">
        <f t="shared" si="39"/>
        <v>12.211045084561471</v>
      </c>
      <c r="AA28" s="18"/>
      <c r="AB28" s="18">
        <f t="shared" ref="AB28:AE28" si="40">AB10/AB$18*100</f>
        <v>12.874238728878288</v>
      </c>
      <c r="AC28" s="18">
        <f t="shared" si="40"/>
        <v>5.4535163315165471</v>
      </c>
      <c r="AD28" s="18">
        <f t="shared" si="40"/>
        <v>9.0330533472862218</v>
      </c>
      <c r="AE28" s="18">
        <f t="shared" si="40"/>
        <v>11.159812105714369</v>
      </c>
      <c r="AG28" t="str">
        <f>$A$10</f>
        <v>Associate professional occupations</v>
      </c>
      <c r="AH28" s="18">
        <f t="shared" ref="AH28:AK28" si="41">AH10/AH$18*100</f>
        <v>11.771447499323589</v>
      </c>
      <c r="AI28" s="18">
        <f t="shared" si="41"/>
        <v>7.7008228762998954</v>
      </c>
      <c r="AJ28" s="18">
        <f t="shared" si="41"/>
        <v>16.779962758956909</v>
      </c>
      <c r="AK28" s="18">
        <f t="shared" si="41"/>
        <v>10.414442640035851</v>
      </c>
      <c r="AL28" s="18"/>
      <c r="AM28" s="18">
        <f t="shared" ref="AM28:AP28" si="42">AM10/AM$18*100</f>
        <v>13.091118181683578</v>
      </c>
      <c r="AN28" s="18">
        <f t="shared" si="42"/>
        <v>8.8122122005248169</v>
      </c>
      <c r="AO28" s="18">
        <f t="shared" si="42"/>
        <v>15.53244517550649</v>
      </c>
      <c r="AP28" s="18">
        <f t="shared" si="42"/>
        <v>11.45461187817185</v>
      </c>
      <c r="AQ28" s="18"/>
      <c r="AR28" s="18">
        <f t="shared" ref="AR28:AU28" si="43">AR10/AR$18*100</f>
        <v>14.007149135076224</v>
      </c>
      <c r="AS28" s="18">
        <f t="shared" si="43"/>
        <v>9.8525260946254551</v>
      </c>
      <c r="AT28" s="18">
        <f t="shared" si="43"/>
        <v>14.557494303784422</v>
      </c>
      <c r="AU28" s="18">
        <f t="shared" si="43"/>
        <v>12.347262678150317</v>
      </c>
    </row>
    <row r="29" spans="1:47" x14ac:dyDescent="0.2">
      <c r="A29" t="str">
        <f>$A$11</f>
        <v>Administrative and secretarial occupations</v>
      </c>
      <c r="B29" s="18">
        <f t="shared" si="29"/>
        <v>11.156523502611448</v>
      </c>
      <c r="C29" s="18">
        <f t="shared" ref="C29:O29" si="44">C11/C$18*100</f>
        <v>15.305286693364604</v>
      </c>
      <c r="D29" s="18">
        <f t="shared" si="44"/>
        <v>4.4142606335088379</v>
      </c>
      <c r="E29" s="18">
        <f t="shared" si="44"/>
        <v>11.605703167326464</v>
      </c>
      <c r="F29" s="18"/>
      <c r="G29" s="18">
        <f t="shared" si="44"/>
        <v>10.672305535762421</v>
      </c>
      <c r="H29" s="18">
        <f t="shared" si="44"/>
        <v>14.521355711816922</v>
      </c>
      <c r="I29" s="18">
        <f t="shared" si="44"/>
        <v>3.9179495330210887</v>
      </c>
      <c r="J29" s="18">
        <f t="shared" si="44"/>
        <v>11.130124703879435</v>
      </c>
      <c r="K29" s="18"/>
      <c r="L29" s="18">
        <f t="shared" si="44"/>
        <v>8.8965350061200148</v>
      </c>
      <c r="M29" s="18">
        <f t="shared" si="44"/>
        <v>11.89371948525433</v>
      </c>
      <c r="N29" s="18">
        <f t="shared" si="44"/>
        <v>4.7929896323469663</v>
      </c>
      <c r="O29" s="18">
        <f t="shared" si="44"/>
        <v>9.358815578739371</v>
      </c>
      <c r="Q29" t="str">
        <f>$A$11</f>
        <v>Administrative and secretarial occupations</v>
      </c>
      <c r="R29" s="18">
        <f t="shared" ref="R29:U29" si="45">R11/R$18*100</f>
        <v>6.4941685018113828</v>
      </c>
      <c r="S29" s="18">
        <f t="shared" si="45"/>
        <v>6.8129769226112442</v>
      </c>
      <c r="T29" s="18">
        <f t="shared" si="45"/>
        <v>2.3417878476478844</v>
      </c>
      <c r="U29" s="18">
        <f t="shared" si="45"/>
        <v>5.9691600833161402</v>
      </c>
      <c r="V29" s="18"/>
      <c r="W29" s="18">
        <f t="shared" ref="W29:Z29" si="46">W11/W$18*100</f>
        <v>6.9730643399386709</v>
      </c>
      <c r="X29" s="18">
        <f t="shared" si="46"/>
        <v>7.4269430308853241</v>
      </c>
      <c r="Y29" s="18">
        <f t="shared" si="46"/>
        <v>1.7577462589563042</v>
      </c>
      <c r="Z29" s="18">
        <f t="shared" si="46"/>
        <v>6.4446535309352964</v>
      </c>
      <c r="AA29" s="18"/>
      <c r="AB29" s="18">
        <f t="shared" ref="AB29:AE29" si="47">AB11/AB$18*100</f>
        <v>7.3405650861960687</v>
      </c>
      <c r="AC29" s="18">
        <f t="shared" si="47"/>
        <v>6.7981156140923815</v>
      </c>
      <c r="AD29" s="18">
        <f t="shared" si="47"/>
        <v>2.4968398129031377</v>
      </c>
      <c r="AE29" s="18">
        <f t="shared" si="47"/>
        <v>6.6753831200053098</v>
      </c>
      <c r="AG29" t="str">
        <f>$A$11</f>
        <v>Administrative and secretarial occupations</v>
      </c>
      <c r="AH29" s="18">
        <f t="shared" ref="AH29:AK29" si="48">AH11/AH$18*100</f>
        <v>18.383588816281172</v>
      </c>
      <c r="AI29" s="18">
        <f t="shared" si="48"/>
        <v>18.131683935913021</v>
      </c>
      <c r="AJ29" s="18">
        <f t="shared" si="48"/>
        <v>7.718588279838845</v>
      </c>
      <c r="AK29" s="18">
        <f t="shared" si="48"/>
        <v>17.337041192991563</v>
      </c>
      <c r="AL29" s="18"/>
      <c r="AM29" s="18">
        <f t="shared" ref="AM29:AP29" si="49">AM11/AM$18*100</f>
        <v>16.217839735001117</v>
      </c>
      <c r="AN29" s="18">
        <f t="shared" si="49"/>
        <v>17.130141482375763</v>
      </c>
      <c r="AO29" s="18">
        <f t="shared" si="49"/>
        <v>6.7584161343296296</v>
      </c>
      <c r="AP29" s="18">
        <f t="shared" si="49"/>
        <v>15.788012916777427</v>
      </c>
      <c r="AQ29" s="18"/>
      <c r="AR29" s="18">
        <f t="shared" ref="AR29:AU29" si="50">AR11/AR$18*100</f>
        <v>11.000853413701705</v>
      </c>
      <c r="AS29" s="18">
        <f t="shared" si="50"/>
        <v>13.911673895717358</v>
      </c>
      <c r="AT29" s="18">
        <f t="shared" si="50"/>
        <v>7.8588187367162377</v>
      </c>
      <c r="AU29" s="18">
        <f t="shared" si="50"/>
        <v>11.929790627562012</v>
      </c>
    </row>
    <row r="30" spans="1:47" x14ac:dyDescent="0.2">
      <c r="A30" t="str">
        <f>$A$12</f>
        <v>Skilled trades occupations</v>
      </c>
      <c r="B30" s="18">
        <f t="shared" si="29"/>
        <v>12.445144354195058</v>
      </c>
      <c r="C30" s="18">
        <f t="shared" ref="C30:O30" si="51">C12/C$18*100</f>
        <v>3.134122980617629</v>
      </c>
      <c r="D30" s="18">
        <f t="shared" si="51"/>
        <v>23.31938673642485</v>
      </c>
      <c r="E30" s="18">
        <f t="shared" si="51"/>
        <v>10.95672828525192</v>
      </c>
      <c r="F30" s="18"/>
      <c r="G30" s="18">
        <f t="shared" si="51"/>
        <v>10.219928206561281</v>
      </c>
      <c r="H30" s="18">
        <f t="shared" si="51"/>
        <v>2.5702562646693927</v>
      </c>
      <c r="I30" s="18">
        <f t="shared" si="51"/>
        <v>24.167606007891351</v>
      </c>
      <c r="J30" s="18">
        <f t="shared" si="51"/>
        <v>9.3630387790540279</v>
      </c>
      <c r="K30" s="18"/>
      <c r="L30" s="18">
        <f t="shared" si="51"/>
        <v>8.1078674242500011</v>
      </c>
      <c r="M30" s="18">
        <f t="shared" si="51"/>
        <v>2.729558278757509</v>
      </c>
      <c r="N30" s="18">
        <f t="shared" si="51"/>
        <v>23.726730961923444</v>
      </c>
      <c r="O30" s="18">
        <f t="shared" si="51"/>
        <v>8.1141535682782422</v>
      </c>
      <c r="Q30" t="str">
        <f>$A$12</f>
        <v>Skilled trades occupations</v>
      </c>
      <c r="R30" s="18">
        <f t="shared" ref="R30:U30" si="52">R12/R$18*100</f>
        <v>19.307728973225114</v>
      </c>
      <c r="S30" s="18">
        <f t="shared" si="52"/>
        <v>7.7471451059771583</v>
      </c>
      <c r="T30" s="18">
        <f t="shared" si="52"/>
        <v>32.668887832219468</v>
      </c>
      <c r="U30" s="18">
        <f t="shared" si="52"/>
        <v>19.475448358016902</v>
      </c>
      <c r="V30" s="18"/>
      <c r="W30" s="18">
        <f t="shared" ref="W30:Z30" si="53">W12/W$18*100</f>
        <v>15.703781269187262</v>
      </c>
      <c r="X30" s="18">
        <f t="shared" si="53"/>
        <v>5.6883853735782877</v>
      </c>
      <c r="Y30" s="18">
        <f t="shared" si="53"/>
        <v>35.376873471590677</v>
      </c>
      <c r="Z30" s="18">
        <f t="shared" si="53"/>
        <v>16.369689928347903</v>
      </c>
      <c r="AA30" s="18"/>
      <c r="AB30" s="18">
        <f t="shared" ref="AB30:AE30" si="54">AB12/AB$18*100</f>
        <v>12.709210960725498</v>
      </c>
      <c r="AC30" s="18">
        <f t="shared" si="54"/>
        <v>5.8785463045625237</v>
      </c>
      <c r="AD30" s="18">
        <f t="shared" si="54"/>
        <v>32.915372528951167</v>
      </c>
      <c r="AE30" s="18">
        <f t="shared" si="54"/>
        <v>13.94010378366163</v>
      </c>
      <c r="AG30" t="str">
        <f>$A$12</f>
        <v>Skilled trades occupations</v>
      </c>
      <c r="AH30" s="18">
        <f t="shared" ref="AH30:AK30" si="55">AH12/AH$18*100</f>
        <v>1.8075272585846311</v>
      </c>
      <c r="AI30" s="18">
        <f t="shared" si="55"/>
        <v>1.5988241788907616</v>
      </c>
      <c r="AJ30" s="18">
        <f t="shared" si="55"/>
        <v>8.4126457837841304</v>
      </c>
      <c r="AK30" s="18">
        <f t="shared" si="55"/>
        <v>2.2947410431891591</v>
      </c>
      <c r="AL30" s="18"/>
      <c r="AM30" s="18">
        <f t="shared" ref="AM30:AP30" si="56">AM12/AM$18*100</f>
        <v>1.9990815267815099</v>
      </c>
      <c r="AN30" s="18">
        <f t="shared" si="56"/>
        <v>1.4236453729812235</v>
      </c>
      <c r="AO30" s="18">
        <f t="shared" si="56"/>
        <v>9.4284607440935364</v>
      </c>
      <c r="AP30" s="18">
        <f t="shared" si="56"/>
        <v>2.3976351738330424</v>
      </c>
      <c r="AQ30" s="18"/>
      <c r="AR30" s="18">
        <f t="shared" ref="AR30:AU30" si="57">AR12/AR$18*100</f>
        <v>1.8849374180673202</v>
      </c>
      <c r="AS30" s="18">
        <f t="shared" si="57"/>
        <v>1.482500140833714</v>
      </c>
      <c r="AT30" s="18">
        <f t="shared" si="57"/>
        <v>11.458017262468749</v>
      </c>
      <c r="AU30" s="18">
        <f t="shared" si="57"/>
        <v>2.532357540328368</v>
      </c>
    </row>
    <row r="31" spans="1:47" x14ac:dyDescent="0.2">
      <c r="A31" t="str">
        <f>$A$13</f>
        <v>Caring, leisure and other service occupations</v>
      </c>
      <c r="B31" s="18">
        <f t="shared" si="29"/>
        <v>7.956349134721763</v>
      </c>
      <c r="C31" s="18">
        <f t="shared" ref="C31:O31" si="58">C13/C$18*100</f>
        <v>13.722803527101263</v>
      </c>
      <c r="D31" s="18">
        <f t="shared" si="58"/>
        <v>7.4369144724740908</v>
      </c>
      <c r="E31" s="18">
        <f t="shared" si="58"/>
        <v>9.5793608608512297</v>
      </c>
      <c r="F31" s="18"/>
      <c r="G31" s="18">
        <f t="shared" si="58"/>
        <v>7.5232446844456415</v>
      </c>
      <c r="H31" s="18">
        <f t="shared" si="58"/>
        <v>13.519127011558082</v>
      </c>
      <c r="I31" s="18">
        <f t="shared" si="58"/>
        <v>8.7117418611592417</v>
      </c>
      <c r="J31" s="18">
        <f t="shared" si="58"/>
        <v>9.4207009009665423</v>
      </c>
      <c r="K31" s="18"/>
      <c r="L31" s="18">
        <f t="shared" si="58"/>
        <v>7.9233293817398494</v>
      </c>
      <c r="M31" s="18">
        <f t="shared" si="58"/>
        <v>13.8719676341347</v>
      </c>
      <c r="N31" s="18">
        <f t="shared" si="58"/>
        <v>9.2491628631299552</v>
      </c>
      <c r="O31" s="18">
        <f t="shared" si="58"/>
        <v>9.7996880866660252</v>
      </c>
      <c r="Q31" t="str">
        <f>$A$13</f>
        <v>Caring, leisure and other service occupations</v>
      </c>
      <c r="R31" s="18">
        <f t="shared" ref="R31:U31" si="59">R13/R$18*100</f>
        <v>2.8636751134608058</v>
      </c>
      <c r="S31" s="18">
        <f t="shared" si="59"/>
        <v>6.4208325036651939</v>
      </c>
      <c r="T31" s="18">
        <f t="shared" si="59"/>
        <v>2.2627403910388746</v>
      </c>
      <c r="U31" s="18">
        <f t="shared" si="59"/>
        <v>3.2948160204327683</v>
      </c>
      <c r="V31" s="18"/>
      <c r="W31" s="18">
        <f t="shared" ref="W31:Z31" si="60">W13/W$18*100</f>
        <v>2.946075836595202</v>
      </c>
      <c r="X31" s="18">
        <f t="shared" si="60"/>
        <v>6.9641858366153704</v>
      </c>
      <c r="Y31" s="18">
        <f t="shared" si="60"/>
        <v>1.6814202964436833</v>
      </c>
      <c r="Z31" s="18">
        <f t="shared" si="60"/>
        <v>3.4426764374061789</v>
      </c>
      <c r="AA31" s="18"/>
      <c r="AB31" s="18">
        <f t="shared" ref="AB31:AE31" si="61">AB13/AB$18*100</f>
        <v>3.4297760130379737</v>
      </c>
      <c r="AC31" s="18">
        <f t="shared" si="61"/>
        <v>7.6365813965446065</v>
      </c>
      <c r="AD31" s="18">
        <f t="shared" si="61"/>
        <v>2.4548888318654161</v>
      </c>
      <c r="AE31" s="18">
        <f t="shared" si="61"/>
        <v>4.0287050460383194</v>
      </c>
      <c r="AG31" t="str">
        <f>$A$13</f>
        <v>Caring, leisure and other service occupations</v>
      </c>
      <c r="AH31" s="18">
        <f t="shared" ref="AH31:AK31" si="62">AH13/AH$18*100</f>
        <v>15.85044723891294</v>
      </c>
      <c r="AI31" s="18">
        <f t="shared" si="62"/>
        <v>16.153034091332938</v>
      </c>
      <c r="AJ31" s="18">
        <f t="shared" si="62"/>
        <v>15.686560296946523</v>
      </c>
      <c r="AK31" s="18">
        <f t="shared" si="62"/>
        <v>15.96959868588721</v>
      </c>
      <c r="AL31" s="18"/>
      <c r="AM31" s="18">
        <f t="shared" ref="AM31:AP31" si="63">AM13/AM$18*100</f>
        <v>14.384880635651129</v>
      </c>
      <c r="AN31" s="18">
        <f t="shared" si="63"/>
        <v>15.929536164947692</v>
      </c>
      <c r="AO31" s="18">
        <f t="shared" si="63"/>
        <v>17.955961532883919</v>
      </c>
      <c r="AP31" s="18">
        <f t="shared" si="63"/>
        <v>15.363533256018075</v>
      </c>
      <c r="AQ31" s="18"/>
      <c r="AR31" s="18">
        <f t="shared" ref="AR31:AU31" si="64">AR13/AR$18*100</f>
        <v>14.000482254767254</v>
      </c>
      <c r="AS31" s="18">
        <f t="shared" si="64"/>
        <v>16.341297173327497</v>
      </c>
      <c r="AT31" s="18">
        <f t="shared" si="64"/>
        <v>18.32090674139161</v>
      </c>
      <c r="AU31" s="18">
        <f t="shared" si="64"/>
        <v>15.32882050672773</v>
      </c>
    </row>
    <row r="32" spans="1:47" x14ac:dyDescent="0.2">
      <c r="A32" t="str">
        <f>$A$14</f>
        <v>Sales and customer service occupations</v>
      </c>
      <c r="B32" s="18">
        <f t="shared" si="29"/>
        <v>6.9033418884453326</v>
      </c>
      <c r="C32" s="18">
        <f t="shared" ref="C32:O32" si="65">C14/C$18*100</f>
        <v>21.892525098220915</v>
      </c>
      <c r="D32" s="18">
        <f t="shared" si="65"/>
        <v>6.6065672559769544</v>
      </c>
      <c r="E32" s="18">
        <f t="shared" si="65"/>
        <v>11.241011269747764</v>
      </c>
      <c r="F32" s="18"/>
      <c r="G32" s="18">
        <f t="shared" si="65"/>
        <v>6.5579484475343692</v>
      </c>
      <c r="H32" s="18">
        <f t="shared" si="65"/>
        <v>20.832448459770657</v>
      </c>
      <c r="I32" s="18">
        <f t="shared" si="65"/>
        <v>4.3298179574099347</v>
      </c>
      <c r="J32" s="18">
        <f t="shared" si="65"/>
        <v>10.563762388834819</v>
      </c>
      <c r="K32" s="18"/>
      <c r="L32" s="18">
        <f t="shared" si="65"/>
        <v>6.5260630012812122</v>
      </c>
      <c r="M32" s="18">
        <f t="shared" si="65"/>
        <v>20.38348176863753</v>
      </c>
      <c r="N32" s="18">
        <f t="shared" si="65"/>
        <v>3.3391153082434064</v>
      </c>
      <c r="O32" s="18">
        <f t="shared" si="65"/>
        <v>10.26167994660381</v>
      </c>
      <c r="Q32" t="str">
        <f>$A$14</f>
        <v>Sales and customer service occupations</v>
      </c>
      <c r="R32" s="18">
        <f t="shared" ref="R32:U32" si="66">R14/R$18*100</f>
        <v>4.0487897203496619</v>
      </c>
      <c r="S32" s="18">
        <f t="shared" si="66"/>
        <v>23.635867188986293</v>
      </c>
      <c r="T32" s="18">
        <f t="shared" si="66"/>
        <v>6.0334610561607462</v>
      </c>
      <c r="U32" s="18">
        <f t="shared" si="66"/>
        <v>7.150826491238921</v>
      </c>
      <c r="V32" s="18"/>
      <c r="W32" s="18">
        <f t="shared" ref="W32:Z32" si="67">W14/W$18*100</f>
        <v>4.4443469042259967</v>
      </c>
      <c r="X32" s="18">
        <f t="shared" si="67"/>
        <v>21.458980179186092</v>
      </c>
      <c r="Y32" s="18">
        <f t="shared" si="67"/>
        <v>4.0271014627597488</v>
      </c>
      <c r="Z32" s="18">
        <f t="shared" si="67"/>
        <v>7.1161979121460934</v>
      </c>
      <c r="AA32" s="18"/>
      <c r="AB32" s="18">
        <f>AB14/AB$18*100</f>
        <v>5.1286122257363678</v>
      </c>
      <c r="AC32" s="18">
        <f t="shared" ref="AC32:AE32" si="68">AC14/AC$18*100</f>
        <v>20.982256653795755</v>
      </c>
      <c r="AD32" s="18">
        <f t="shared" si="68"/>
        <v>3.3066734157294837</v>
      </c>
      <c r="AE32" s="18">
        <f t="shared" si="68"/>
        <v>7.6048351136177139</v>
      </c>
      <c r="AG32" t="str">
        <f>$A$14</f>
        <v>Sales and customer service occupations</v>
      </c>
      <c r="AH32" s="18">
        <f t="shared" ref="AH32:AK32" si="69">AH14/AH$18*100</f>
        <v>11.328151873220175</v>
      </c>
      <c r="AI32" s="18">
        <f t="shared" si="69"/>
        <v>21.312308712906379</v>
      </c>
      <c r="AJ32" s="18">
        <f t="shared" si="69"/>
        <v>7.5203214308232775</v>
      </c>
      <c r="AK32" s="18">
        <f t="shared" si="69"/>
        <v>15.399984456622711</v>
      </c>
      <c r="AL32" s="18"/>
      <c r="AM32" s="18">
        <f t="shared" ref="AM32:AP32" si="70">AM14/AM$18*100</f>
        <v>9.7264495053223232</v>
      </c>
      <c r="AN32" s="18">
        <f t="shared" si="70"/>
        <v>20.602057713147211</v>
      </c>
      <c r="AO32" s="18">
        <f t="shared" si="70"/>
        <v>4.7278620225413963</v>
      </c>
      <c r="AP32" s="18">
        <f t="shared" si="70"/>
        <v>13.99103135420633</v>
      </c>
      <c r="AQ32" s="18"/>
      <c r="AR32" s="18">
        <f t="shared" ref="AR32:AU32" si="71">AR14/AR$18*100</f>
        <v>8.4159976028524603</v>
      </c>
      <c r="AS32" s="18">
        <f t="shared" si="71"/>
        <v>20.146355718235974</v>
      </c>
      <c r="AT32" s="18">
        <f t="shared" si="71"/>
        <v>3.3824318625151513</v>
      </c>
      <c r="AU32" s="18">
        <f t="shared" si="71"/>
        <v>12.807181605111371</v>
      </c>
    </row>
    <row r="33" spans="1:47" x14ac:dyDescent="0.2">
      <c r="A33" t="str">
        <f>$A$15</f>
        <v>Process, plant and machine operatives</v>
      </c>
      <c r="B33" s="18">
        <f t="shared" si="29"/>
        <v>9.1668332674559228</v>
      </c>
      <c r="C33" s="18">
        <f t="shared" ref="C33:O33" si="72">C15/C$18*100</f>
        <v>2.7124953323200627</v>
      </c>
      <c r="D33" s="18">
        <f t="shared" si="72"/>
        <v>6.6939938051326999</v>
      </c>
      <c r="E33" s="18">
        <f t="shared" si="72"/>
        <v>7.0056222908390584</v>
      </c>
      <c r="F33" s="18"/>
      <c r="G33" s="18">
        <f t="shared" si="72"/>
        <v>7.869162504274299</v>
      </c>
      <c r="H33" s="18">
        <f t="shared" si="72"/>
        <v>2.8418566484554137</v>
      </c>
      <c r="I33" s="18">
        <f t="shared" si="72"/>
        <v>9.4015603947627255</v>
      </c>
      <c r="J33" s="18">
        <f t="shared" si="72"/>
        <v>6.5339785113525313</v>
      </c>
      <c r="K33" s="18"/>
      <c r="L33" s="18">
        <f t="shared" si="72"/>
        <v>7.1996325654903295</v>
      </c>
      <c r="M33" s="18">
        <f t="shared" si="72"/>
        <v>3.4376257988503349</v>
      </c>
      <c r="N33" s="18">
        <f t="shared" si="72"/>
        <v>10.200747687082364</v>
      </c>
      <c r="O33" s="18">
        <f t="shared" si="72"/>
        <v>6.4017468814955691</v>
      </c>
      <c r="Q33" t="str">
        <f>$A$15</f>
        <v>Process, plant and machine operatives</v>
      </c>
      <c r="R33" s="18">
        <f t="shared" ref="R33:U33" si="73">R15/R$18*100</f>
        <v>13.626142646529294</v>
      </c>
      <c r="S33" s="18">
        <f t="shared" si="73"/>
        <v>8.5128846887642826</v>
      </c>
      <c r="T33" s="18">
        <f t="shared" si="73"/>
        <v>9.8423955296193917</v>
      </c>
      <c r="U33" s="18">
        <f t="shared" si="73"/>
        <v>12.367240241410769</v>
      </c>
      <c r="V33" s="18"/>
      <c r="W33" s="18">
        <f t="shared" ref="W33:Z33" si="74">W15/W$18*100</f>
        <v>11.944714701625873</v>
      </c>
      <c r="X33" s="18">
        <f t="shared" si="74"/>
        <v>8.8760471831984979</v>
      </c>
      <c r="Y33" s="18">
        <f t="shared" si="74"/>
        <v>15.270542999174882</v>
      </c>
      <c r="Z33" s="18">
        <f t="shared" si="74"/>
        <v>11.837401684896468</v>
      </c>
      <c r="AA33" s="18"/>
      <c r="AB33" s="18">
        <f t="shared" ref="AB33:AE33" si="75">AB15/AB$18*100</f>
        <v>11.325278554989106</v>
      </c>
      <c r="AC33" s="18">
        <f t="shared" si="75"/>
        <v>9.7128746272996693</v>
      </c>
      <c r="AD33" s="18">
        <f t="shared" si="75"/>
        <v>16.307150807693123</v>
      </c>
      <c r="AE33" s="18">
        <f t="shared" si="75"/>
        <v>11.640933590141778</v>
      </c>
      <c r="AG33" t="str">
        <f>$A$15</f>
        <v>Process, plant and machine operatives</v>
      </c>
      <c r="AH33" s="18">
        <f t="shared" ref="AH33:AK33" si="76">AH15/AH$18*100</f>
        <v>2.2545067434368482</v>
      </c>
      <c r="AI33" s="18">
        <f t="shared" si="76"/>
        <v>0.78201882765686381</v>
      </c>
      <c r="AJ33" s="18">
        <f t="shared" si="76"/>
        <v>1.6742169805831419</v>
      </c>
      <c r="AK33" s="18">
        <f t="shared" si="76"/>
        <v>1.5538330680488404</v>
      </c>
      <c r="AL33" s="18"/>
      <c r="AM33" s="18">
        <f t="shared" ref="AM33:AP33" si="77">AM15/AM$18*100</f>
        <v>1.7595003074132052</v>
      </c>
      <c r="AN33" s="18">
        <f t="shared" si="77"/>
        <v>0.62294000068415634</v>
      </c>
      <c r="AO33" s="18">
        <f t="shared" si="77"/>
        <v>1.6843935560490055</v>
      </c>
      <c r="AP33" s="18">
        <f t="shared" si="77"/>
        <v>1.2617761273736561</v>
      </c>
      <c r="AQ33" s="18"/>
      <c r="AR33" s="18">
        <f t="shared" ref="AR33:AU33" si="78">AR15/AR$18*100</f>
        <v>1.6200434695185006</v>
      </c>
      <c r="AS33" s="18">
        <f t="shared" si="78"/>
        <v>0.95250992832747283</v>
      </c>
      <c r="AT33" s="18">
        <f t="shared" si="78"/>
        <v>2.0474520041750299</v>
      </c>
      <c r="AU33" s="18">
        <f t="shared" si="78"/>
        <v>1.3821242484716334</v>
      </c>
    </row>
    <row r="34" spans="1:47" x14ac:dyDescent="0.2">
      <c r="A34" t="str">
        <f>$A$16</f>
        <v>Elementary occupations</v>
      </c>
      <c r="B34" s="18">
        <f t="shared" si="29"/>
        <v>8.9311770614026411</v>
      </c>
      <c r="C34" s="18">
        <f t="shared" ref="C34:O34" si="79">C16/C$18*100</f>
        <v>21.846781258448207</v>
      </c>
      <c r="D34" s="18">
        <f t="shared" si="79"/>
        <v>7.5756493144859132</v>
      </c>
      <c r="E34" s="18">
        <f t="shared" si="79"/>
        <v>12.544696325884447</v>
      </c>
      <c r="F34" s="18"/>
      <c r="G34" s="18">
        <f t="shared" si="79"/>
        <v>8.23358669313901</v>
      </c>
      <c r="H34" s="18">
        <f t="shared" si="79"/>
        <v>19.472407537311611</v>
      </c>
      <c r="I34" s="18">
        <f t="shared" si="79"/>
        <v>6.2381164444831931</v>
      </c>
      <c r="J34" s="18">
        <f t="shared" si="79"/>
        <v>11.3631145389738</v>
      </c>
      <c r="K34" s="18"/>
      <c r="L34" s="18">
        <f t="shared" si="79"/>
        <v>7.9255404512395859</v>
      </c>
      <c r="M34" s="18">
        <f t="shared" si="79"/>
        <v>16.891792738785565</v>
      </c>
      <c r="N34" s="18">
        <f t="shared" si="79"/>
        <v>8.0795419123576711</v>
      </c>
      <c r="O34" s="18">
        <f t="shared" si="79"/>
        <v>10.566993084316952</v>
      </c>
      <c r="Q34" t="str">
        <f>$A$16</f>
        <v>Elementary occupations</v>
      </c>
      <c r="R34" s="18">
        <f t="shared" ref="R34:U34" si="80">R16/R$18*100</f>
        <v>10.585588687459047</v>
      </c>
      <c r="S34" s="18">
        <f t="shared" si="80"/>
        <v>31.571337629413986</v>
      </c>
      <c r="T34" s="18">
        <f t="shared" si="80"/>
        <v>5.0407346093116745</v>
      </c>
      <c r="U34" s="18">
        <f t="shared" si="80"/>
        <v>12.854147225141462</v>
      </c>
      <c r="V34" s="18"/>
      <c r="W34" s="18">
        <f t="shared" ref="W34:Z34" si="81">W16/W$18*100</f>
        <v>9.8260479169583288</v>
      </c>
      <c r="X34" s="18">
        <f t="shared" si="81"/>
        <v>29.262862781699006</v>
      </c>
      <c r="Y34" s="18">
        <f t="shared" si="81"/>
        <v>5.9166818124764102</v>
      </c>
      <c r="Z34" s="18">
        <f t="shared" si="81"/>
        <v>12.482703727273673</v>
      </c>
      <c r="AA34" s="18"/>
      <c r="AB34" s="18">
        <f t="shared" ref="AB34:AE34" si="82">AB16/AB$18*100</f>
        <v>8.8639500741693098</v>
      </c>
      <c r="AC34" s="18">
        <f t="shared" si="82"/>
        <v>26.498839137317553</v>
      </c>
      <c r="AD34" s="18">
        <f t="shared" si="82"/>
        <v>7.5663877773252812</v>
      </c>
      <c r="AE34" s="18">
        <f t="shared" si="82"/>
        <v>11.704650716015443</v>
      </c>
      <c r="AG34" t="str">
        <f>$A$16</f>
        <v>Elementary occupations</v>
      </c>
      <c r="AH34" s="18">
        <f t="shared" ref="AH34:AK34" si="83">AH16/AH$18*100</f>
        <v>6.3666917583417639</v>
      </c>
      <c r="AI34" s="18">
        <f t="shared" si="83"/>
        <v>18.610269631592416</v>
      </c>
      <c r="AJ34" s="18">
        <f t="shared" si="83"/>
        <v>11.617289233012551</v>
      </c>
      <c r="AK34" s="18">
        <f t="shared" si="83"/>
        <v>12.230041105556371</v>
      </c>
      <c r="AL34" s="18"/>
      <c r="AM34" s="18">
        <f t="shared" ref="AM34:AP34" si="84">AM16/AM$18*100</f>
        <v>5.8463273309700003</v>
      </c>
      <c r="AN34" s="18">
        <f t="shared" si="84"/>
        <v>15.872222225636589</v>
      </c>
      <c r="AO34" s="18">
        <f t="shared" si="84"/>
        <v>6.6607731211399042</v>
      </c>
      <c r="AP34" s="18">
        <f t="shared" si="84"/>
        <v>10.250116274555248</v>
      </c>
      <c r="AQ34" s="18"/>
      <c r="AR34" s="18">
        <f t="shared" ref="AR34:AU34" si="85">AR16/AR$18*100</f>
        <v>6.6564203878650003</v>
      </c>
      <c r="AS34" s="18">
        <f t="shared" si="85"/>
        <v>13.087222732636347</v>
      </c>
      <c r="AT34" s="18">
        <f t="shared" si="85"/>
        <v>8.7647075182286436</v>
      </c>
      <c r="AU34" s="18">
        <f t="shared" si="85"/>
        <v>9.477012460552956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7.2377002734915337</v>
      </c>
      <c r="C44" s="27">
        <f t="shared" ref="C44:E44" si="93">H8-C8</f>
        <v>2.7998725198555521</v>
      </c>
      <c r="D44" s="27">
        <f t="shared" si="93"/>
        <v>-0.94346573154168034</v>
      </c>
      <c r="E44" s="27">
        <f t="shared" si="93"/>
        <v>9.0941070618054027</v>
      </c>
      <c r="F44" s="27"/>
      <c r="G44" s="27">
        <f>L8-G8</f>
        <v>8.6189514274129166</v>
      </c>
      <c r="H44" s="27">
        <f t="shared" ref="H44:J44" si="94">M8-H8</f>
        <v>2.8573303537184636</v>
      </c>
      <c r="I44" s="27">
        <f t="shared" si="94"/>
        <v>1.4517343784547023</v>
      </c>
      <c r="J44" s="27">
        <f t="shared" si="94"/>
        <v>12.928016159586079</v>
      </c>
      <c r="K44" s="27"/>
      <c r="L44" s="27">
        <f>L8-B8</f>
        <v>15.85665170090445</v>
      </c>
      <c r="M44" s="27">
        <f t="shared" ref="M44:O44" si="95">M8-C8</f>
        <v>5.6572028735740156</v>
      </c>
      <c r="N44" s="27">
        <f t="shared" si="95"/>
        <v>0.50826864691302198</v>
      </c>
      <c r="O44" s="27">
        <f t="shared" si="95"/>
        <v>22.022123221391482</v>
      </c>
      <c r="Q44" t="str">
        <f>$A$8</f>
        <v>Managers, directors and senior officials</v>
      </c>
      <c r="R44" s="27">
        <f>W8-R8</f>
        <v>4.5877757720666068</v>
      </c>
      <c r="S44" s="27">
        <f t="shared" ref="S44:S52" si="96">X8-S8</f>
        <v>1.1146214657241074</v>
      </c>
      <c r="T44" s="27">
        <f t="shared" ref="T44:T52" si="97">Y8-T8</f>
        <v>-2.3592990475033577</v>
      </c>
      <c r="U44" s="27">
        <f t="shared" ref="U44:U52" si="98">Z8-U8</f>
        <v>3.3430981902873569</v>
      </c>
      <c r="V44" s="27"/>
      <c r="W44" s="27">
        <f>AB8-W8</f>
        <v>3.0504053135245925</v>
      </c>
      <c r="X44" s="27">
        <f t="shared" ref="X44:X52" si="99">AC8-X8</f>
        <v>1.4126379380345653</v>
      </c>
      <c r="Y44" s="27">
        <f t="shared" ref="Y44:Y52" si="100">AD8-Y8</f>
        <v>1.4368289383016695</v>
      </c>
      <c r="Z44" s="27">
        <f t="shared" ref="Z44:Z52" si="101">AE8-Z8</f>
        <v>5.8998721898608295</v>
      </c>
      <c r="AA44" s="27"/>
      <c r="AB44" s="27">
        <f>AB8-R8</f>
        <v>7.6381810855911993</v>
      </c>
      <c r="AC44" s="27">
        <f t="shared" ref="AC44:AC52" si="102">AC8-S8</f>
        <v>2.5272594037586726</v>
      </c>
      <c r="AD44" s="27">
        <f t="shared" ref="AD44:AD52" si="103">AD8-T8</f>
        <v>-0.92247010920168826</v>
      </c>
      <c r="AE44" s="27">
        <f t="shared" ref="AE44:AE52" si="104">AE8-U8</f>
        <v>9.2429703801481864</v>
      </c>
      <c r="AG44" t="str">
        <f>$A$8</f>
        <v>Managers, directors and senior officials</v>
      </c>
      <c r="AH44" s="27">
        <f>AM8-AH8</f>
        <v>2.6499245014249357</v>
      </c>
      <c r="AI44" s="27">
        <f t="shared" ref="AI44:AI52" si="105">AN8-AI8</f>
        <v>1.6852510541314487</v>
      </c>
      <c r="AJ44" s="27">
        <f t="shared" ref="AJ44:AJ52" si="106">AO8-AJ8</f>
        <v>1.4158333159616703</v>
      </c>
      <c r="AK44" s="27">
        <f t="shared" ref="AK44:AK52" si="107">AP8-AK8</f>
        <v>5.7510088715180565</v>
      </c>
      <c r="AL44" s="27"/>
      <c r="AM44" s="27">
        <f>AR8-AM8</f>
        <v>5.5685461138883596</v>
      </c>
      <c r="AN44" s="27">
        <f t="shared" ref="AN44:AN52" si="108">AS8-AN8</f>
        <v>1.4446924156838907</v>
      </c>
      <c r="AO44" s="27">
        <f t="shared" ref="AO44:AO52" si="109">AT8-AO8</f>
        <v>1.4905440153043514E-2</v>
      </c>
      <c r="AP44" s="27">
        <f t="shared" ref="AP44:AP52" si="110">AU8-AP8</f>
        <v>7.0281439697252885</v>
      </c>
      <c r="AQ44" s="27"/>
      <c r="AR44" s="27">
        <f>AR8-AH8</f>
        <v>8.2184706153132954</v>
      </c>
      <c r="AS44" s="27">
        <f t="shared" ref="AS44:AS52" si="111">AS8-AI8</f>
        <v>3.1299434698153394</v>
      </c>
      <c r="AT44" s="27">
        <f t="shared" ref="AT44:AT52" si="112">AT8-AJ8</f>
        <v>1.4307387561147138</v>
      </c>
      <c r="AU44" s="27">
        <f t="shared" ref="AU44:AU52" si="113">AU8-AK8</f>
        <v>12.779152841243345</v>
      </c>
    </row>
    <row r="45" spans="1:47" x14ac:dyDescent="0.2">
      <c r="A45" t="str">
        <f>$A$9</f>
        <v>Professional occupations</v>
      </c>
      <c r="B45" s="27">
        <f t="shared" ref="B45:B54" si="114">G9-B9</f>
        <v>15.571191426798194</v>
      </c>
      <c r="C45" s="27">
        <f t="shared" ref="C45:C54" si="115">H9-C9</f>
        <v>7.4031018657271588</v>
      </c>
      <c r="D45" s="27">
        <f t="shared" ref="D45:D54" si="116">I9-D9</f>
        <v>-2.7061155290499848</v>
      </c>
      <c r="E45" s="27">
        <f t="shared" ref="E45:E54" si="117">J9-E9</f>
        <v>20.268177763475364</v>
      </c>
      <c r="F45" s="27"/>
      <c r="G45" s="27">
        <f t="shared" ref="G45:G54" si="118">L9-G9</f>
        <v>29.871635885591786</v>
      </c>
      <c r="H45" s="27">
        <f t="shared" ref="H45:H54" si="119">M9-H9</f>
        <v>10.641843440248394</v>
      </c>
      <c r="I45" s="27">
        <f t="shared" ref="I45:I54" si="120">N9-I9</f>
        <v>-1.6378787815267177</v>
      </c>
      <c r="J45" s="27">
        <f t="shared" ref="J45:J54" si="121">O9-J9</f>
        <v>38.875600544313471</v>
      </c>
      <c r="K45" s="27"/>
      <c r="L45" s="27">
        <f t="shared" ref="L45:L54" si="122">L9-B9</f>
        <v>45.44282731238998</v>
      </c>
      <c r="M45" s="27">
        <f t="shared" ref="M45:M54" si="123">M9-C9</f>
        <v>18.044945305975553</v>
      </c>
      <c r="N45" s="27">
        <f t="shared" ref="N45:N54" si="124">N9-D9</f>
        <v>-4.3439943105767025</v>
      </c>
      <c r="O45" s="27">
        <f t="shared" ref="O45:O54" si="125">O9-E9</f>
        <v>59.143778307788835</v>
      </c>
      <c r="Q45" t="str">
        <f>$A$9</f>
        <v>Professional occupations</v>
      </c>
      <c r="R45" s="27">
        <f t="shared" ref="R45:R52" si="126">W9-R9</f>
        <v>6.2841021185091677</v>
      </c>
      <c r="S45" s="27">
        <f t="shared" si="96"/>
        <v>2.0249951522785752</v>
      </c>
      <c r="T45" s="27">
        <f t="shared" si="97"/>
        <v>-3.8712055860062593</v>
      </c>
      <c r="U45" s="27">
        <f t="shared" si="98"/>
        <v>4.4378916847814907</v>
      </c>
      <c r="V45" s="27"/>
      <c r="W45" s="27">
        <f t="shared" ref="W45:W52" si="127">AB9-W9</f>
        <v>12.052900237542403</v>
      </c>
      <c r="X45" s="27">
        <f t="shared" si="99"/>
        <v>2.1278574941294339</v>
      </c>
      <c r="Y45" s="27">
        <f t="shared" si="100"/>
        <v>-0.80366140144906417</v>
      </c>
      <c r="Z45" s="27">
        <f t="shared" si="101"/>
        <v>13.37709633022277</v>
      </c>
      <c r="AA45" s="27"/>
      <c r="AB45" s="27">
        <f t="shared" ref="AB45:AB52" si="128">AB9-R9</f>
        <v>18.33700235605157</v>
      </c>
      <c r="AC45" s="27">
        <f t="shared" si="102"/>
        <v>4.1528526464080091</v>
      </c>
      <c r="AD45" s="27">
        <f t="shared" si="103"/>
        <v>-4.6748669874553235</v>
      </c>
      <c r="AE45" s="27">
        <f t="shared" si="104"/>
        <v>17.814988015004261</v>
      </c>
      <c r="AG45" t="str">
        <f>$A$9</f>
        <v>Professional occupations</v>
      </c>
      <c r="AH45" s="27">
        <f t="shared" ref="AH45:AH52" si="129">AM9-AH9</f>
        <v>9.2870893082890404</v>
      </c>
      <c r="AI45" s="27">
        <f t="shared" si="105"/>
        <v>5.3781067134485703</v>
      </c>
      <c r="AJ45" s="27">
        <f t="shared" si="106"/>
        <v>1.1650900569562763</v>
      </c>
      <c r="AK45" s="27">
        <f t="shared" si="107"/>
        <v>15.830286078693888</v>
      </c>
      <c r="AL45" s="27"/>
      <c r="AM45" s="27">
        <f t="shared" ref="AM45:AM52" si="130">AR9-AM9</f>
        <v>17.818735648049341</v>
      </c>
      <c r="AN45" s="27">
        <f t="shared" si="108"/>
        <v>8.5139859461189786</v>
      </c>
      <c r="AO45" s="27">
        <f t="shared" si="109"/>
        <v>-0.83421738007765445</v>
      </c>
      <c r="AP45" s="27">
        <f t="shared" si="110"/>
        <v>25.498504214090673</v>
      </c>
      <c r="AQ45" s="27"/>
      <c r="AR45" s="27">
        <f t="shared" ref="AR45:AR52" si="131">AR9-AH9</f>
        <v>27.105824956338381</v>
      </c>
      <c r="AS45" s="27">
        <f t="shared" si="111"/>
        <v>13.892092659567549</v>
      </c>
      <c r="AT45" s="27">
        <f t="shared" si="112"/>
        <v>0.33087267687862187</v>
      </c>
      <c r="AU45" s="27">
        <f t="shared" si="113"/>
        <v>41.328790292784561</v>
      </c>
    </row>
    <row r="46" spans="1:47" x14ac:dyDescent="0.2">
      <c r="A46" t="str">
        <f>$A$10</f>
        <v>Associate professional occupations</v>
      </c>
      <c r="B46" s="27">
        <f t="shared" si="114"/>
        <v>7.8352321537823286</v>
      </c>
      <c r="C46" s="27">
        <f t="shared" si="115"/>
        <v>3.2352571449451517</v>
      </c>
      <c r="D46" s="27">
        <f t="shared" si="116"/>
        <v>-1.9519248978128196</v>
      </c>
      <c r="E46" s="27">
        <f t="shared" si="117"/>
        <v>9.1185644009146642</v>
      </c>
      <c r="F46" s="27"/>
      <c r="G46" s="27">
        <f t="shared" si="118"/>
        <v>3.2684555758129079</v>
      </c>
      <c r="H46" s="27">
        <f t="shared" si="119"/>
        <v>2.0259169336654601</v>
      </c>
      <c r="I46" s="27">
        <f t="shared" si="120"/>
        <v>-0.15098682018902743</v>
      </c>
      <c r="J46" s="27">
        <f t="shared" si="121"/>
        <v>5.1433856892893459</v>
      </c>
      <c r="K46" s="27"/>
      <c r="L46" s="27">
        <f t="shared" si="122"/>
        <v>11.103687729595237</v>
      </c>
      <c r="M46" s="27">
        <f t="shared" si="123"/>
        <v>5.2611740786106118</v>
      </c>
      <c r="N46" s="27">
        <f t="shared" si="124"/>
        <v>-2.1029117180018471</v>
      </c>
      <c r="O46" s="27">
        <f t="shared" si="125"/>
        <v>14.26195009020401</v>
      </c>
      <c r="Q46" t="str">
        <f>$A$10</f>
        <v>Associate professional occupations</v>
      </c>
      <c r="R46" s="27">
        <f t="shared" si="126"/>
        <v>4.3646682169502427</v>
      </c>
      <c r="S46" s="27">
        <f t="shared" si="96"/>
        <v>1.3276027079817423</v>
      </c>
      <c r="T46" s="27">
        <f t="shared" si="97"/>
        <v>-1.4437751425273566</v>
      </c>
      <c r="U46" s="27">
        <f t="shared" si="98"/>
        <v>4.2484957824046248</v>
      </c>
      <c r="V46" s="27"/>
      <c r="W46" s="27">
        <f>AB10-W10</f>
        <v>-2.5485503701047705</v>
      </c>
      <c r="X46" s="27">
        <f t="shared" si="99"/>
        <v>-0.39240126589627433</v>
      </c>
      <c r="Y46" s="27">
        <f t="shared" si="100"/>
        <v>-3.2525795661512369E-2</v>
      </c>
      <c r="Z46" s="27">
        <f t="shared" si="101"/>
        <v>-2.973477431662559</v>
      </c>
      <c r="AA46" s="27"/>
      <c r="AB46" s="27">
        <f t="shared" si="128"/>
        <v>1.8161178468454722</v>
      </c>
      <c r="AC46" s="27">
        <f t="shared" si="102"/>
        <v>0.93520144208546796</v>
      </c>
      <c r="AD46" s="27">
        <f t="shared" si="103"/>
        <v>-1.476300938188869</v>
      </c>
      <c r="AE46" s="27">
        <f t="shared" si="104"/>
        <v>1.2750183507420658</v>
      </c>
      <c r="AG46" t="str">
        <f>$A$10</f>
        <v>Associate professional occupations</v>
      </c>
      <c r="AH46" s="27">
        <f t="shared" si="129"/>
        <v>3.4705639368320611</v>
      </c>
      <c r="AI46" s="27">
        <f t="shared" si="105"/>
        <v>1.907654436963405</v>
      </c>
      <c r="AJ46" s="27">
        <f t="shared" si="106"/>
        <v>-0.50814975528546569</v>
      </c>
      <c r="AK46" s="27">
        <f t="shared" si="107"/>
        <v>4.8700686185099968</v>
      </c>
      <c r="AL46" s="27"/>
      <c r="AM46" s="27">
        <f t="shared" si="130"/>
        <v>5.8170059459176926</v>
      </c>
      <c r="AN46" s="27">
        <f t="shared" si="108"/>
        <v>2.4183181995617318</v>
      </c>
      <c r="AO46" s="27">
        <f t="shared" si="109"/>
        <v>-0.11846102452751417</v>
      </c>
      <c r="AP46" s="27">
        <f t="shared" si="110"/>
        <v>8.116863120951912</v>
      </c>
      <c r="AQ46" s="27"/>
      <c r="AR46" s="27">
        <f t="shared" si="131"/>
        <v>9.2875698827497537</v>
      </c>
      <c r="AS46" s="27">
        <f t="shared" si="111"/>
        <v>4.3259726365251367</v>
      </c>
      <c r="AT46" s="27">
        <f t="shared" si="112"/>
        <v>-0.62661077981297986</v>
      </c>
      <c r="AU46" s="27">
        <f t="shared" si="113"/>
        <v>12.986931739461909</v>
      </c>
    </row>
    <row r="47" spans="1:47" x14ac:dyDescent="0.2">
      <c r="A47" t="str">
        <f>$A$11</f>
        <v>Administrative and secretarial occupations</v>
      </c>
      <c r="B47" s="27">
        <f t="shared" si="114"/>
        <v>-2.3730408872722961</v>
      </c>
      <c r="C47" s="27">
        <f t="shared" si="115"/>
        <v>-1.726509189547734</v>
      </c>
      <c r="D47" s="27">
        <f t="shared" si="116"/>
        <v>-0.94782072269934625</v>
      </c>
      <c r="E47" s="27">
        <f t="shared" si="117"/>
        <v>-5.0473707995193706</v>
      </c>
      <c r="F47" s="27"/>
      <c r="G47" s="27">
        <f t="shared" si="118"/>
        <v>-6.7111658680243806</v>
      </c>
      <c r="H47" s="27">
        <f t="shared" si="119"/>
        <v>-5.6806036597007576</v>
      </c>
      <c r="I47" s="27">
        <f t="shared" si="120"/>
        <v>1.0364152161672355</v>
      </c>
      <c r="J47" s="27">
        <f t="shared" si="121"/>
        <v>-11.355354311557917</v>
      </c>
      <c r="K47" s="27"/>
      <c r="L47" s="27">
        <f t="shared" si="122"/>
        <v>-9.0842067552966768</v>
      </c>
      <c r="M47" s="27">
        <f t="shared" si="123"/>
        <v>-7.4071128492484917</v>
      </c>
      <c r="N47" s="27">
        <f t="shared" si="124"/>
        <v>8.8594493467889279E-2</v>
      </c>
      <c r="O47" s="27">
        <f t="shared" si="125"/>
        <v>-16.402725111077288</v>
      </c>
      <c r="Q47" t="str">
        <f>$A$11</f>
        <v>Administrative and secretarial occupations</v>
      </c>
      <c r="R47" s="27">
        <f t="shared" si="126"/>
        <v>1.3613742572164291</v>
      </c>
      <c r="S47" s="27">
        <f t="shared" si="96"/>
        <v>0.82716340148283596</v>
      </c>
      <c r="T47" s="27">
        <f t="shared" si="97"/>
        <v>-0.56243952845342426</v>
      </c>
      <c r="U47" s="27">
        <f t="shared" si="98"/>
        <v>1.6260981302458433</v>
      </c>
      <c r="V47" s="27"/>
      <c r="W47" s="27">
        <f t="shared" si="127"/>
        <v>1.5777572759791134</v>
      </c>
      <c r="X47" s="27">
        <f t="shared" si="99"/>
        <v>3.1596189475101788E-2</v>
      </c>
      <c r="Y47" s="27">
        <f t="shared" si="100"/>
        <v>0.46185783845396289</v>
      </c>
      <c r="Z47" s="27">
        <f t="shared" si="101"/>
        <v>2.0712113039081785</v>
      </c>
      <c r="AA47" s="27"/>
      <c r="AB47" s="27">
        <f t="shared" si="128"/>
        <v>2.9391315331955425</v>
      </c>
      <c r="AC47" s="27">
        <f t="shared" si="102"/>
        <v>0.85875959095793775</v>
      </c>
      <c r="AD47" s="27">
        <f t="shared" si="103"/>
        <v>-0.10058168999946138</v>
      </c>
      <c r="AE47" s="27">
        <f t="shared" si="104"/>
        <v>3.6973094341540218</v>
      </c>
      <c r="AG47" t="str">
        <f>$A$11</f>
        <v>Administrative and secretarial occupations</v>
      </c>
      <c r="AH47" s="27">
        <f t="shared" si="129"/>
        <v>-3.7344151444887004</v>
      </c>
      <c r="AI47" s="27">
        <f t="shared" si="105"/>
        <v>-2.5536725910305833</v>
      </c>
      <c r="AJ47" s="27">
        <f t="shared" si="106"/>
        <v>-0.38538119424591954</v>
      </c>
      <c r="AK47" s="27">
        <f t="shared" si="107"/>
        <v>-6.6734689297652068</v>
      </c>
      <c r="AL47" s="27"/>
      <c r="AM47" s="27">
        <f t="shared" si="130"/>
        <v>-8.2889231440034621</v>
      </c>
      <c r="AN47" s="27">
        <f t="shared" si="108"/>
        <v>-5.7121998491758603</v>
      </c>
      <c r="AO47" s="27">
        <f t="shared" si="109"/>
        <v>0.5745573777132722</v>
      </c>
      <c r="AP47" s="27">
        <f>AU11-AP11</f>
        <v>-13.426565615466046</v>
      </c>
      <c r="AQ47" s="27"/>
      <c r="AR47" s="27">
        <f t="shared" si="131"/>
        <v>-12.023338288492162</v>
      </c>
      <c r="AS47" s="27">
        <f t="shared" si="111"/>
        <v>-8.2658724402064436</v>
      </c>
      <c r="AT47" s="27">
        <f t="shared" si="112"/>
        <v>0.18917618346735265</v>
      </c>
      <c r="AU47" s="27">
        <f t="shared" si="113"/>
        <v>-20.100034545231253</v>
      </c>
    </row>
    <row r="48" spans="1:47" x14ac:dyDescent="0.2">
      <c r="A48" t="str">
        <f>$A$12</f>
        <v>Skilled trades occupations</v>
      </c>
      <c r="B48" s="27">
        <f t="shared" si="114"/>
        <v>-11.767919431869799</v>
      </c>
      <c r="C48" s="27">
        <f t="shared" si="115"/>
        <v>-1.4276769295328862</v>
      </c>
      <c r="D48" s="27">
        <f t="shared" si="116"/>
        <v>-1.8540634314195934</v>
      </c>
      <c r="E48" s="27">
        <f t="shared" si="117"/>
        <v>-15.049659792822268</v>
      </c>
      <c r="F48" s="27"/>
      <c r="G48" s="27">
        <f t="shared" si="118"/>
        <v>-8.7885370576079325</v>
      </c>
      <c r="H48" s="27">
        <f t="shared" si="119"/>
        <v>0.72650160529233165</v>
      </c>
      <c r="I48" s="27">
        <f t="shared" si="120"/>
        <v>0.79406769539284028</v>
      </c>
      <c r="J48" s="27">
        <f t="shared" si="121"/>
        <v>-7.2679677569227579</v>
      </c>
      <c r="K48" s="27"/>
      <c r="L48" s="27">
        <f t="shared" si="122"/>
        <v>-20.556456489477732</v>
      </c>
      <c r="M48" s="27">
        <f t="shared" si="123"/>
        <v>-0.70117532424055451</v>
      </c>
      <c r="N48" s="27">
        <f t="shared" si="124"/>
        <v>-1.0599957360267531</v>
      </c>
      <c r="O48" s="27">
        <f t="shared" si="125"/>
        <v>-22.317627549745026</v>
      </c>
      <c r="Q48" t="str">
        <f>$A$12</f>
        <v>Skilled trades occupations</v>
      </c>
      <c r="R48" s="27">
        <f t="shared" si="126"/>
        <v>-12.276825373197198</v>
      </c>
      <c r="S48" s="27">
        <f t="shared" si="96"/>
        <v>-1.0333636666432149</v>
      </c>
      <c r="T48" s="27">
        <f t="shared" si="97"/>
        <v>-2.2435143371710211</v>
      </c>
      <c r="U48" s="27">
        <f t="shared" si="98"/>
        <v>-15.553703377011431</v>
      </c>
      <c r="V48" s="27"/>
      <c r="W48" s="27">
        <f t="shared" si="127"/>
        <v>-9.0571235711525802</v>
      </c>
      <c r="X48" s="27">
        <f t="shared" si="99"/>
        <v>0.55281372365601378</v>
      </c>
      <c r="Y48" s="27">
        <f t="shared" si="100"/>
        <v>-0.21051813185948731</v>
      </c>
      <c r="Z48" s="27">
        <f t="shared" si="101"/>
        <v>-8.714827979356059</v>
      </c>
      <c r="AA48" s="27"/>
      <c r="AB48" s="27">
        <f t="shared" si="128"/>
        <v>-21.333948944349778</v>
      </c>
      <c r="AC48" s="27">
        <f t="shared" si="102"/>
        <v>-0.48054994298720111</v>
      </c>
      <c r="AD48" s="27">
        <f t="shared" si="103"/>
        <v>-2.4540324690305084</v>
      </c>
      <c r="AE48" s="27">
        <f t="shared" si="104"/>
        <v>-24.26853135636749</v>
      </c>
      <c r="AG48" t="str">
        <f>$A$12</f>
        <v>Skilled trades occupations</v>
      </c>
      <c r="AH48" s="27">
        <f t="shared" si="129"/>
        <v>0.50890594132741818</v>
      </c>
      <c r="AI48" s="27">
        <f t="shared" si="105"/>
        <v>-0.39431326288966639</v>
      </c>
      <c r="AJ48" s="27">
        <f t="shared" si="106"/>
        <v>0.38945090575141394</v>
      </c>
      <c r="AK48" s="27">
        <f t="shared" si="107"/>
        <v>0.50404358418916395</v>
      </c>
      <c r="AL48" s="27"/>
      <c r="AM48" s="27">
        <f t="shared" si="130"/>
        <v>0.26858651354465035</v>
      </c>
      <c r="AN48" s="27">
        <f t="shared" si="108"/>
        <v>0.17368788163631388</v>
      </c>
      <c r="AO48" s="27">
        <f t="shared" si="109"/>
        <v>1.0045858272523422</v>
      </c>
      <c r="AP48" s="27">
        <f t="shared" si="110"/>
        <v>1.4468602224333065</v>
      </c>
      <c r="AQ48" s="27"/>
      <c r="AR48" s="27">
        <f t="shared" si="131"/>
        <v>0.77749245487206853</v>
      </c>
      <c r="AS48" s="27">
        <f t="shared" si="111"/>
        <v>-0.22062538125335251</v>
      </c>
      <c r="AT48" s="27">
        <f t="shared" si="112"/>
        <v>1.3940367330037562</v>
      </c>
      <c r="AU48" s="27">
        <f t="shared" si="113"/>
        <v>1.9509038066224704</v>
      </c>
    </row>
    <row r="49" spans="1:47" x14ac:dyDescent="0.2">
      <c r="A49" t="str">
        <f>$A$13</f>
        <v>Caring, leisure and other service occupations</v>
      </c>
      <c r="B49" s="27">
        <f t="shared" si="114"/>
        <v>-2.1674836079822484</v>
      </c>
      <c r="C49" s="27">
        <f t="shared" si="115"/>
        <v>-0.21857336141632544</v>
      </c>
      <c r="D49" s="27">
        <f t="shared" si="116"/>
        <v>0.32125953555902154</v>
      </c>
      <c r="E49" s="27">
        <f t="shared" si="117"/>
        <v>-2.0647974338395585</v>
      </c>
      <c r="F49" s="27"/>
      <c r="G49" s="27">
        <f t="shared" si="118"/>
        <v>4.7488014900961204</v>
      </c>
      <c r="H49" s="27">
        <f t="shared" si="119"/>
        <v>2.4757930330760658</v>
      </c>
      <c r="I49" s="27">
        <f t="shared" si="120"/>
        <v>0.95401716829038907</v>
      </c>
      <c r="J49" s="27">
        <f t="shared" si="121"/>
        <v>8.1786116914625637</v>
      </c>
      <c r="K49" s="27"/>
      <c r="L49" s="27">
        <f t="shared" si="122"/>
        <v>2.581317882113872</v>
      </c>
      <c r="M49" s="27">
        <f t="shared" si="123"/>
        <v>2.2572196716597404</v>
      </c>
      <c r="N49" s="27">
        <f t="shared" si="124"/>
        <v>1.2752767038494106</v>
      </c>
      <c r="O49" s="27">
        <f t="shared" si="125"/>
        <v>6.1138142576230052</v>
      </c>
      <c r="Q49" t="str">
        <f>$A$13</f>
        <v>Caring, leisure and other service occupations</v>
      </c>
      <c r="R49" s="27">
        <f t="shared" si="126"/>
        <v>0.18220494482362426</v>
      </c>
      <c r="S49" s="27">
        <f t="shared" si="96"/>
        <v>0.75429713295127776</v>
      </c>
      <c r="T49" s="27">
        <f t="shared" si="97"/>
        <v>-0.55222459972577187</v>
      </c>
      <c r="U49" s="27">
        <f t="shared" si="98"/>
        <v>0.38427747804913004</v>
      </c>
      <c r="V49" s="27"/>
      <c r="W49" s="27">
        <f t="shared" si="127"/>
        <v>1.7501698017297347</v>
      </c>
      <c r="X49" s="27">
        <f t="shared" si="99"/>
        <v>1.0226988653449585</v>
      </c>
      <c r="Y49" s="27">
        <f t="shared" si="100"/>
        <v>0.47824844526907151</v>
      </c>
      <c r="Z49" s="27">
        <f t="shared" si="101"/>
        <v>3.2511171123437634</v>
      </c>
      <c r="AA49" s="27"/>
      <c r="AB49" s="27">
        <f t="shared" si="128"/>
        <v>1.9323747465533589</v>
      </c>
      <c r="AC49" s="27">
        <f t="shared" si="102"/>
        <v>1.7769959982962362</v>
      </c>
      <c r="AD49" s="27">
        <f t="shared" si="103"/>
        <v>-7.397615445670036E-2</v>
      </c>
      <c r="AE49" s="27">
        <f t="shared" si="104"/>
        <v>3.6353945903928935</v>
      </c>
      <c r="AG49" t="str">
        <f>$A$13</f>
        <v>Caring, leisure and other service occupations</v>
      </c>
      <c r="AH49" s="27">
        <f t="shared" si="129"/>
        <v>-2.3496885528058655</v>
      </c>
      <c r="AI49" s="27">
        <f t="shared" si="105"/>
        <v>-0.97287049436759787</v>
      </c>
      <c r="AJ49" s="27">
        <f t="shared" si="106"/>
        <v>0.87348413528479529</v>
      </c>
      <c r="AK49" s="27">
        <f t="shared" si="107"/>
        <v>-2.4490749118886725</v>
      </c>
      <c r="AL49" s="27"/>
      <c r="AM49" s="27">
        <f t="shared" si="130"/>
        <v>2.9986316883663733</v>
      </c>
      <c r="AN49" s="27">
        <f t="shared" si="108"/>
        <v>1.4530941677310913</v>
      </c>
      <c r="AO49" s="27">
        <f t="shared" si="109"/>
        <v>0.47576872302131701</v>
      </c>
      <c r="AP49" s="27">
        <f t="shared" si="110"/>
        <v>4.9274945791187861</v>
      </c>
      <c r="AQ49" s="27"/>
      <c r="AR49" s="27">
        <f t="shared" si="131"/>
        <v>0.64894313556050776</v>
      </c>
      <c r="AS49" s="27">
        <f t="shared" si="111"/>
        <v>0.48022367336349348</v>
      </c>
      <c r="AT49" s="27">
        <f t="shared" si="112"/>
        <v>1.3492528583061123</v>
      </c>
      <c r="AU49" s="27">
        <f t="shared" si="113"/>
        <v>2.4784196672301135</v>
      </c>
    </row>
    <row r="50" spans="1:47" x14ac:dyDescent="0.2">
      <c r="A50" t="str">
        <f>$A$14</f>
        <v>Sales and customer service occupations</v>
      </c>
      <c r="B50" s="27">
        <f t="shared" si="114"/>
        <v>-1.716126657225125</v>
      </c>
      <c r="C50" s="27">
        <f t="shared" si="115"/>
        <v>-2.3064651542768928</v>
      </c>
      <c r="D50" s="27">
        <f t="shared" si="116"/>
        <v>-2.8123352162704234</v>
      </c>
      <c r="E50" s="27">
        <f t="shared" si="117"/>
        <v>-6.8349270277724514</v>
      </c>
      <c r="F50" s="27"/>
      <c r="G50" s="27">
        <f t="shared" si="118"/>
        <v>1.9551203913411328</v>
      </c>
      <c r="H50" s="27">
        <f t="shared" si="119"/>
        <v>1.0615593442696323</v>
      </c>
      <c r="I50" s="27">
        <f t="shared" si="120"/>
        <v>-0.73205177729913018</v>
      </c>
      <c r="J50" s="27">
        <f t="shared" si="121"/>
        <v>2.2846279583116313</v>
      </c>
      <c r="K50" s="27"/>
      <c r="L50" s="27">
        <f t="shared" si="122"/>
        <v>0.23899373411600777</v>
      </c>
      <c r="M50" s="27">
        <f t="shared" si="123"/>
        <v>-1.2449058100072605</v>
      </c>
      <c r="N50" s="27">
        <f t="shared" si="124"/>
        <v>-3.5443869935695536</v>
      </c>
      <c r="O50" s="27">
        <f t="shared" si="125"/>
        <v>-4.5502990694608201</v>
      </c>
      <c r="Q50" t="str">
        <f>$A$14</f>
        <v>Sales and customer service occupations</v>
      </c>
      <c r="R50" s="27">
        <f t="shared" si="126"/>
        <v>1.1636587897991113</v>
      </c>
      <c r="S50" s="27">
        <f t="shared" si="96"/>
        <v>-0.21409346669457108</v>
      </c>
      <c r="T50" s="27">
        <f t="shared" si="97"/>
        <v>-1.7079795131848612</v>
      </c>
      <c r="U50" s="27">
        <f t="shared" si="98"/>
        <v>-0.75841419008032318</v>
      </c>
      <c r="V50" s="27"/>
      <c r="W50" s="27">
        <f t="shared" si="127"/>
        <v>2.490368048173071</v>
      </c>
      <c r="X50" s="27">
        <f t="shared" si="99"/>
        <v>1.1458438351331921</v>
      </c>
      <c r="Y50" s="27">
        <f t="shared" si="100"/>
        <v>-0.26534662512847729</v>
      </c>
      <c r="Z50" s="27">
        <f t="shared" si="101"/>
        <v>3.3708652581777869</v>
      </c>
      <c r="AA50" s="27"/>
      <c r="AB50" s="27">
        <f t="shared" si="128"/>
        <v>3.6540268379721823</v>
      </c>
      <c r="AC50" s="27">
        <f t="shared" si="102"/>
        <v>0.93175036843862102</v>
      </c>
      <c r="AD50" s="27">
        <f t="shared" si="103"/>
        <v>-1.9733261383133385</v>
      </c>
      <c r="AE50" s="27">
        <f t="shared" si="104"/>
        <v>2.6124510680974637</v>
      </c>
      <c r="AG50" t="str">
        <f>$A$14</f>
        <v>Sales and customer service occupations</v>
      </c>
      <c r="AH50" s="27">
        <f t="shared" si="129"/>
        <v>-2.8797854470242399</v>
      </c>
      <c r="AI50" s="27">
        <f t="shared" si="105"/>
        <v>-2.0923716875823075</v>
      </c>
      <c r="AJ50" s="27">
        <f t="shared" si="106"/>
        <v>-1.1043557030855644</v>
      </c>
      <c r="AK50" s="27">
        <f t="shared" si="107"/>
        <v>-6.076512837692114</v>
      </c>
      <c r="AL50" s="27"/>
      <c r="AM50" s="27">
        <f t="shared" si="130"/>
        <v>-0.53524765683198083</v>
      </c>
      <c r="AN50" s="27">
        <f t="shared" si="108"/>
        <v>-8.4284490863574035E-2</v>
      </c>
      <c r="AO50" s="27">
        <f t="shared" si="109"/>
        <v>-0.46670515217065245</v>
      </c>
      <c r="AP50" s="27">
        <f t="shared" si="110"/>
        <v>-1.0862372998662053</v>
      </c>
      <c r="AQ50" s="27"/>
      <c r="AR50" s="27">
        <f t="shared" si="131"/>
        <v>-3.4150331038562207</v>
      </c>
      <c r="AS50" s="27">
        <f t="shared" si="111"/>
        <v>-2.1766561784458816</v>
      </c>
      <c r="AT50" s="27">
        <f t="shared" si="112"/>
        <v>-1.5710608552562169</v>
      </c>
      <c r="AU50" s="27">
        <f t="shared" si="113"/>
        <v>-7.1627501375583194</v>
      </c>
    </row>
    <row r="51" spans="1:47" x14ac:dyDescent="0.2">
      <c r="A51" t="str">
        <f>$A$15</f>
        <v>Process, plant and machine operatives</v>
      </c>
      <c r="B51" s="27">
        <f t="shared" si="114"/>
        <v>-6.8202306067414256</v>
      </c>
      <c r="C51" s="27">
        <f t="shared" si="115"/>
        <v>0.40851427636246829</v>
      </c>
      <c r="D51" s="27">
        <f t="shared" si="116"/>
        <v>1.7067058605184355</v>
      </c>
      <c r="E51" s="27">
        <f t="shared" si="117"/>
        <v>-4.7050104698605182</v>
      </c>
      <c r="F51" s="27"/>
      <c r="G51" s="27">
        <f t="shared" si="118"/>
        <v>-1.2766561300873462</v>
      </c>
      <c r="H51" s="27">
        <f t="shared" si="119"/>
        <v>1.9672699642020133</v>
      </c>
      <c r="I51" s="27">
        <f t="shared" si="120"/>
        <v>1.2397779622473433</v>
      </c>
      <c r="J51" s="27">
        <f t="shared" si="121"/>
        <v>1.9303917963620023</v>
      </c>
      <c r="K51" s="27"/>
      <c r="L51" s="27">
        <f t="shared" si="122"/>
        <v>-8.0968867368287718</v>
      </c>
      <c r="M51" s="27">
        <f t="shared" si="123"/>
        <v>2.3757842405644816</v>
      </c>
      <c r="N51" s="27">
        <f t="shared" si="124"/>
        <v>2.9464838227657788</v>
      </c>
      <c r="O51" s="27">
        <f t="shared" si="125"/>
        <v>-2.7746186734985159</v>
      </c>
      <c r="Q51" t="str">
        <f>$A$15</f>
        <v>Process, plant and machine operatives</v>
      </c>
      <c r="R51" s="27">
        <f t="shared" si="126"/>
        <v>-5.8653925848035229</v>
      </c>
      <c r="S51" s="27">
        <f t="shared" si="96"/>
        <v>0.74428963831907868</v>
      </c>
      <c r="T51" s="27">
        <f t="shared" si="97"/>
        <v>1.7045558159128094</v>
      </c>
      <c r="U51" s="27">
        <f t="shared" si="98"/>
        <v>-3.4165471305716437</v>
      </c>
      <c r="V51" s="27"/>
      <c r="W51" s="27">
        <f t="shared" si="127"/>
        <v>-1.4179314297276449</v>
      </c>
      <c r="X51" s="27">
        <f t="shared" si="99"/>
        <v>1.2875950929333042</v>
      </c>
      <c r="Y51" s="27">
        <f t="shared" si="100"/>
        <v>1.0601123532892167</v>
      </c>
      <c r="Z51" s="27">
        <f t="shared" si="101"/>
        <v>0.92977601649488406</v>
      </c>
      <c r="AA51" s="27"/>
      <c r="AB51" s="27">
        <f t="shared" si="128"/>
        <v>-7.2833240145311677</v>
      </c>
      <c r="AC51" s="27">
        <f t="shared" si="102"/>
        <v>2.0318847312523829</v>
      </c>
      <c r="AD51" s="27">
        <f t="shared" si="103"/>
        <v>2.7646681692020261</v>
      </c>
      <c r="AE51" s="27">
        <f t="shared" si="104"/>
        <v>-2.4867711140767597</v>
      </c>
      <c r="AG51" t="str">
        <f>$A$15</f>
        <v>Process, plant and machine operatives</v>
      </c>
      <c r="AH51" s="27">
        <f t="shared" si="129"/>
        <v>-0.95483802193790979</v>
      </c>
      <c r="AI51" s="27">
        <f t="shared" si="105"/>
        <v>-0.33577536195662572</v>
      </c>
      <c r="AJ51" s="27">
        <f t="shared" si="106"/>
        <v>2.1500446056286204E-3</v>
      </c>
      <c r="AK51" s="27">
        <f t="shared" si="107"/>
        <v>-1.2884633392889064</v>
      </c>
      <c r="AL51" s="27"/>
      <c r="AM51" s="27">
        <f t="shared" si="130"/>
        <v>0.14127529964033148</v>
      </c>
      <c r="AN51" s="27">
        <f t="shared" si="108"/>
        <v>0.67967487126872239</v>
      </c>
      <c r="AO51" s="27">
        <f t="shared" si="109"/>
        <v>0.17966560895813133</v>
      </c>
      <c r="AP51" s="27">
        <f t="shared" si="110"/>
        <v>1.0006157798671858</v>
      </c>
      <c r="AQ51" s="27"/>
      <c r="AR51" s="27">
        <f t="shared" si="131"/>
        <v>-0.81356272229757831</v>
      </c>
      <c r="AS51" s="27">
        <f t="shared" si="111"/>
        <v>0.34389950931209667</v>
      </c>
      <c r="AT51" s="27">
        <f t="shared" si="112"/>
        <v>0.18181565356375995</v>
      </c>
      <c r="AU51" s="27">
        <f t="shared" si="113"/>
        <v>-0.28784755942172069</v>
      </c>
    </row>
    <row r="52" spans="1:47" x14ac:dyDescent="0.2">
      <c r="A52" t="str">
        <f>$A$16</f>
        <v>Elementary occupations</v>
      </c>
      <c r="B52" s="27">
        <f t="shared" si="114"/>
        <v>-3.5774081737301984</v>
      </c>
      <c r="C52" s="27">
        <f t="shared" si="115"/>
        <v>-5.8076595631937735</v>
      </c>
      <c r="D52" s="27">
        <f t="shared" si="116"/>
        <v>-2.068015965457028</v>
      </c>
      <c r="E52" s="27">
        <f t="shared" si="117"/>
        <v>-11.453083702380994</v>
      </c>
      <c r="F52" s="27"/>
      <c r="G52" s="27">
        <f t="shared" si="118"/>
        <v>0.91661807184355837</v>
      </c>
      <c r="H52" s="27">
        <f t="shared" si="119"/>
        <v>-5.0019087743101167</v>
      </c>
      <c r="I52" s="27">
        <f t="shared" si="120"/>
        <v>2.0799789316218007</v>
      </c>
      <c r="J52" s="27">
        <f t="shared" si="121"/>
        <v>-2.0053117708447559</v>
      </c>
      <c r="K52" s="27"/>
      <c r="L52" s="27">
        <f t="shared" si="122"/>
        <v>-2.66079010188664</v>
      </c>
      <c r="M52" s="27">
        <f t="shared" si="123"/>
        <v>-10.80956833750389</v>
      </c>
      <c r="N52" s="27">
        <f t="shared" si="124"/>
        <v>1.1962966164772659E-2</v>
      </c>
      <c r="O52" s="27">
        <f t="shared" si="125"/>
        <v>-13.45839547322575</v>
      </c>
      <c r="Q52" t="str">
        <f>$A$16</f>
        <v>Elementary occupations</v>
      </c>
      <c r="R52" s="27">
        <f t="shared" si="126"/>
        <v>-2.7815603639954283</v>
      </c>
      <c r="S52" s="27">
        <f t="shared" si="96"/>
        <v>0.14310864484176022</v>
      </c>
      <c r="T52" s="27">
        <f t="shared" si="97"/>
        <v>-0.10973082095859299</v>
      </c>
      <c r="U52" s="27">
        <f t="shared" si="98"/>
        <v>-2.7481825401122677</v>
      </c>
      <c r="V52" s="27"/>
      <c r="W52" s="27">
        <f t="shared" si="127"/>
        <v>-2.6594386076047627</v>
      </c>
      <c r="X52" s="27">
        <f t="shared" si="99"/>
        <v>-0.10085666936786453</v>
      </c>
      <c r="Y52" s="27">
        <f t="shared" si="100"/>
        <v>1.0950824300117286</v>
      </c>
      <c r="Z52" s="27">
        <f t="shared" si="101"/>
        <v>-1.6652128469608982</v>
      </c>
      <c r="AA52" s="27"/>
      <c r="AB52" s="27">
        <f t="shared" si="128"/>
        <v>-5.440998971600191</v>
      </c>
      <c r="AC52" s="27">
        <f t="shared" si="102"/>
        <v>4.2251975473895698E-2</v>
      </c>
      <c r="AD52" s="27">
        <f t="shared" si="103"/>
        <v>0.98535160905313557</v>
      </c>
      <c r="AE52" s="27">
        <f t="shared" si="104"/>
        <v>-4.4133953870731659</v>
      </c>
      <c r="AG52" t="str">
        <f>$A$16</f>
        <v>Elementary occupations</v>
      </c>
      <c r="AH52" s="27">
        <f t="shared" si="129"/>
        <v>-0.79584780973477898</v>
      </c>
      <c r="AI52" s="27">
        <f t="shared" si="105"/>
        <v>-5.9507682080355089</v>
      </c>
      <c r="AJ52" s="27">
        <f t="shared" si="106"/>
        <v>-1.9582851444984359</v>
      </c>
      <c r="AK52" s="27">
        <f t="shared" si="107"/>
        <v>-8.7049011622687189</v>
      </c>
      <c r="AL52" s="27"/>
      <c r="AM52" s="27">
        <f t="shared" si="130"/>
        <v>3.5760566794482873</v>
      </c>
      <c r="AN52" s="27">
        <f t="shared" si="108"/>
        <v>-4.9010521049422842</v>
      </c>
      <c r="AO52" s="27">
        <f t="shared" si="109"/>
        <v>0.9848965016100748</v>
      </c>
      <c r="AP52" s="27">
        <f t="shared" si="110"/>
        <v>-0.3400989238839216</v>
      </c>
      <c r="AQ52" s="27"/>
      <c r="AR52" s="27">
        <f t="shared" si="131"/>
        <v>2.7802088697135083</v>
      </c>
      <c r="AS52" s="27">
        <f t="shared" si="111"/>
        <v>-10.851820312977793</v>
      </c>
      <c r="AT52" s="27">
        <f t="shared" si="112"/>
        <v>-0.97338864288836113</v>
      </c>
      <c r="AU52" s="27">
        <f t="shared" si="113"/>
        <v>-9.0450000861526405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2.2219144892509348</v>
      </c>
      <c r="C54" s="29">
        <f t="shared" si="115"/>
        <v>2.3598616089227562</v>
      </c>
      <c r="D54" s="29">
        <f t="shared" si="116"/>
        <v>-11.255776098173442</v>
      </c>
      <c r="E54" s="29">
        <f t="shared" si="117"/>
        <v>-6.6739999999997508</v>
      </c>
      <c r="F54" s="29"/>
      <c r="G54" s="29">
        <f t="shared" si="118"/>
        <v>32.603223786378635</v>
      </c>
      <c r="H54" s="29">
        <f t="shared" si="119"/>
        <v>11.073702240461444</v>
      </c>
      <c r="I54" s="29">
        <f t="shared" si="120"/>
        <v>5.0350739731594274</v>
      </c>
      <c r="J54" s="29">
        <f t="shared" si="121"/>
        <v>48.711999999999534</v>
      </c>
      <c r="K54" s="29"/>
      <c r="L54" s="29">
        <f t="shared" si="122"/>
        <v>34.82513827562957</v>
      </c>
      <c r="M54" s="29">
        <f t="shared" si="123"/>
        <v>13.4335638493842</v>
      </c>
      <c r="N54" s="29">
        <f t="shared" si="124"/>
        <v>-6.2207021250140144</v>
      </c>
      <c r="O54" s="29">
        <f t="shared" si="125"/>
        <v>42.037999999999784</v>
      </c>
      <c r="Q54" s="24" t="str">
        <f>$A$18</f>
        <v>All occupations</v>
      </c>
      <c r="R54" s="29">
        <f t="shared" ref="R54" si="132">W18-R18</f>
        <v>-2.9799942226309781</v>
      </c>
      <c r="S54" s="29">
        <f t="shared" ref="S54" si="133">X18-S18</f>
        <v>5.688621010241576</v>
      </c>
      <c r="T54" s="29">
        <f t="shared" ref="T54" si="134">Y18-T18</f>
        <v>-11.145612759617826</v>
      </c>
      <c r="U54" s="29">
        <f t="shared" ref="U54" si="135">Z18-U18</f>
        <v>-8.4369859720072782</v>
      </c>
      <c r="V54" s="29"/>
      <c r="W54" s="29">
        <f t="shared" ref="W54" si="136">AB18-W18</f>
        <v>5.2385566983591616</v>
      </c>
      <c r="X54" s="29">
        <f t="shared" ref="X54" si="137">AC18-X18</f>
        <v>7.0877852034424365</v>
      </c>
      <c r="Y54" s="29">
        <f t="shared" ref="Y54" si="138">AD18-Y18</f>
        <v>3.220078051227091</v>
      </c>
      <c r="Z54" s="29">
        <f t="shared" ref="Z54" si="139">AE18-Z18</f>
        <v>15.54641995302876</v>
      </c>
      <c r="AA54" s="29"/>
      <c r="AB54" s="29">
        <f t="shared" ref="AB54" si="140">AB18-R18</f>
        <v>2.2585624757281835</v>
      </c>
      <c r="AC54" s="29">
        <f t="shared" ref="AC54" si="141">AC18-S18</f>
        <v>12.776406213684012</v>
      </c>
      <c r="AD54" s="29">
        <f t="shared" ref="AD54" si="142">AD18-T18</f>
        <v>-7.9255347083907353</v>
      </c>
      <c r="AE54" s="29">
        <f t="shared" ref="AE54" si="143">AE18-U18</f>
        <v>7.1094339810214819</v>
      </c>
      <c r="AG54" s="24" t="str">
        <f>$A$18</f>
        <v>All occupations</v>
      </c>
      <c r="AH54" s="29">
        <f t="shared" ref="AH54" si="144">AM18-AH18</f>
        <v>5.2019087118819698</v>
      </c>
      <c r="AI54" s="29">
        <f t="shared" ref="AI54" si="145">AN18-AI18</f>
        <v>-3.3287594013188482</v>
      </c>
      <c r="AJ54" s="29">
        <f t="shared" ref="AJ54" si="146">AO18-AJ18</f>
        <v>-0.11016333855560134</v>
      </c>
      <c r="AK54" s="29">
        <f t="shared" ref="AK54" si="147">AP18-AK18</f>
        <v>1.7629859720075274</v>
      </c>
      <c r="AL54" s="29"/>
      <c r="AM54" s="29">
        <f t="shared" ref="AM54" si="148">AR18-AM18</f>
        <v>27.364667088019587</v>
      </c>
      <c r="AN54" s="29">
        <f t="shared" ref="AN54" si="149">AS18-AN18</f>
        <v>3.9859170370190213</v>
      </c>
      <c r="AO54" s="29">
        <f t="shared" ref="AO54" si="150">AT18-AO18</f>
        <v>1.8149959219323577</v>
      </c>
      <c r="AP54" s="29">
        <f t="shared" ref="AP54" si="151">AU18-AP18</f>
        <v>33.165580046970945</v>
      </c>
      <c r="AQ54" s="29"/>
      <c r="AR54" s="29">
        <f t="shared" ref="AR54" si="152">AR18-AH18</f>
        <v>32.566575799901557</v>
      </c>
      <c r="AS54" s="29">
        <f t="shared" ref="AS54" si="153">AS18-AI18</f>
        <v>0.65715763570017316</v>
      </c>
      <c r="AT54" s="29">
        <f t="shared" ref="AT54" si="154">AT18-AJ18</f>
        <v>1.7048325833767564</v>
      </c>
      <c r="AU54" s="29">
        <f t="shared" ref="AU54" si="155">AU18-AK18</f>
        <v>34.928566018978472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East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-0.14790938126226783</v>
      </c>
      <c r="N7" s="91">
        <f>'Occ T2'!I180</f>
        <v>0.35261644863415764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-1.6670731510049608</v>
      </c>
      <c r="N9" s="91">
        <f>'Occ T2'!I178</f>
        <v>6.3389821357118237E-2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-5.1196190753867494</v>
      </c>
      <c r="N10" s="91">
        <f>'Occ T2'!I177</f>
        <v>-1.8483965164197369</v>
      </c>
    </row>
    <row r="11" spans="1:14" x14ac:dyDescent="0.2">
      <c r="L11" s="114" t="str">
        <f>"["&amp;'Occ T3'!A47&amp;"]"</f>
        <v>[Elementary occupations]</v>
      </c>
      <c r="M11" s="91">
        <f>'Occ T1'!H88</f>
        <v>-2.1040763019952058</v>
      </c>
      <c r="N11" s="91">
        <f>'Occ T1'!I88</f>
        <v>-0.13216477010560279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1.3021171411977228</v>
      </c>
      <c r="N13" s="91">
        <f>'Occ T2'!I176</f>
        <v>-0.28456141946774371</v>
      </c>
    </row>
    <row r="14" spans="1:14" x14ac:dyDescent="0.2">
      <c r="L14" s="91" t="str">
        <f>'Occ T3'!A44</f>
        <v>81 Process, plant and machine operatives</v>
      </c>
      <c r="M14" s="91">
        <f>'Occ T2'!H175</f>
        <v>-4.4352393266395396</v>
      </c>
      <c r="N14" s="91">
        <f>'Occ T2'!I175</f>
        <v>0.78348840660151797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-1.5301312952233248</v>
      </c>
      <c r="N15" s="91">
        <f>'Occ T1'!I87</f>
        <v>0.21592819715705591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1.5228759251043833</v>
      </c>
      <c r="N17" s="91">
        <f>'Occ T2'!I174</f>
        <v>2.7717191302308208</v>
      </c>
    </row>
    <row r="18" spans="12:14" x14ac:dyDescent="0.2">
      <c r="L18" s="91" t="str">
        <f>'Occ T3'!A40</f>
        <v>71 Sales occupations</v>
      </c>
      <c r="M18" s="91">
        <f>'Occ T2'!H173</f>
        <v>-1.9474447397968886</v>
      </c>
      <c r="N18" s="91">
        <f>'Occ T2'!I173</f>
        <v>-0.55693460431077702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-1.3811780520579076</v>
      </c>
      <c r="N19" s="91">
        <f>'Occ T1'!I86</f>
        <v>0.15870242819828739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2.2881109854096859</v>
      </c>
      <c r="N21" s="91">
        <f>'Occ T2'!I172</f>
        <v>-0.86790398250896628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-0.42016192637549521</v>
      </c>
      <c r="N22" s="91">
        <f>'Occ T2'!I171</f>
        <v>0.18979375388950004</v>
      </c>
    </row>
    <row r="23" spans="12:14" x14ac:dyDescent="0.2">
      <c r="L23" s="91" t="str">
        <f>'Occ T3'!A35</f>
        <v>61 Caring personal service occupations</v>
      </c>
      <c r="M23" s="91">
        <f>'Occ T2'!H170</f>
        <v>-0.54891391937332834</v>
      </c>
      <c r="N23" s="91">
        <f>'Occ T2'!I170</f>
        <v>0.77424367829626028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-0.48088654210759474</v>
      </c>
      <c r="N24" s="91">
        <f>'Occ T1'!I85</f>
        <v>0.61683127035581098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-3.4111526449964513</v>
      </c>
      <c r="N26" s="91">
        <f>'Occ T2'!I169</f>
        <v>-0.29558164683112231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-2.4581949488595378</v>
      </c>
      <c r="N27" s="91">
        <f>'Occ T2'!I168</f>
        <v>-0.77788289698135227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-3.6942317921991541</v>
      </c>
      <c r="N28" s="91">
        <f>'Occ T2'!I167</f>
        <v>-1.000874700264387</v>
      </c>
    </row>
    <row r="29" spans="12:14" x14ac:dyDescent="0.2">
      <c r="L29" s="91" t="str">
        <f>'Occ T3'!A29</f>
        <v>51 Skilled agricultural and related trades</v>
      </c>
      <c r="M29" s="91">
        <f>'Occ T2'!H166</f>
        <v>-3.5755046146129343</v>
      </c>
      <c r="N29" s="91">
        <f>'Occ T2'!I166</f>
        <v>0.76971391022884195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-3.238108743095558</v>
      </c>
      <c r="N30" s="91">
        <f>'Occ T1'!I84</f>
        <v>-0.60059299009040945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-2.7072990793547524</v>
      </c>
      <c r="N32" s="91">
        <f>'Occ T2'!I165</f>
        <v>-0.43659822470351051</v>
      </c>
    </row>
    <row r="33" spans="12:14" x14ac:dyDescent="0.2">
      <c r="L33" s="91" t="str">
        <f>'Occ T3'!A25</f>
        <v>41 Administrative occupations</v>
      </c>
      <c r="M33" s="91">
        <f>'Occ T2'!H164</f>
        <v>-0.62017519031601909</v>
      </c>
      <c r="N33" s="91">
        <f>'Occ T2'!I164</f>
        <v>-0.87367772561383061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-0.98001036946243625</v>
      </c>
      <c r="N34" s="91">
        <f>'Occ T1'!I83</f>
        <v>-0.80036122061497572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1.5766529771841897</v>
      </c>
      <c r="N36" s="91">
        <f>'Occ T2'!I163</f>
        <v>1.5017437519326826E-2</v>
      </c>
    </row>
    <row r="37" spans="12:14" x14ac:dyDescent="0.2">
      <c r="L37" s="91" t="str">
        <f>'Occ T3'!A21</f>
        <v>34 Culture, media and sports occupations</v>
      </c>
      <c r="M37" s="91">
        <f>'Occ T2'!H162</f>
        <v>-0.72918630490593772</v>
      </c>
      <c r="N37" s="91">
        <f>'Occ T2'!I162</f>
        <v>0.39074228611029049</v>
      </c>
    </row>
    <row r="38" spans="12:14" x14ac:dyDescent="0.2">
      <c r="L38" s="91" t="str">
        <f>'Occ T3'!A20</f>
        <v>33 Protective service occupations</v>
      </c>
      <c r="M38" s="91">
        <f>'Occ T2'!H161</f>
        <v>2.1376391120780269</v>
      </c>
      <c r="N38" s="91">
        <f>'Occ T2'!I161</f>
        <v>1.8129727510816318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2.1489533166414665</v>
      </c>
      <c r="N39" s="91">
        <f>'Occ T2'!I160</f>
        <v>0.65835290042377537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3.396774422603932</v>
      </c>
      <c r="N40" s="91">
        <f>'Occ T2'!I159</f>
        <v>-0.64855660903725409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1.8098718318262375</v>
      </c>
      <c r="N41" s="91">
        <f>'Occ T1'!I82</f>
        <v>0.31550238400082087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3.9885034732817237</v>
      </c>
      <c r="N43" s="91">
        <f>'Occ T2'!I158</f>
        <v>1.5101051731047477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1.3841952730436535</v>
      </c>
      <c r="N44" s="91">
        <f>'Occ T2'!I157</f>
        <v>1.0670625305458481</v>
      </c>
    </row>
    <row r="45" spans="12:14" x14ac:dyDescent="0.2">
      <c r="L45" s="91" t="str">
        <f>'Occ T3'!A13</f>
        <v>22 Health professionals</v>
      </c>
      <c r="M45" s="91">
        <f>'Occ T2'!H156</f>
        <v>1.7031982710223881</v>
      </c>
      <c r="N45" s="91">
        <f>'Occ T2'!I156</f>
        <v>1.3228655493194852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2.087441687087277</v>
      </c>
      <c r="N46" s="91">
        <f>'Occ T2'!I155</f>
        <v>0.97946799349801772</v>
      </c>
    </row>
    <row r="47" spans="12:14" x14ac:dyDescent="0.2">
      <c r="L47" s="114" t="str">
        <f>"["&amp;'Occ T3'!A11&amp;"]"</f>
        <v>[Professional occupations]</v>
      </c>
      <c r="M47" s="91">
        <f>'Occ T1'!H81</f>
        <v>2.2584087988440915</v>
      </c>
      <c r="N47" s="91">
        <f>'Occ T1'!I81</f>
        <v>1.237801471729516</v>
      </c>
    </row>
    <row r="49" spans="12:14" x14ac:dyDescent="0.2">
      <c r="L49" s="107" t="str">
        <f>'Occ T3'!A9</f>
        <v>12 Other managers and proprietors</v>
      </c>
      <c r="M49" s="91">
        <f>'Occ T2'!H154</f>
        <v>1.4397485258885734</v>
      </c>
      <c r="N49" s="91">
        <f>'Occ T2'!I154</f>
        <v>2.3700762165352662</v>
      </c>
    </row>
    <row r="50" spans="12:14" x14ac:dyDescent="0.2">
      <c r="L50" s="107" t="str">
        <f>'Occ T3'!A8</f>
        <v>11 Corporate managers and directors</v>
      </c>
      <c r="M50" s="91">
        <f>'Occ T2'!H153</f>
        <v>3.3455060658740488</v>
      </c>
      <c r="N50" s="91">
        <f>'Occ T2'!I153</f>
        <v>9.2258499794772852E-2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2.5873584261232763</v>
      </c>
      <c r="N51" s="91">
        <f>'Occ T1'!I80</f>
        <v>1.0547865372539267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7.0824462996921156</v>
      </c>
      <c r="N82" s="94">
        <f>'Occ T2'!F119</f>
        <v>0.65022037972398294</v>
      </c>
    </row>
    <row r="83" spans="12:14" x14ac:dyDescent="0.2">
      <c r="L83" s="10" t="str">
        <f>name!D5</f>
        <v>12 Other managers and proprietors</v>
      </c>
      <c r="M83" s="94">
        <f>'Occ T2'!D9-'Occ T2'!B9</f>
        <v>2.0116607621132765</v>
      </c>
      <c r="N83" s="94">
        <f>'Occ T2'!F120</f>
        <v>12.277795779862107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4.3498958215120638</v>
      </c>
      <c r="N84" s="94">
        <f>'Occ T2'!F121</f>
        <v>6.9778912029491948</v>
      </c>
    </row>
    <row r="85" spans="12:14" x14ac:dyDescent="0.2">
      <c r="L85" s="10" t="str">
        <f>name!D7</f>
        <v>22 Health professionals</v>
      </c>
      <c r="M85" s="94">
        <f>'Occ T2'!D11-'Occ T2'!B11</f>
        <v>4.7858161374168446</v>
      </c>
      <c r="N85" s="94">
        <f>'Occ T2'!F122</f>
        <v>12.878337892764797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2.7303849299528338</v>
      </c>
      <c r="N86" s="94">
        <f>'Occ T2'!F123</f>
        <v>7.0939872971121716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8.4020808745938211</v>
      </c>
      <c r="N87" s="94">
        <f>'Occ T2'!F124</f>
        <v>11.925384151487336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3.0138648312423264</v>
      </c>
      <c r="N88" s="94">
        <f>'Occ T2'!F125</f>
        <v>-1.8220218232975327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2.1295458783334027</v>
      </c>
      <c r="N89" s="94">
        <f>'Occ T2'!F126</f>
        <v>2.184080992618977</v>
      </c>
    </row>
    <row r="90" spans="12:14" x14ac:dyDescent="0.2">
      <c r="L90" s="10" t="str">
        <f>name!D12</f>
        <v>33 Protective service occupations</v>
      </c>
      <c r="M90" s="94">
        <f>'Occ T2'!D16-'Occ T2'!B16</f>
        <v>1.2978957863564418</v>
      </c>
      <c r="N90" s="94">
        <f>'Occ T2'!F127</f>
        <v>4.000467245575825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-0.42556836460326863</v>
      </c>
      <c r="N91" s="94">
        <f>'Occ T2'!F128</f>
        <v>0.68786195086892299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3.1028262695857194</v>
      </c>
      <c r="N92" s="94">
        <f>'Occ T2'!F129</f>
        <v>9.2997323523107411E-2</v>
      </c>
    </row>
    <row r="93" spans="12:14" x14ac:dyDescent="0.2">
      <c r="L93" s="10" t="str">
        <f>name!D15</f>
        <v>41 Administrative occupations</v>
      </c>
      <c r="M93" s="94">
        <f>'Occ T2'!D19-'Occ T2'!B19</f>
        <v>-2.6428904999026059</v>
      </c>
      <c r="N93" s="94">
        <f>'Occ T2'!F130</f>
        <v>-10.316923472357431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-2.4044802996167647</v>
      </c>
      <c r="N94" s="94">
        <f>'Occ T2'!F131</f>
        <v>-1.0384308392004282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-1.63635417309664</v>
      </c>
      <c r="N95" s="94">
        <f>'Occ T2'!F132</f>
        <v>0.9989081907653059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-6.7440538706268924</v>
      </c>
      <c r="N96" s="94">
        <f>'Occ T2'!F133</f>
        <v>-4.561095448316081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-3.5991880587460052</v>
      </c>
      <c r="N97" s="94">
        <f>'Occ T2'!F134</f>
        <v>-3.0021587618250969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-3.0700636903527219</v>
      </c>
      <c r="N98" s="94">
        <f>'Occ T2'!F135</f>
        <v>-0.70362173754684143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-1.7607832593192114</v>
      </c>
      <c r="N99" s="94">
        <f>'Occ T2'!F136</f>
        <v>7.7393401179323433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-0.43262936163006671</v>
      </c>
      <c r="N100" s="94">
        <f>'Occ T2'!F137</f>
        <v>0.58666200888287179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0.12861518710972319</v>
      </c>
      <c r="N101" s="94">
        <f>'Occ T2'!F138</f>
        <v>-0.14739043535266072</v>
      </c>
    </row>
    <row r="102" spans="12:14" x14ac:dyDescent="0.2">
      <c r="L102" s="10" t="str">
        <f>name!D24</f>
        <v>71 Sales occupations</v>
      </c>
      <c r="M102" s="94">
        <f>'Occ T2'!D28-'Occ T2'!B28</f>
        <v>-8.0632272187608436</v>
      </c>
      <c r="N102" s="94">
        <f>'Occ T2'!F139</f>
        <v>-6.2708432810131001</v>
      </c>
    </row>
    <row r="103" spans="12:14" x14ac:dyDescent="0.2">
      <c r="L103" s="10" t="str">
        <f>name!D25</f>
        <v>72 Customer service occupations</v>
      </c>
      <c r="M103" s="94">
        <f>'Occ T2'!D29-'Occ T2'!B29</f>
        <v>1.2283001909882962</v>
      </c>
      <c r="N103" s="94">
        <f>'Occ T2'!F140</f>
        <v>8.5554712393248948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-6.7271729029611578</v>
      </c>
      <c r="N104" s="94">
        <f>'Occ T2'!F141</f>
        <v>3.2812690161288671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2.0221624331006147</v>
      </c>
      <c r="N105" s="94">
        <f>'Occ T2'!F142</f>
        <v>-1.3508772197668399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-3.5310187788437339</v>
      </c>
      <c r="N106" s="94">
        <f>'Occ T2'!F143</f>
        <v>-2.8681448674408863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-7.9220649235372349</v>
      </c>
      <c r="N107" s="94">
        <f>'Occ T2'!F144</f>
        <v>0.86283309659596341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-6.6739999999999782</v>
      </c>
      <c r="N109" s="94">
        <f>'Occ T2'!F146</f>
        <v>48.711999999999989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9.0941070618054027</v>
      </c>
      <c r="N153" s="94">
        <f>'Occ T1'!H8</f>
        <v>12.928016159586093</v>
      </c>
    </row>
    <row r="154" spans="1:14" x14ac:dyDescent="0.2">
      <c r="L154" s="10" t="str">
        <f>name!E5</f>
        <v>Professional occupations</v>
      </c>
      <c r="M154" s="94">
        <f>'Occ T1'!D9-'Occ T1'!B9</f>
        <v>20.268177763475563</v>
      </c>
      <c r="N154" s="94">
        <f>'Occ T1'!H9</f>
        <v>38.8756005443135</v>
      </c>
    </row>
    <row r="155" spans="1:14" x14ac:dyDescent="0.2">
      <c r="L155" s="10" t="str">
        <f>name!E6</f>
        <v>Associate professional occupations</v>
      </c>
      <c r="M155" s="94">
        <f>'Occ T1'!D10-'Occ T1'!B10</f>
        <v>9.1185644009146358</v>
      </c>
      <c r="N155" s="94">
        <f>'Occ T1'!H10</f>
        <v>5.1433856892892891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-5.0473707995193706</v>
      </c>
      <c r="N156" s="94">
        <f>'Occ T1'!H11</f>
        <v>-11.355354311557846</v>
      </c>
    </row>
    <row r="157" spans="1:14" x14ac:dyDescent="0.2">
      <c r="L157" s="10" t="str">
        <f>name!E8</f>
        <v>Skilled trades occupations</v>
      </c>
      <c r="M157" s="94">
        <f>'Occ T1'!D12-'Occ T1'!B12</f>
        <v>-15.049659792822254</v>
      </c>
      <c r="N157" s="94">
        <f>'Occ T1'!H12</f>
        <v>-7.2679677569227294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-2.0647974338395443</v>
      </c>
      <c r="N158" s="94">
        <f>'Occ T1'!H13</f>
        <v>8.1786116914625495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-6.8349270277725509</v>
      </c>
      <c r="N159" s="94">
        <f>'Occ T1'!H14</f>
        <v>2.2846279583118019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-4.7050104698605466</v>
      </c>
      <c r="N160" s="94">
        <f>'Occ T1'!H15</f>
        <v>1.9303917963620236</v>
      </c>
    </row>
    <row r="161" spans="12:14" x14ac:dyDescent="0.2">
      <c r="L161" s="10" t="str">
        <f>name!E12</f>
        <v>Elementary occupations</v>
      </c>
      <c r="M161" s="94">
        <f>'Occ T1'!D16-'Occ T1'!B16</f>
        <v>-11.453083702380965</v>
      </c>
      <c r="N161" s="94">
        <f>'Occ T1'!H16</f>
        <v>-2.0053117708449264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-6.6739999999997508</v>
      </c>
      <c r="N163" s="94">
        <f>'Occ T1'!H18</f>
        <v>48.711999999999755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East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56.863303269109977</v>
      </c>
      <c r="N5" s="87">
        <f>SUM(N6:N7)</f>
        <v>61.309368692305419</v>
      </c>
      <c r="O5" s="87">
        <f t="shared" ref="O5:AL5" si="1">SUM(O6:O7)</f>
        <v>61.119593633296716</v>
      </c>
      <c r="P5" s="87">
        <f t="shared" si="1"/>
        <v>64.383657363556765</v>
      </c>
      <c r="Q5" s="87">
        <f t="shared" si="1"/>
        <v>62.667171844197284</v>
      </c>
      <c r="R5" s="87">
        <f t="shared" si="1"/>
        <v>66.751713985174632</v>
      </c>
      <c r="S5" s="87">
        <f t="shared" si="1"/>
        <v>61.595474583210503</v>
      </c>
      <c r="T5" s="87">
        <f t="shared" si="1"/>
        <v>65.198098405475363</v>
      </c>
      <c r="U5" s="87">
        <f t="shared" si="1"/>
        <v>69.336678451743069</v>
      </c>
      <c r="V5" s="87">
        <f t="shared" si="1"/>
        <v>76.123748648308862</v>
      </c>
      <c r="W5" s="87">
        <f t="shared" si="1"/>
        <v>75.845821046980035</v>
      </c>
      <c r="X5" s="87">
        <f t="shared" si="1"/>
        <v>74.025225436110844</v>
      </c>
      <c r="Y5" s="87">
        <f t="shared" si="1"/>
        <v>74.635534498737954</v>
      </c>
      <c r="Z5" s="87">
        <f t="shared" si="1"/>
        <v>75.59095218509799</v>
      </c>
      <c r="AA5" s="87">
        <f t="shared" si="1"/>
        <v>76.749638780885505</v>
      </c>
      <c r="AB5" s="87">
        <f t="shared" si="1"/>
        <v>77.84410428001641</v>
      </c>
      <c r="AC5" s="87">
        <f t="shared" si="1"/>
        <v>78.871429857849307</v>
      </c>
      <c r="AD5" s="87">
        <f t="shared" si="1"/>
        <v>79.937777398828445</v>
      </c>
      <c r="AE5" s="87">
        <f t="shared" si="1"/>
        <v>81.031622556507045</v>
      </c>
      <c r="AF5" s="87">
        <f t="shared" si="1"/>
        <v>82.118515185311338</v>
      </c>
      <c r="AG5" s="87">
        <f t="shared" si="1"/>
        <v>83.240340827632423</v>
      </c>
      <c r="AH5" s="87">
        <f t="shared" si="1"/>
        <v>84.446142025306301</v>
      </c>
      <c r="AI5" s="87">
        <f t="shared" si="1"/>
        <v>85.738288076519439</v>
      </c>
      <c r="AJ5" s="87">
        <f t="shared" si="1"/>
        <v>86.884094537413404</v>
      </c>
      <c r="AK5" s="87">
        <f t="shared" si="1"/>
        <v>88.001785273365513</v>
      </c>
      <c r="AL5" s="87">
        <f t="shared" si="1"/>
        <v>88.773837206566128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35.633839537066606</v>
      </c>
      <c r="N6" s="11">
        <v>37.580663973481897</v>
      </c>
      <c r="O6" s="11">
        <v>37.419592849096553</v>
      </c>
      <c r="P6" s="11">
        <v>38.918937367144608</v>
      </c>
      <c r="Q6" s="11">
        <v>37.234357415984391</v>
      </c>
      <c r="R6" s="11">
        <v>39.60026386347252</v>
      </c>
      <c r="S6" s="11">
        <v>39.775275527847249</v>
      </c>
      <c r="T6" s="11">
        <v>41.176125074408908</v>
      </c>
      <c r="U6" s="11">
        <v>44.26073805736295</v>
      </c>
      <c r="V6" s="11">
        <v>45.733066071024645</v>
      </c>
      <c r="W6" s="11">
        <v>46.682710163164636</v>
      </c>
      <c r="X6" s="11">
        <v>41.473870819952154</v>
      </c>
      <c r="Y6" s="11">
        <v>41.713731433371429</v>
      </c>
      <c r="Z6" s="11">
        <v>42.096922179429498</v>
      </c>
      <c r="AA6" s="11">
        <v>42.554415348669671</v>
      </c>
      <c r="AB6" s="11">
        <v>42.970403998855438</v>
      </c>
      <c r="AC6" s="11">
        <v>43.367224470179494</v>
      </c>
      <c r="AD6" s="11">
        <v>43.77929518892644</v>
      </c>
      <c r="AE6" s="11">
        <v>44.202738151783286</v>
      </c>
      <c r="AF6" s="11">
        <v>44.620554735280642</v>
      </c>
      <c r="AG6" s="11">
        <v>45.057186667449585</v>
      </c>
      <c r="AH6" s="11">
        <v>45.523308769536193</v>
      </c>
      <c r="AI6" s="11">
        <v>46.018925596394837</v>
      </c>
      <c r="AJ6" s="11">
        <v>46.466603825074131</v>
      </c>
      <c r="AK6" s="11">
        <v>46.920648900748148</v>
      </c>
      <c r="AL6" s="11">
        <v>47.332930542888619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21.229463732043367</v>
      </c>
      <c r="N7" s="11">
        <v>23.728704718823522</v>
      </c>
      <c r="O7" s="11">
        <v>23.700000784200164</v>
      </c>
      <c r="P7" s="11">
        <v>25.46471999641216</v>
      </c>
      <c r="Q7" s="11">
        <v>25.43281442821289</v>
      </c>
      <c r="R7" s="11">
        <v>27.151450121702119</v>
      </c>
      <c r="S7" s="11">
        <v>21.820199055363258</v>
      </c>
      <c r="T7" s="11">
        <v>24.021973331066452</v>
      </c>
      <c r="U7" s="11">
        <v>25.075940394380122</v>
      </c>
      <c r="V7" s="11">
        <v>30.390682577284213</v>
      </c>
      <c r="W7" s="11">
        <v>29.163110883815396</v>
      </c>
      <c r="X7" s="11">
        <v>32.551354616158683</v>
      </c>
      <c r="Y7" s="11">
        <v>32.921803065366525</v>
      </c>
      <c r="Z7" s="11">
        <v>33.494030005668492</v>
      </c>
      <c r="AA7" s="11">
        <v>34.19522343221584</v>
      </c>
      <c r="AB7" s="11">
        <v>34.873700281160971</v>
      </c>
      <c r="AC7" s="11">
        <v>35.504205387669806</v>
      </c>
      <c r="AD7" s="11">
        <v>36.158482209901997</v>
      </c>
      <c r="AE7" s="11">
        <v>36.828884404723752</v>
      </c>
      <c r="AF7" s="11">
        <v>37.497960450030703</v>
      </c>
      <c r="AG7" s="11">
        <v>38.183154160182845</v>
      </c>
      <c r="AH7" s="11">
        <v>38.922833255770108</v>
      </c>
      <c r="AI7" s="11">
        <v>39.719362480124609</v>
      </c>
      <c r="AJ7" s="11">
        <v>40.417490712339266</v>
      </c>
      <c r="AK7" s="11">
        <v>41.081136372617365</v>
      </c>
      <c r="AL7" s="11">
        <v>41.440906663677502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164.91158982012288</v>
      </c>
      <c r="N9" s="87">
        <f>SUM(N10:N13)</f>
        <v>157.98238551233788</v>
      </c>
      <c r="O9" s="87">
        <f t="shared" ref="O9:AL9" si="3">SUM(O10:O13)</f>
        <v>162.22251689316485</v>
      </c>
      <c r="P9" s="87">
        <f t="shared" si="3"/>
        <v>159.14598023232287</v>
      </c>
      <c r="Q9" s="87">
        <f t="shared" si="3"/>
        <v>164.29827591338505</v>
      </c>
      <c r="R9" s="87">
        <f t="shared" si="3"/>
        <v>171.5645274831129</v>
      </c>
      <c r="S9" s="87">
        <f t="shared" si="3"/>
        <v>167.08171563012851</v>
      </c>
      <c r="T9" s="87">
        <f t="shared" si="3"/>
        <v>168.89970184579076</v>
      </c>
      <c r="U9" s="87">
        <f t="shared" si="3"/>
        <v>177.57704434038254</v>
      </c>
      <c r="V9" s="87">
        <f t="shared" si="3"/>
        <v>179.52702517379763</v>
      </c>
      <c r="W9" s="87">
        <f t="shared" si="3"/>
        <v>191.83270524658846</v>
      </c>
      <c r="X9" s="87">
        <f t="shared" si="3"/>
        <v>197.61023853055181</v>
      </c>
      <c r="Y9" s="87">
        <f t="shared" si="3"/>
        <v>200.24364473701809</v>
      </c>
      <c r="Z9" s="87">
        <f t="shared" si="3"/>
        <v>202.7825384330153</v>
      </c>
      <c r="AA9" s="87">
        <f t="shared" si="3"/>
        <v>205.55588925268415</v>
      </c>
      <c r="AB9" s="87">
        <f t="shared" si="3"/>
        <v>207.91502018325599</v>
      </c>
      <c r="AC9" s="87">
        <f t="shared" si="3"/>
        <v>210.11589375862258</v>
      </c>
      <c r="AD9" s="87">
        <f t="shared" si="3"/>
        <v>212.30343830684723</v>
      </c>
      <c r="AE9" s="87">
        <f t="shared" si="3"/>
        <v>214.48889716571148</v>
      </c>
      <c r="AF9" s="87">
        <f t="shared" si="3"/>
        <v>216.6799902803121</v>
      </c>
      <c r="AG9" s="87">
        <f t="shared" si="3"/>
        <v>218.98096364897808</v>
      </c>
      <c r="AH9" s="87">
        <f t="shared" si="3"/>
        <v>221.37073366613481</v>
      </c>
      <c r="AI9" s="87">
        <f t="shared" si="3"/>
        <v>223.73450122042954</v>
      </c>
      <c r="AJ9" s="87">
        <f t="shared" si="3"/>
        <v>226.09702712378683</v>
      </c>
      <c r="AK9" s="87">
        <f t="shared" si="3"/>
        <v>228.4475536322833</v>
      </c>
      <c r="AL9" s="87">
        <f t="shared" si="3"/>
        <v>230.70830579090196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39.565820947266914</v>
      </c>
      <c r="N10" s="11">
        <v>37.272938084513953</v>
      </c>
      <c r="O10" s="11">
        <v>37.190157496393191</v>
      </c>
      <c r="P10" s="11">
        <v>36.149175704273617</v>
      </c>
      <c r="Q10" s="11">
        <v>36.921709125743007</v>
      </c>
      <c r="R10" s="11">
        <v>39.972794551645933</v>
      </c>
      <c r="S10" s="11">
        <v>38.75590004463416</v>
      </c>
      <c r="T10" s="11">
        <v>38.870731755784192</v>
      </c>
      <c r="U10" s="11">
        <v>42.902636735302828</v>
      </c>
      <c r="V10" s="11">
        <v>43.013144247042796</v>
      </c>
      <c r="W10" s="11">
        <v>44.322690373157997</v>
      </c>
      <c r="X10" s="11">
        <v>44.591259969936132</v>
      </c>
      <c r="Y10" s="11">
        <v>44.907674064903489</v>
      </c>
      <c r="Z10" s="11">
        <v>45.359748120931705</v>
      </c>
      <c r="AA10" s="11">
        <v>45.901376355202942</v>
      </c>
      <c r="AB10" s="11">
        <v>46.374401976901567</v>
      </c>
      <c r="AC10" s="11">
        <v>46.816036743254408</v>
      </c>
      <c r="AD10" s="11">
        <v>47.276740693931657</v>
      </c>
      <c r="AE10" s="11">
        <v>47.754050447412759</v>
      </c>
      <c r="AF10" s="11">
        <v>48.232461109093691</v>
      </c>
      <c r="AG10" s="11">
        <v>48.736334292120134</v>
      </c>
      <c r="AH10" s="11">
        <v>49.243435761984657</v>
      </c>
      <c r="AI10" s="11">
        <v>49.752882463424321</v>
      </c>
      <c r="AJ10" s="11">
        <v>50.262009227029935</v>
      </c>
      <c r="AK10" s="11">
        <v>50.782313748001556</v>
      </c>
      <c r="AL10" s="11">
        <v>51.300581576107191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44.474988768806107</v>
      </c>
      <c r="N11" s="11">
        <v>43.926193170223229</v>
      </c>
      <c r="O11" s="11">
        <v>46.94105732453199</v>
      </c>
      <c r="P11" s="11">
        <v>48.814997934255381</v>
      </c>
      <c r="Q11" s="11">
        <v>53.453923260246349</v>
      </c>
      <c r="R11" s="11">
        <v>54.315991740109986</v>
      </c>
      <c r="S11" s="11">
        <v>52.786230105252315</v>
      </c>
      <c r="T11" s="11">
        <v>55.594137520455902</v>
      </c>
      <c r="U11" s="11">
        <v>56.28968038740453</v>
      </c>
      <c r="V11" s="11">
        <v>55.448021260591723</v>
      </c>
      <c r="W11" s="11">
        <v>59.101807877526831</v>
      </c>
      <c r="X11" s="11">
        <v>61.319065333077198</v>
      </c>
      <c r="Y11" s="11">
        <v>62.202192266220614</v>
      </c>
      <c r="Z11" s="11">
        <v>63.081201772280899</v>
      </c>
      <c r="AA11" s="11">
        <v>64.021211646060934</v>
      </c>
      <c r="AB11" s="11">
        <v>64.827418000720826</v>
      </c>
      <c r="AC11" s="11">
        <v>65.589895334057644</v>
      </c>
      <c r="AD11" s="11">
        <v>66.306633125181037</v>
      </c>
      <c r="AE11" s="11">
        <v>66.968943268570385</v>
      </c>
      <c r="AF11" s="11">
        <v>67.637215466928168</v>
      </c>
      <c r="AG11" s="11">
        <v>68.336618330582638</v>
      </c>
      <c r="AH11" s="11">
        <v>69.086319382553057</v>
      </c>
      <c r="AI11" s="11">
        <v>69.842735390451949</v>
      </c>
      <c r="AJ11" s="11">
        <v>70.598577754477162</v>
      </c>
      <c r="AK11" s="11">
        <v>71.328380361448779</v>
      </c>
      <c r="AL11" s="11">
        <v>71.980145770291628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38.191328443056506</v>
      </c>
      <c r="N12" s="11">
        <v>38.109439460122125</v>
      </c>
      <c r="O12" s="11">
        <v>42.057057291643723</v>
      </c>
      <c r="P12" s="11">
        <v>36.555283866268361</v>
      </c>
      <c r="Q12" s="11">
        <v>37.022439465315145</v>
      </c>
      <c r="R12" s="11">
        <v>38.37372204320625</v>
      </c>
      <c r="S12" s="11">
        <v>37.139417280983075</v>
      </c>
      <c r="T12" s="11">
        <v>37.066528397481726</v>
      </c>
      <c r="U12" s="11">
        <v>38.272263507927434</v>
      </c>
      <c r="V12" s="11">
        <v>39.201813936748401</v>
      </c>
      <c r="W12" s="11">
        <v>41.104106973159084</v>
      </c>
      <c r="X12" s="11">
        <v>42.234053592525051</v>
      </c>
      <c r="Y12" s="11">
        <v>43.321008992003719</v>
      </c>
      <c r="Z12" s="11">
        <v>43.905531976611975</v>
      </c>
      <c r="AA12" s="11">
        <v>44.477194729893171</v>
      </c>
      <c r="AB12" s="11">
        <v>44.853746415828944</v>
      </c>
      <c r="AC12" s="11">
        <v>45.162913234599088</v>
      </c>
      <c r="AD12" s="11">
        <v>45.487816257896107</v>
      </c>
      <c r="AE12" s="11">
        <v>45.818782282053611</v>
      </c>
      <c r="AF12" s="11">
        <v>46.143061734239339</v>
      </c>
      <c r="AG12" s="11">
        <v>46.470258560515262</v>
      </c>
      <c r="AH12" s="11">
        <v>46.818298927224816</v>
      </c>
      <c r="AI12" s="11">
        <v>47.168527909291136</v>
      </c>
      <c r="AJ12" s="11">
        <v>47.515832700254478</v>
      </c>
      <c r="AK12" s="11">
        <v>47.859006507037797</v>
      </c>
      <c r="AL12" s="11">
        <v>48.198094270271255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42.679451660993344</v>
      </c>
      <c r="N13" s="11">
        <v>38.67381479747857</v>
      </c>
      <c r="O13" s="11">
        <v>36.034244780595941</v>
      </c>
      <c r="P13" s="11">
        <v>37.626522727525511</v>
      </c>
      <c r="Q13" s="11">
        <v>36.900204062080547</v>
      </c>
      <c r="R13" s="11">
        <v>38.902019148150735</v>
      </c>
      <c r="S13" s="11">
        <v>38.400168199258964</v>
      </c>
      <c r="T13" s="11">
        <v>37.368304172068939</v>
      </c>
      <c r="U13" s="11">
        <v>40.112463709747757</v>
      </c>
      <c r="V13" s="11">
        <v>41.864045729414705</v>
      </c>
      <c r="W13" s="11">
        <v>47.304100022744556</v>
      </c>
      <c r="X13" s="11">
        <v>49.46585963501343</v>
      </c>
      <c r="Y13" s="11">
        <v>49.812769413890258</v>
      </c>
      <c r="Z13" s="11">
        <v>50.436056563190725</v>
      </c>
      <c r="AA13" s="11">
        <v>51.156106521527093</v>
      </c>
      <c r="AB13" s="11">
        <v>51.859453789804647</v>
      </c>
      <c r="AC13" s="11">
        <v>52.547048446711401</v>
      </c>
      <c r="AD13" s="11">
        <v>53.232248229838447</v>
      </c>
      <c r="AE13" s="11">
        <v>53.947121167674752</v>
      </c>
      <c r="AF13" s="11">
        <v>54.667251970050891</v>
      </c>
      <c r="AG13" s="11">
        <v>55.437752465760042</v>
      </c>
      <c r="AH13" s="11">
        <v>56.222679594372252</v>
      </c>
      <c r="AI13" s="11">
        <v>56.970355457262158</v>
      </c>
      <c r="AJ13" s="11">
        <v>57.720607442025255</v>
      </c>
      <c r="AK13" s="11">
        <v>58.477853015795191</v>
      </c>
      <c r="AL13" s="11">
        <v>59.229484174231892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96.522004912143572</v>
      </c>
      <c r="N15" s="87">
        <f>SUM(N16:N20)</f>
        <v>94.371655542924117</v>
      </c>
      <c r="O15" s="87">
        <f t="shared" ref="O15:AL15" si="5">SUM(O16:O20)</f>
        <v>94.460178105327657</v>
      </c>
      <c r="P15" s="87">
        <f t="shared" si="5"/>
        <v>94.50174761493804</v>
      </c>
      <c r="Q15" s="87">
        <f t="shared" si="5"/>
        <v>94.289427271536567</v>
      </c>
      <c r="R15" s="87">
        <f t="shared" si="5"/>
        <v>97.182741538413353</v>
      </c>
      <c r="S15" s="87">
        <f t="shared" si="5"/>
        <v>94.038907385517177</v>
      </c>
      <c r="T15" s="87">
        <f t="shared" si="5"/>
        <v>97.439613016295908</v>
      </c>
      <c r="U15" s="87">
        <f t="shared" si="5"/>
        <v>101.8069292323772</v>
      </c>
      <c r="V15" s="87">
        <f t="shared" si="5"/>
        <v>101.35488506317022</v>
      </c>
      <c r="W15" s="87">
        <f t="shared" si="5"/>
        <v>106.30130593932799</v>
      </c>
      <c r="X15" s="87">
        <f t="shared" si="5"/>
        <v>100.20601898249285</v>
      </c>
      <c r="Y15" s="87">
        <f t="shared" si="5"/>
        <v>100.55523397201235</v>
      </c>
      <c r="Z15" s="87">
        <f t="shared" si="5"/>
        <v>101.328817094204</v>
      </c>
      <c r="AA15" s="87">
        <f t="shared" si="5"/>
        <v>102.26513235966354</v>
      </c>
      <c r="AB15" s="87">
        <f t="shared" si="5"/>
        <v>103.11797711766974</v>
      </c>
      <c r="AC15" s="87">
        <f t="shared" si="5"/>
        <v>103.88824943401485</v>
      </c>
      <c r="AD15" s="87">
        <f t="shared" si="5"/>
        <v>104.66274071357192</v>
      </c>
      <c r="AE15" s="87">
        <f t="shared" si="5"/>
        <v>105.45860105963347</v>
      </c>
      <c r="AF15" s="87">
        <f t="shared" si="5"/>
        <v>106.21336554505247</v>
      </c>
      <c r="AG15" s="87">
        <f t="shared" si="5"/>
        <v>107.04997047507717</v>
      </c>
      <c r="AH15" s="87">
        <f t="shared" si="5"/>
        <v>107.88655230430373</v>
      </c>
      <c r="AI15" s="87">
        <f t="shared" si="5"/>
        <v>108.72949584001049</v>
      </c>
      <c r="AJ15" s="87">
        <f t="shared" si="5"/>
        <v>109.58755691743239</v>
      </c>
      <c r="AK15" s="87">
        <f t="shared" si="5"/>
        <v>110.45221607196947</v>
      </c>
      <c r="AL15" s="87">
        <f t="shared" si="5"/>
        <v>111.44469162861728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18.249548384553517</v>
      </c>
      <c r="N16" s="11">
        <v>17.463506597209975</v>
      </c>
      <c r="O16" s="11">
        <v>17.737606063221332</v>
      </c>
      <c r="P16" s="11">
        <v>17.550437369405135</v>
      </c>
      <c r="Q16" s="11">
        <v>15.862398519410048</v>
      </c>
      <c r="R16" s="11">
        <v>16.580155911002343</v>
      </c>
      <c r="S16" s="11">
        <v>16.575574352928044</v>
      </c>
      <c r="T16" s="11">
        <v>18.518635180964189</v>
      </c>
      <c r="U16" s="11">
        <v>19.370453293019324</v>
      </c>
      <c r="V16" s="11">
        <v>18.227342858116806</v>
      </c>
      <c r="W16" s="11">
        <v>19.59402074224467</v>
      </c>
      <c r="X16" s="11">
        <v>16.624969267101076</v>
      </c>
      <c r="Y16" s="11">
        <v>16.690436078902895</v>
      </c>
      <c r="Z16" s="11">
        <v>16.772954838254648</v>
      </c>
      <c r="AA16" s="11">
        <v>16.883079190012776</v>
      </c>
      <c r="AB16" s="11">
        <v>16.970687318406942</v>
      </c>
      <c r="AC16" s="11">
        <v>17.046739362219743</v>
      </c>
      <c r="AD16" s="11">
        <v>17.121487441796493</v>
      </c>
      <c r="AE16" s="11">
        <v>17.194852141640862</v>
      </c>
      <c r="AF16" s="11">
        <v>17.259178556183944</v>
      </c>
      <c r="AG16" s="11">
        <v>17.344063787478401</v>
      </c>
      <c r="AH16" s="11">
        <v>17.422908137109374</v>
      </c>
      <c r="AI16" s="11">
        <v>17.515833269147166</v>
      </c>
      <c r="AJ16" s="11">
        <v>17.597606519215585</v>
      </c>
      <c r="AK16" s="11">
        <v>17.692337986740007</v>
      </c>
      <c r="AL16" s="11">
        <v>17.771998918947137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13.957315876488575</v>
      </c>
      <c r="N17" s="11">
        <v>17.156871043431966</v>
      </c>
      <c r="O17" s="11">
        <v>17.598167494355934</v>
      </c>
      <c r="P17" s="11">
        <v>17.513935138726154</v>
      </c>
      <c r="Q17" s="11">
        <v>18.913215555485579</v>
      </c>
      <c r="R17" s="11">
        <v>18.985667126593395</v>
      </c>
      <c r="S17" s="11">
        <v>18.301177155504803</v>
      </c>
      <c r="T17" s="11">
        <v>18.674366839334184</v>
      </c>
      <c r="U17" s="11">
        <v>20.443049003109117</v>
      </c>
      <c r="V17" s="11">
        <v>19.359542423079251</v>
      </c>
      <c r="W17" s="11">
        <v>21.115213004926797</v>
      </c>
      <c r="X17" s="11">
        <v>20.409890810800071</v>
      </c>
      <c r="Y17" s="11">
        <v>20.651477146162112</v>
      </c>
      <c r="Z17" s="11">
        <v>20.895077579113597</v>
      </c>
      <c r="AA17" s="11">
        <v>21.156943172664832</v>
      </c>
      <c r="AB17" s="11">
        <v>21.375269091967276</v>
      </c>
      <c r="AC17" s="11">
        <v>21.567034948394536</v>
      </c>
      <c r="AD17" s="11">
        <v>21.753012102268599</v>
      </c>
      <c r="AE17" s="11">
        <v>21.9442721636206</v>
      </c>
      <c r="AF17" s="11">
        <v>22.12280811487414</v>
      </c>
      <c r="AG17" s="11">
        <v>22.311868335590457</v>
      </c>
      <c r="AH17" s="11">
        <v>22.487892590581485</v>
      </c>
      <c r="AI17" s="11">
        <v>22.664869283964467</v>
      </c>
      <c r="AJ17" s="11">
        <v>22.870463326373237</v>
      </c>
      <c r="AK17" s="11">
        <v>23.079659696060002</v>
      </c>
      <c r="AL17" s="11">
        <v>23.299293997545774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14.476913505863175</v>
      </c>
      <c r="N18" s="11">
        <v>15.115189512235055</v>
      </c>
      <c r="O18" s="11">
        <v>13.587485752938802</v>
      </c>
      <c r="P18" s="11">
        <v>12.444260645101291</v>
      </c>
      <c r="Q18" s="11">
        <v>11.864870882639977</v>
      </c>
      <c r="R18" s="11">
        <v>11.635084174885792</v>
      </c>
      <c r="S18" s="11">
        <v>12.47174914090192</v>
      </c>
      <c r="T18" s="11">
        <v>12.358185916824485</v>
      </c>
      <c r="U18" s="11">
        <v>12.117176799158404</v>
      </c>
      <c r="V18" s="11">
        <v>12.292514330977296</v>
      </c>
      <c r="W18" s="11">
        <v>12.932979961242234</v>
      </c>
      <c r="X18" s="11">
        <v>14.175269554165688</v>
      </c>
      <c r="Y18" s="11">
        <v>14.277134236276758</v>
      </c>
      <c r="Z18" s="11">
        <v>14.461817146496946</v>
      </c>
      <c r="AA18" s="11">
        <v>14.641455388783884</v>
      </c>
      <c r="AB18" s="11">
        <v>14.8662363792946</v>
      </c>
      <c r="AC18" s="11">
        <v>15.083977878962671</v>
      </c>
      <c r="AD18" s="11">
        <v>15.297558495717821</v>
      </c>
      <c r="AE18" s="11">
        <v>15.504817794517082</v>
      </c>
      <c r="AF18" s="11">
        <v>15.713041322973071</v>
      </c>
      <c r="AG18" s="11">
        <v>15.908093945360676</v>
      </c>
      <c r="AH18" s="11">
        <v>16.099176153483473</v>
      </c>
      <c r="AI18" s="11">
        <v>16.315125743185448</v>
      </c>
      <c r="AJ18" s="11">
        <v>16.529386101868738</v>
      </c>
      <c r="AK18" s="11">
        <v>16.727068813429653</v>
      </c>
      <c r="AL18" s="11">
        <v>16.933447206818059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8.1165343332312929</v>
      </c>
      <c r="N19" s="11">
        <v>7.9044650172999154</v>
      </c>
      <c r="O19" s="11">
        <v>9.2578045573267271</v>
      </c>
      <c r="P19" s="11">
        <v>10.672921025313482</v>
      </c>
      <c r="Q19" s="11">
        <v>9.9352966136160266</v>
      </c>
      <c r="R19" s="11">
        <v>11.84389105868004</v>
      </c>
      <c r="S19" s="11">
        <v>9.8199877217355027</v>
      </c>
      <c r="T19" s="11">
        <v>10.55400002447484</v>
      </c>
      <c r="U19" s="11">
        <v>10.886612445589252</v>
      </c>
      <c r="V19" s="11">
        <v>12.091813766975473</v>
      </c>
      <c r="W19" s="11">
        <v>11.418322694076771</v>
      </c>
      <c r="X19" s="11">
        <v>10.502394660835595</v>
      </c>
      <c r="Y19" s="11">
        <v>10.429606909514433</v>
      </c>
      <c r="Z19" s="11">
        <v>10.506313168202299</v>
      </c>
      <c r="AA19" s="11">
        <v>10.6350817810153</v>
      </c>
      <c r="AB19" s="11">
        <v>10.755907162854619</v>
      </c>
      <c r="AC19" s="11">
        <v>10.868917483168891</v>
      </c>
      <c r="AD19" s="11">
        <v>10.988157248652666</v>
      </c>
      <c r="AE19" s="11">
        <v>11.108342837897114</v>
      </c>
      <c r="AF19" s="11">
        <v>11.23027657714276</v>
      </c>
      <c r="AG19" s="11">
        <v>11.371751574155754</v>
      </c>
      <c r="AH19" s="11">
        <v>11.512018363868671</v>
      </c>
      <c r="AI19" s="11">
        <v>11.626992816584204</v>
      </c>
      <c r="AJ19" s="11">
        <v>11.744498784352691</v>
      </c>
      <c r="AK19" s="11">
        <v>11.845771117931733</v>
      </c>
      <c r="AL19" s="11">
        <v>12.106184644945694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41.721692812007014</v>
      </c>
      <c r="N20" s="11">
        <v>36.731623372747201</v>
      </c>
      <c r="O20" s="11">
        <v>36.279114237484855</v>
      </c>
      <c r="P20" s="11">
        <v>36.320193436391968</v>
      </c>
      <c r="Q20" s="11">
        <v>37.713645700384937</v>
      </c>
      <c r="R20" s="11">
        <v>38.137943267251792</v>
      </c>
      <c r="S20" s="11">
        <v>36.870419014446902</v>
      </c>
      <c r="T20" s="11">
        <v>37.334425054698208</v>
      </c>
      <c r="U20" s="11">
        <v>38.989637691501109</v>
      </c>
      <c r="V20" s="11">
        <v>39.38367168402138</v>
      </c>
      <c r="W20" s="11">
        <v>41.240769536837512</v>
      </c>
      <c r="X20" s="11">
        <v>38.49349468959042</v>
      </c>
      <c r="Y20" s="11">
        <v>38.506579601156147</v>
      </c>
      <c r="Z20" s="11">
        <v>38.692654362136508</v>
      </c>
      <c r="AA20" s="11">
        <v>38.948572827186759</v>
      </c>
      <c r="AB20" s="11">
        <v>39.1498771651463</v>
      </c>
      <c r="AC20" s="11">
        <v>39.321579761269028</v>
      </c>
      <c r="AD20" s="11">
        <v>39.502525425136341</v>
      </c>
      <c r="AE20" s="11">
        <v>39.706316121957812</v>
      </c>
      <c r="AF20" s="11">
        <v>39.888060973878552</v>
      </c>
      <c r="AG20" s="11">
        <v>40.114192832491874</v>
      </c>
      <c r="AH20" s="11">
        <v>40.36455705926074</v>
      </c>
      <c r="AI20" s="11">
        <v>40.606674727129203</v>
      </c>
      <c r="AJ20" s="11">
        <v>40.845602185622141</v>
      </c>
      <c r="AK20" s="11">
        <v>41.107378457808075</v>
      </c>
      <c r="AL20" s="11">
        <v>41.333766860360619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107.04343106699999</v>
      </c>
      <c r="N22" s="87">
        <f>SUM(N23:N24)</f>
        <v>103.26567015401839</v>
      </c>
      <c r="O22" s="87">
        <f t="shared" ref="O22:AL22" si="7">SUM(O23:O24)</f>
        <v>99.690092077866467</v>
      </c>
      <c r="P22" s="87">
        <f t="shared" si="7"/>
        <v>97.600815541207993</v>
      </c>
      <c r="Q22" s="87">
        <f t="shared" si="7"/>
        <v>101.36787946705813</v>
      </c>
      <c r="R22" s="87">
        <f t="shared" si="7"/>
        <v>105.04530839404191</v>
      </c>
      <c r="S22" s="87">
        <f t="shared" si="7"/>
        <v>98.682314187226794</v>
      </c>
      <c r="T22" s="87">
        <f t="shared" si="7"/>
        <v>98.256339337092044</v>
      </c>
      <c r="U22" s="87">
        <f t="shared" si="7"/>
        <v>100.53058278692565</v>
      </c>
      <c r="V22" s="87">
        <f t="shared" si="7"/>
        <v>96.085843421679186</v>
      </c>
      <c r="W22" s="87">
        <f t="shared" si="7"/>
        <v>99.99793759452254</v>
      </c>
      <c r="X22" s="87">
        <f t="shared" si="7"/>
        <v>96.009766220761961</v>
      </c>
      <c r="Y22" s="87">
        <f t="shared" si="7"/>
        <v>95.503317234332371</v>
      </c>
      <c r="Z22" s="87">
        <f t="shared" si="7"/>
        <v>95.118545349136753</v>
      </c>
      <c r="AA22" s="87">
        <f t="shared" si="7"/>
        <v>94.879432474898124</v>
      </c>
      <c r="AB22" s="87">
        <f t="shared" si="7"/>
        <v>94.609305838488268</v>
      </c>
      <c r="AC22" s="87">
        <f t="shared" si="7"/>
        <v>94.157246563062841</v>
      </c>
      <c r="AD22" s="87">
        <f t="shared" si="7"/>
        <v>93.648623846012356</v>
      </c>
      <c r="AE22" s="87">
        <f t="shared" si="7"/>
        <v>93.041046245019217</v>
      </c>
      <c r="AF22" s="87">
        <f t="shared" si="7"/>
        <v>92.508614305896515</v>
      </c>
      <c r="AG22" s="87">
        <f t="shared" si="7"/>
        <v>91.936307665692112</v>
      </c>
      <c r="AH22" s="87">
        <f t="shared" si="7"/>
        <v>91.075427108677587</v>
      </c>
      <c r="AI22" s="87">
        <f t="shared" si="7"/>
        <v>90.123400607948653</v>
      </c>
      <c r="AJ22" s="87">
        <f t="shared" si="7"/>
        <v>89.421249296693006</v>
      </c>
      <c r="AK22" s="87">
        <f t="shared" si="7"/>
        <v>88.786779229883649</v>
      </c>
      <c r="AL22" s="87">
        <f t="shared" si="7"/>
        <v>88.642583282964694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86.30764875405589</v>
      </c>
      <c r="N23" s="11">
        <v>84.226799583038542</v>
      </c>
      <c r="O23" s="11">
        <v>81.38847863210421</v>
      </c>
      <c r="P23" s="11">
        <v>79.074437970672321</v>
      </c>
      <c r="Q23" s="11">
        <v>82.094944944541083</v>
      </c>
      <c r="R23" s="11">
        <v>86.294181835484807</v>
      </c>
      <c r="S23" s="11">
        <v>81.565319518547184</v>
      </c>
      <c r="T23" s="11">
        <v>81.140708964507255</v>
      </c>
      <c r="U23" s="11">
        <v>82.412223372436117</v>
      </c>
      <c r="V23" s="11">
        <v>79.892164424842974</v>
      </c>
      <c r="W23" s="11">
        <v>83.651291335582201</v>
      </c>
      <c r="X23" s="11">
        <v>77.607694757342244</v>
      </c>
      <c r="Y23" s="11">
        <v>77.240321033310991</v>
      </c>
      <c r="Z23" s="11">
        <v>77.011753274409344</v>
      </c>
      <c r="AA23" s="11">
        <v>76.900280116796907</v>
      </c>
      <c r="AB23" s="11">
        <v>76.77620419456251</v>
      </c>
      <c r="AC23" s="11">
        <v>76.522035165233376</v>
      </c>
      <c r="AD23" s="11">
        <v>76.243261119327485</v>
      </c>
      <c r="AE23" s="11">
        <v>75.867562524414765</v>
      </c>
      <c r="AF23" s="11">
        <v>75.535000410555313</v>
      </c>
      <c r="AG23" s="11">
        <v>75.207433922879076</v>
      </c>
      <c r="AH23" s="11">
        <v>74.885279756728252</v>
      </c>
      <c r="AI23" s="11">
        <v>74.538588333086338</v>
      </c>
      <c r="AJ23" s="11">
        <v>74.117299217646348</v>
      </c>
      <c r="AK23" s="11">
        <v>73.65558165513211</v>
      </c>
      <c r="AL23" s="11">
        <v>73.33436786322477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20.735782312944096</v>
      </c>
      <c r="N24" s="11">
        <v>19.038870570979853</v>
      </c>
      <c r="O24" s="11">
        <v>18.301613445762264</v>
      </c>
      <c r="P24" s="11">
        <v>18.526377570535672</v>
      </c>
      <c r="Q24" s="11">
        <v>19.272934522517051</v>
      </c>
      <c r="R24" s="11">
        <v>18.751126558557111</v>
      </c>
      <c r="S24" s="11">
        <v>17.116994668679613</v>
      </c>
      <c r="T24" s="11">
        <v>17.115630372584796</v>
      </c>
      <c r="U24" s="11">
        <v>18.118359414489536</v>
      </c>
      <c r="V24" s="11">
        <v>16.193678996836216</v>
      </c>
      <c r="W24" s="11">
        <v>16.346646258940346</v>
      </c>
      <c r="X24" s="11">
        <v>18.402071463419713</v>
      </c>
      <c r="Y24" s="11">
        <v>18.26299620102138</v>
      </c>
      <c r="Z24" s="11">
        <v>18.106792074727402</v>
      </c>
      <c r="AA24" s="11">
        <v>17.97915235810121</v>
      </c>
      <c r="AB24" s="11">
        <v>17.833101643925758</v>
      </c>
      <c r="AC24" s="11">
        <v>17.635211397829472</v>
      </c>
      <c r="AD24" s="11">
        <v>17.405362726684878</v>
      </c>
      <c r="AE24" s="11">
        <v>17.173483720604455</v>
      </c>
      <c r="AF24" s="11">
        <v>16.973613895341199</v>
      </c>
      <c r="AG24" s="11">
        <v>16.728873742813036</v>
      </c>
      <c r="AH24" s="11">
        <v>16.190147351949332</v>
      </c>
      <c r="AI24" s="11">
        <v>15.584812274862315</v>
      </c>
      <c r="AJ24" s="11">
        <v>15.303950079046663</v>
      </c>
      <c r="AK24" s="11">
        <v>15.131197574751535</v>
      </c>
      <c r="AL24" s="11">
        <v>15.308215419739918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103.31219463775153</v>
      </c>
      <c r="N26" s="87">
        <f>SUM(N27:N30)</f>
        <v>106.45738176640594</v>
      </c>
      <c r="O26" s="87">
        <f t="shared" ref="O26:AL26" si="9">SUM(O27:O30)</f>
        <v>92.050210515503679</v>
      </c>
      <c r="P26" s="87">
        <f t="shared" si="9"/>
        <v>99.600852090373451</v>
      </c>
      <c r="Q26" s="87">
        <f t="shared" si="9"/>
        <v>99.833465565901179</v>
      </c>
      <c r="R26" s="87">
        <f>SUM(R27:R30)</f>
        <v>99.17131992090647</v>
      </c>
      <c r="S26" s="87">
        <f t="shared" si="9"/>
        <v>91.133217767406947</v>
      </c>
      <c r="T26" s="87">
        <f t="shared" si="9"/>
        <v>95.995414157070684</v>
      </c>
      <c r="U26" s="87">
        <f t="shared" si="9"/>
        <v>97.307384662069964</v>
      </c>
      <c r="V26" s="87">
        <f t="shared" si="9"/>
        <v>97.295267462491651</v>
      </c>
      <c r="W26" s="87">
        <f t="shared" si="9"/>
        <v>84.121660128084216</v>
      </c>
      <c r="X26" s="87">
        <f t="shared" si="9"/>
        <v>84.218879386403856</v>
      </c>
      <c r="Y26" s="87">
        <f t="shared" si="9"/>
        <v>83.526161840126122</v>
      </c>
      <c r="Z26" s="87">
        <f t="shared" si="9"/>
        <v>82.815957550554046</v>
      </c>
      <c r="AA26" s="87">
        <f t="shared" si="9"/>
        <v>82.374014730514148</v>
      </c>
      <c r="AB26" s="87">
        <f t="shared" si="9"/>
        <v>81.997804633625577</v>
      </c>
      <c r="AC26" s="87">
        <f t="shared" si="9"/>
        <v>81.525639654472116</v>
      </c>
      <c r="AD26" s="87">
        <f t="shared" si="9"/>
        <v>80.984595179668787</v>
      </c>
      <c r="AE26" s="87">
        <f t="shared" si="9"/>
        <v>80.48033475933353</v>
      </c>
      <c r="AF26" s="87">
        <f t="shared" si="9"/>
        <v>79.96718590622713</v>
      </c>
      <c r="AG26" s="87">
        <f t="shared" si="9"/>
        <v>79.482487733518397</v>
      </c>
      <c r="AH26" s="87">
        <f t="shared" si="9"/>
        <v>79.012871496372128</v>
      </c>
      <c r="AI26" s="87">
        <f t="shared" si="9"/>
        <v>78.537383796712831</v>
      </c>
      <c r="AJ26" s="87">
        <f t="shared" si="9"/>
        <v>78.010257932155994</v>
      </c>
      <c r="AK26" s="87">
        <f t="shared" si="9"/>
        <v>77.481991953325547</v>
      </c>
      <c r="AL26" s="87">
        <f t="shared" si="9"/>
        <v>76.853692371161486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9.5650714400515913</v>
      </c>
      <c r="N27" s="11">
        <v>14.465480828915553</v>
      </c>
      <c r="O27" s="11">
        <v>8.1893820275046245</v>
      </c>
      <c r="P27" s="11">
        <v>10.22037672018938</v>
      </c>
      <c r="Q27" s="11">
        <v>11.627427715978179</v>
      </c>
      <c r="R27" s="11">
        <v>9.8314967627196541</v>
      </c>
      <c r="S27" s="11">
        <v>7.3116208550571491</v>
      </c>
      <c r="T27" s="11">
        <v>8.8983670414368099</v>
      </c>
      <c r="U27" s="11">
        <v>10.242075125741515</v>
      </c>
      <c r="V27" s="11">
        <v>8.1291302717673268</v>
      </c>
      <c r="W27" s="11">
        <v>8.1951425896230141</v>
      </c>
      <c r="X27" s="11">
        <v>7.9254637099611864</v>
      </c>
      <c r="Y27" s="11">
        <v>7.999327629655995</v>
      </c>
      <c r="Z27" s="11">
        <v>8.1104735564201675</v>
      </c>
      <c r="AA27" s="11">
        <v>8.2292564632817822</v>
      </c>
      <c r="AB27" s="11">
        <v>8.3260923271780101</v>
      </c>
      <c r="AC27" s="11">
        <v>8.4192189561814406</v>
      </c>
      <c r="AD27" s="11">
        <v>8.5065568716676694</v>
      </c>
      <c r="AE27" s="11">
        <v>8.5973945499041466</v>
      </c>
      <c r="AF27" s="11">
        <v>8.6871787354685015</v>
      </c>
      <c r="AG27" s="11">
        <v>8.7798188357807927</v>
      </c>
      <c r="AH27" s="11">
        <v>8.8712333046135861</v>
      </c>
      <c r="AI27" s="11">
        <v>8.9561782791773084</v>
      </c>
      <c r="AJ27" s="11">
        <v>9.0397399434034895</v>
      </c>
      <c r="AK27" s="11">
        <v>9.1173882558487751</v>
      </c>
      <c r="AL27" s="11">
        <v>9.19405078038832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39.82070624978163</v>
      </c>
      <c r="N28" s="11">
        <v>40.504438138094926</v>
      </c>
      <c r="O28" s="11">
        <v>35.248863545683371</v>
      </c>
      <c r="P28" s="11">
        <v>38.252889254443822</v>
      </c>
      <c r="Q28" s="11">
        <v>39.197552664038966</v>
      </c>
      <c r="R28" s="11">
        <v>39.310368443960584</v>
      </c>
      <c r="S28" s="11">
        <v>38.251479737244011</v>
      </c>
      <c r="T28" s="11">
        <v>38.041181753314156</v>
      </c>
      <c r="U28" s="11">
        <v>38.800735501306676</v>
      </c>
      <c r="V28" s="11">
        <v>38.358534355845464</v>
      </c>
      <c r="W28" s="11">
        <v>32.566314573333692</v>
      </c>
      <c r="X28" s="11">
        <v>32.223749112301569</v>
      </c>
      <c r="Y28" s="11">
        <v>31.835043164026846</v>
      </c>
      <c r="Z28" s="11">
        <v>31.5127669332308</v>
      </c>
      <c r="AA28" s="11">
        <v>31.258327351321952</v>
      </c>
      <c r="AB28" s="11">
        <v>31.003037889354225</v>
      </c>
      <c r="AC28" s="11">
        <v>30.710641540601841</v>
      </c>
      <c r="AD28" s="11">
        <v>30.402271133048842</v>
      </c>
      <c r="AE28" s="11">
        <v>30.084898299399232</v>
      </c>
      <c r="AF28" s="11">
        <v>29.768227916350082</v>
      </c>
      <c r="AG28" s="11">
        <v>29.47397990787811</v>
      </c>
      <c r="AH28" s="11">
        <v>29.188008547868634</v>
      </c>
      <c r="AI28" s="11">
        <v>28.896341386534377</v>
      </c>
      <c r="AJ28" s="11">
        <v>28.594075145952107</v>
      </c>
      <c r="AK28" s="11">
        <v>28.303247868585064</v>
      </c>
      <c r="AL28" s="11">
        <v>28.005219125017611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38.335635056286598</v>
      </c>
      <c r="N29" s="11">
        <v>35.088978736379794</v>
      </c>
      <c r="O29" s="11">
        <v>31.901388007019133</v>
      </c>
      <c r="P29" s="11">
        <v>34.090065616401148</v>
      </c>
      <c r="Q29" s="11">
        <v>32.171333453047254</v>
      </c>
      <c r="R29" s="11">
        <v>30.758676250161194</v>
      </c>
      <c r="S29" s="11">
        <v>28.585358773407059</v>
      </c>
      <c r="T29" s="11">
        <v>30.907393293748203</v>
      </c>
      <c r="U29" s="11">
        <v>31.796567625569047</v>
      </c>
      <c r="V29" s="11">
        <v>33.610799154572902</v>
      </c>
      <c r="W29" s="11">
        <v>27.159488191415189</v>
      </c>
      <c r="X29" s="11">
        <v>28.159407780853972</v>
      </c>
      <c r="Y29" s="11">
        <v>27.842753321970061</v>
      </c>
      <c r="Z29" s="11">
        <v>27.359324787361601</v>
      </c>
      <c r="AA29" s="11">
        <v>27.022790500010068</v>
      </c>
      <c r="AB29" s="11">
        <v>26.799939423585826</v>
      </c>
      <c r="AC29" s="11">
        <v>26.543930320799625</v>
      </c>
      <c r="AD29" s="11">
        <v>26.264221370002623</v>
      </c>
      <c r="AE29" s="11">
        <v>26.010202388515154</v>
      </c>
      <c r="AF29" s="11">
        <v>25.743667639626882</v>
      </c>
      <c r="AG29" s="11">
        <v>25.480051634995952</v>
      </c>
      <c r="AH29" s="11">
        <v>25.213302222623518</v>
      </c>
      <c r="AI29" s="11">
        <v>24.952837922543729</v>
      </c>
      <c r="AJ29" s="11">
        <v>24.687693467498285</v>
      </c>
      <c r="AK29" s="11">
        <v>24.424943031395063</v>
      </c>
      <c r="AL29" s="11">
        <v>24.157329429590092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15.59078189163171</v>
      </c>
      <c r="N30" s="11">
        <v>16.398484063015676</v>
      </c>
      <c r="O30" s="11">
        <v>16.71057693529654</v>
      </c>
      <c r="P30" s="11">
        <v>17.037520499339116</v>
      </c>
      <c r="Q30" s="11">
        <v>16.83715173283678</v>
      </c>
      <c r="R30" s="11">
        <v>19.270778464065035</v>
      </c>
      <c r="S30" s="11">
        <v>16.984758401698723</v>
      </c>
      <c r="T30" s="11">
        <v>18.148472068571518</v>
      </c>
      <c r="U30" s="11">
        <v>16.468006409452723</v>
      </c>
      <c r="V30" s="11">
        <v>17.196803680305965</v>
      </c>
      <c r="W30" s="11">
        <v>16.200714773712313</v>
      </c>
      <c r="X30" s="11">
        <v>15.910258783287132</v>
      </c>
      <c r="Y30" s="11">
        <v>15.84903772447322</v>
      </c>
      <c r="Z30" s="11">
        <v>15.833392273541472</v>
      </c>
      <c r="AA30" s="11">
        <v>15.863640415900333</v>
      </c>
      <c r="AB30" s="11">
        <v>15.86873499350752</v>
      </c>
      <c r="AC30" s="11">
        <v>15.851848836889218</v>
      </c>
      <c r="AD30" s="11">
        <v>15.811545804949644</v>
      </c>
      <c r="AE30" s="11">
        <v>15.787839521514998</v>
      </c>
      <c r="AF30" s="11">
        <v>15.768111614781654</v>
      </c>
      <c r="AG30" s="11">
        <v>15.748637354863545</v>
      </c>
      <c r="AH30" s="11">
        <v>15.740327421266386</v>
      </c>
      <c r="AI30" s="11">
        <v>15.732026208457416</v>
      </c>
      <c r="AJ30" s="11">
        <v>15.68874937530212</v>
      </c>
      <c r="AK30" s="11">
        <v>15.636412797496654</v>
      </c>
      <c r="AL30" s="11">
        <v>15.497093036165472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83.00519797228911</v>
      </c>
      <c r="N32" s="87">
        <f t="shared" si="10"/>
        <v>77.525408216868215</v>
      </c>
      <c r="O32" s="87">
        <f t="shared" si="10"/>
        <v>78.950170935991849</v>
      </c>
      <c r="P32" s="87">
        <f t="shared" si="10"/>
        <v>79.434416220820069</v>
      </c>
      <c r="Q32" s="87">
        <f t="shared" si="10"/>
        <v>84.738078840623174</v>
      </c>
      <c r="R32" s="87">
        <f t="shared" si="10"/>
        <v>86.704519436519433</v>
      </c>
      <c r="S32" s="87">
        <f t="shared" si="10"/>
        <v>82.381179453325146</v>
      </c>
      <c r="T32" s="87">
        <f t="shared" si="10"/>
        <v>84.68790593527325</v>
      </c>
      <c r="U32" s="87">
        <f t="shared" si="10"/>
        <v>85.975422425855029</v>
      </c>
      <c r="V32" s="87">
        <f t="shared" si="10"/>
        <v>84.433654333793669</v>
      </c>
      <c r="W32" s="87">
        <f t="shared" si="10"/>
        <v>84.639722002679889</v>
      </c>
      <c r="X32" s="87">
        <f t="shared" si="10"/>
        <v>86.491390087587064</v>
      </c>
      <c r="Y32" s="87">
        <f t="shared" si="10"/>
        <v>86.985017915827186</v>
      </c>
      <c r="Z32" s="87">
        <f t="shared" si="10"/>
        <v>87.605073252768094</v>
      </c>
      <c r="AA32" s="87">
        <f t="shared" si="10"/>
        <v>88.298287103081677</v>
      </c>
      <c r="AB32" s="87">
        <f t="shared" si="10"/>
        <v>88.80829585827982</v>
      </c>
      <c r="AC32" s="87">
        <f t="shared" si="10"/>
        <v>89.196970850543892</v>
      </c>
      <c r="AD32" s="87">
        <f t="shared" si="10"/>
        <v>89.53404552359369</v>
      </c>
      <c r="AE32" s="87">
        <f t="shared" ref="AE32" si="11">SUM(AE33:AE35)</f>
        <v>89.893615718638429</v>
      </c>
      <c r="AF32" s="87">
        <f t="shared" ref="AF32" si="12">SUM(AF33:AF35)</f>
        <v>90.208582252524991</v>
      </c>
      <c r="AG32" s="87">
        <f t="shared" ref="AG32" si="13">SUM(AG33:AG35)</f>
        <v>90.597647080601121</v>
      </c>
      <c r="AH32" s="87">
        <f t="shared" ref="AH32" si="14">SUM(AH33:AH35)</f>
        <v>91.010113554135032</v>
      </c>
      <c r="AI32" s="87">
        <f t="shared" ref="AI32" si="15">SUM(AI33:AI35)</f>
        <v>91.450603648968638</v>
      </c>
      <c r="AJ32" s="87">
        <f t="shared" ref="AJ32" si="16">SUM(AJ33:AJ35)</f>
        <v>91.909637955557486</v>
      </c>
      <c r="AK32" s="87">
        <f t="shared" ref="AK32" si="17">SUM(AK33:AK35)</f>
        <v>92.373951526885904</v>
      </c>
      <c r="AL32" s="87">
        <f t="shared" ref="AL32" si="18">SUM(AL33:AL35)</f>
        <v>92.818333694142439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63.442909158131272</v>
      </c>
      <c r="N33" s="11">
        <v>57.074726742827792</v>
      </c>
      <c r="O33" s="11">
        <v>59.619841320739809</v>
      </c>
      <c r="P33" s="11">
        <v>59.890144818655074</v>
      </c>
      <c r="Q33" s="11">
        <v>64.020918849635081</v>
      </c>
      <c r="R33" s="11">
        <v>64.863358835168654</v>
      </c>
      <c r="S33" s="11">
        <v>63.081793011632058</v>
      </c>
      <c r="T33" s="11">
        <v>64.09854829073484</v>
      </c>
      <c r="U33" s="11">
        <v>63.45380002761727</v>
      </c>
      <c r="V33" s="11">
        <v>61.581083991428585</v>
      </c>
      <c r="W33" s="11">
        <v>63.102575575849443</v>
      </c>
      <c r="X33" s="11">
        <v>65.593153553431577</v>
      </c>
      <c r="Y33" s="11">
        <v>66.143705979474674</v>
      </c>
      <c r="Z33" s="11">
        <v>66.654786980057565</v>
      </c>
      <c r="AA33" s="11">
        <v>67.191838826672011</v>
      </c>
      <c r="AB33" s="11">
        <v>67.581681212210313</v>
      </c>
      <c r="AC33" s="11">
        <v>67.867950990808495</v>
      </c>
      <c r="AD33" s="11">
        <v>68.109711750215624</v>
      </c>
      <c r="AE33" s="11">
        <v>68.387608209327226</v>
      </c>
      <c r="AF33" s="11">
        <v>68.629061539961896</v>
      </c>
      <c r="AG33" s="11">
        <v>68.935955775464862</v>
      </c>
      <c r="AH33" s="11">
        <v>69.270957052761617</v>
      </c>
      <c r="AI33" s="11">
        <v>69.641953727489067</v>
      </c>
      <c r="AJ33" s="11">
        <v>70.013415957482593</v>
      </c>
      <c r="AK33" s="11">
        <v>70.416145790764318</v>
      </c>
      <c r="AL33" s="11">
        <v>70.841915693781786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17.752747672037547</v>
      </c>
      <c r="N34" s="11">
        <v>19.191777555553532</v>
      </c>
      <c r="O34" s="11">
        <v>18.146271167056792</v>
      </c>
      <c r="P34" s="11">
        <v>18.428904452445799</v>
      </c>
      <c r="Q34" s="11">
        <v>19.518306753459207</v>
      </c>
      <c r="R34" s="11">
        <v>20.767238960033453</v>
      </c>
      <c r="S34" s="11">
        <v>18.363337963704943</v>
      </c>
      <c r="T34" s="11">
        <v>19.539051611479824</v>
      </c>
      <c r="U34" s="11">
        <v>21.489473590666652</v>
      </c>
      <c r="V34" s="11">
        <v>21.87734097808017</v>
      </c>
      <c r="W34" s="11">
        <v>20.334609598403386</v>
      </c>
      <c r="X34" s="11">
        <v>19.927644422937512</v>
      </c>
      <c r="Y34" s="11">
        <v>19.86986525297883</v>
      </c>
      <c r="Z34" s="11">
        <v>19.973378450072271</v>
      </c>
      <c r="AA34" s="11">
        <v>20.123518627558383</v>
      </c>
      <c r="AB34" s="11">
        <v>20.235585595446281</v>
      </c>
      <c r="AC34" s="11">
        <v>20.330598475611705</v>
      </c>
      <c r="AD34" s="11">
        <v>20.418774826496669</v>
      </c>
      <c r="AE34" s="11">
        <v>20.49368882077037</v>
      </c>
      <c r="AF34" s="11">
        <v>20.560215889416927</v>
      </c>
      <c r="AG34" s="11">
        <v>20.636317469008475</v>
      </c>
      <c r="AH34" s="11">
        <v>20.708065926605663</v>
      </c>
      <c r="AI34" s="11">
        <v>20.771340927786682</v>
      </c>
      <c r="AJ34" s="11">
        <v>20.852431330140682</v>
      </c>
      <c r="AK34" s="11">
        <v>20.90855976596756</v>
      </c>
      <c r="AL34" s="11">
        <v>20.921271607286258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1.8095411421202887</v>
      </c>
      <c r="N35" s="11">
        <v>1.2589039184868984</v>
      </c>
      <c r="O35" s="11">
        <v>1.1840584481952496</v>
      </c>
      <c r="P35" s="11">
        <v>1.1153669497191889</v>
      </c>
      <c r="Q35" s="11">
        <v>1.1988532375288954</v>
      </c>
      <c r="R35" s="11">
        <v>1.0739216413173336</v>
      </c>
      <c r="S35" s="11">
        <v>0.93604847798813651</v>
      </c>
      <c r="T35" s="11">
        <v>1.0503060330585914</v>
      </c>
      <c r="U35" s="11">
        <v>1.0321488075711094</v>
      </c>
      <c r="V35" s="11">
        <v>0.97522936428492091</v>
      </c>
      <c r="W35" s="11">
        <v>1.2025368284270568</v>
      </c>
      <c r="X35" s="11">
        <v>0.97059211121797262</v>
      </c>
      <c r="Y35" s="11">
        <v>0.97144668337368956</v>
      </c>
      <c r="Z35" s="11">
        <v>0.97690782263825515</v>
      </c>
      <c r="AA35" s="11">
        <v>0.98292964885127587</v>
      </c>
      <c r="AB35" s="11">
        <v>0.99102905062322422</v>
      </c>
      <c r="AC35" s="11">
        <v>0.9984213841236883</v>
      </c>
      <c r="AD35" s="11">
        <v>1.0055589468813986</v>
      </c>
      <c r="AE35" s="11">
        <v>1.0123186885408242</v>
      </c>
      <c r="AF35" s="11">
        <v>1.0193048231461754</v>
      </c>
      <c r="AG35" s="11">
        <v>1.0253738361277898</v>
      </c>
      <c r="AH35" s="11">
        <v>1.0310905747677619</v>
      </c>
      <c r="AI35" s="11">
        <v>1.037308993692889</v>
      </c>
      <c r="AJ35" s="11">
        <v>1.0437906679342159</v>
      </c>
      <c r="AK35" s="11">
        <v>1.0492459701540191</v>
      </c>
      <c r="AL35" s="11">
        <v>1.0551463930743961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88.413999269090098</v>
      </c>
      <c r="N37" s="87">
        <f t="shared" ref="N37:AL37" si="19">SUM(N38:N39)</f>
        <v>90.870946916501296</v>
      </c>
      <c r="O37" s="87">
        <f t="shared" si="19"/>
        <v>93.5205887185313</v>
      </c>
      <c r="P37" s="87">
        <f t="shared" si="19"/>
        <v>88.05309738471631</v>
      </c>
      <c r="Q37" s="87">
        <f t="shared" si="19"/>
        <v>98.64215901966665</v>
      </c>
      <c r="R37" s="87">
        <f t="shared" si="19"/>
        <v>101.74441638451566</v>
      </c>
      <c r="S37" s="87">
        <f t="shared" si="19"/>
        <v>99.742950452593277</v>
      </c>
      <c r="T37" s="87">
        <f t="shared" si="19"/>
        <v>96.185548414701046</v>
      </c>
      <c r="U37" s="87">
        <f t="shared" si="19"/>
        <v>92.798257440456752</v>
      </c>
      <c r="V37" s="87">
        <f t="shared" si="19"/>
        <v>94.215258109451241</v>
      </c>
      <c r="W37" s="87">
        <f t="shared" si="19"/>
        <v>94.909489356743109</v>
      </c>
      <c r="X37" s="87">
        <f t="shared" si="19"/>
        <v>93.654253580944157</v>
      </c>
      <c r="Y37" s="87">
        <f t="shared" si="19"/>
        <v>93.877796552649471</v>
      </c>
      <c r="Z37" s="87">
        <f t="shared" si="19"/>
        <v>94.338207160494505</v>
      </c>
      <c r="AA37" s="87">
        <f t="shared" si="19"/>
        <v>94.922468724123178</v>
      </c>
      <c r="AB37" s="87">
        <f t="shared" si="19"/>
        <v>95.34932050793384</v>
      </c>
      <c r="AC37" s="87">
        <f t="shared" si="19"/>
        <v>95.678394447823649</v>
      </c>
      <c r="AD37" s="87">
        <f t="shared" si="19"/>
        <v>95.927734746718755</v>
      </c>
      <c r="AE37" s="87">
        <f t="shared" si="19"/>
        <v>96.148616304926065</v>
      </c>
      <c r="AF37" s="87">
        <f t="shared" si="19"/>
        <v>96.385569848525023</v>
      </c>
      <c r="AG37" s="87">
        <f t="shared" si="19"/>
        <v>96.607712639312354</v>
      </c>
      <c r="AH37" s="87">
        <f t="shared" si="19"/>
        <v>96.79577880328803</v>
      </c>
      <c r="AI37" s="87">
        <f t="shared" si="19"/>
        <v>96.906313488268836</v>
      </c>
      <c r="AJ37" s="87">
        <f t="shared" si="19"/>
        <v>97.055659073160299</v>
      </c>
      <c r="AK37" s="87">
        <f t="shared" si="19"/>
        <v>97.164790798304722</v>
      </c>
      <c r="AL37" s="87">
        <f t="shared" si="19"/>
        <v>97.19411731505491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73.956459700911466</v>
      </c>
      <c r="N38" s="11">
        <v>76.671039054928229</v>
      </c>
      <c r="O38" s="11">
        <v>78.982790960265064</v>
      </c>
      <c r="P38" s="11">
        <v>73.851009691320442</v>
      </c>
      <c r="Q38" s="11">
        <v>84.565867182492411</v>
      </c>
      <c r="R38" s="11">
        <v>86.096988149613821</v>
      </c>
      <c r="S38" s="11">
        <v>84.828768375700108</v>
      </c>
      <c r="T38" s="11">
        <v>79.670222854999523</v>
      </c>
      <c r="U38" s="11">
        <v>75.646627871248157</v>
      </c>
      <c r="V38" s="11">
        <v>77.951726418348201</v>
      </c>
      <c r="W38" s="11">
        <v>78.033760930852978</v>
      </c>
      <c r="X38" s="11">
        <v>73.35519596573991</v>
      </c>
      <c r="Y38" s="11">
        <v>73.280567845316455</v>
      </c>
      <c r="Z38" s="11">
        <v>73.401932330062252</v>
      </c>
      <c r="AA38" s="11">
        <v>73.598960815851214</v>
      </c>
      <c r="AB38" s="11">
        <v>73.653174430826098</v>
      </c>
      <c r="AC38" s="11">
        <v>73.635557158261065</v>
      </c>
      <c r="AD38" s="11">
        <v>73.547751202520644</v>
      </c>
      <c r="AE38" s="11">
        <v>73.418265702980761</v>
      </c>
      <c r="AF38" s="11">
        <v>73.280730864840507</v>
      </c>
      <c r="AG38" s="11">
        <v>73.123068692532911</v>
      </c>
      <c r="AH38" s="11">
        <v>72.917948796987687</v>
      </c>
      <c r="AI38" s="11">
        <v>72.641284118337097</v>
      </c>
      <c r="AJ38" s="11">
        <v>72.399302457968687</v>
      </c>
      <c r="AK38" s="11">
        <v>72.126737539115624</v>
      </c>
      <c r="AL38" s="11">
        <v>71.762917649839878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14.457539568178628</v>
      </c>
      <c r="N39" s="11">
        <v>14.199907861573061</v>
      </c>
      <c r="O39" s="11">
        <v>14.53779775826624</v>
      </c>
      <c r="P39" s="11">
        <v>14.202087693395862</v>
      </c>
      <c r="Q39" s="11">
        <v>14.076291837174239</v>
      </c>
      <c r="R39" s="11">
        <v>15.647428234901835</v>
      </c>
      <c r="S39" s="11">
        <v>14.914182076893168</v>
      </c>
      <c r="T39" s="11">
        <v>16.515325559701523</v>
      </c>
      <c r="U39" s="11">
        <v>17.151629569208591</v>
      </c>
      <c r="V39" s="11">
        <v>16.263531691103037</v>
      </c>
      <c r="W39" s="11">
        <v>16.875728425890131</v>
      </c>
      <c r="X39" s="11">
        <v>20.299057615204241</v>
      </c>
      <c r="Y39" s="11">
        <v>20.597228707333009</v>
      </c>
      <c r="Z39" s="11">
        <v>20.936274830432257</v>
      </c>
      <c r="AA39" s="11">
        <v>21.323507908271957</v>
      </c>
      <c r="AB39" s="11">
        <v>21.696146077107745</v>
      </c>
      <c r="AC39" s="11">
        <v>22.042837289562591</v>
      </c>
      <c r="AD39" s="11">
        <v>22.379983544198112</v>
      </c>
      <c r="AE39" s="11">
        <v>22.730350601945311</v>
      </c>
      <c r="AF39" s="11">
        <v>23.104838983684516</v>
      </c>
      <c r="AG39" s="11">
        <v>23.484643946779435</v>
      </c>
      <c r="AH39" s="11">
        <v>23.877830006300343</v>
      </c>
      <c r="AI39" s="11">
        <v>24.265029369931746</v>
      </c>
      <c r="AJ39" s="11">
        <v>24.656356615191612</v>
      </c>
      <c r="AK39" s="11">
        <v>25.038053259189095</v>
      </c>
      <c r="AL39" s="11">
        <v>25.431199665215026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63.966056850290798</v>
      </c>
      <c r="N41" s="87">
        <f t="shared" ref="N41" si="20">SUM(N42:N43)</f>
        <v>62.574276130085352</v>
      </c>
      <c r="O41" s="87">
        <f t="shared" ref="O41" si="21">SUM(O42:O43)</f>
        <v>60.268378926236167</v>
      </c>
      <c r="P41" s="87">
        <f t="shared" ref="P41" si="22">SUM(P42:P43)</f>
        <v>67.720268160990429</v>
      </c>
      <c r="Q41" s="87">
        <f t="shared" ref="Q41" si="23">SUM(Q42:Q43)</f>
        <v>63.129807074181933</v>
      </c>
      <c r="R41" s="87">
        <f t="shared" ref="R41" si="24">SUM(R42:R43)</f>
        <v>63.409148366396735</v>
      </c>
      <c r="S41" s="87">
        <f t="shared" ref="S41" si="25">SUM(S42:S43)</f>
        <v>64.367986731066409</v>
      </c>
      <c r="T41" s="87">
        <f t="shared" ref="T41" si="26">SUM(T42:T43)</f>
        <v>66.881710500671176</v>
      </c>
      <c r="U41" s="87">
        <f t="shared" ref="U41" si="27">SUM(U42:U43)</f>
        <v>73.528849847183196</v>
      </c>
      <c r="V41" s="87">
        <f t="shared" ref="V41" si="28">SUM(V42:V43)</f>
        <v>66.507614579162151</v>
      </c>
      <c r="W41" s="87">
        <f t="shared" ref="W41" si="29">SUM(W42:W43)</f>
        <v>58.704137896536189</v>
      </c>
      <c r="X41" s="87">
        <f t="shared" ref="X41" si="30">SUM(X42:X43)</f>
        <v>64.722482113500746</v>
      </c>
      <c r="Y41" s="87">
        <f t="shared" ref="Y41" si="31">SUM(Y42:Y43)</f>
        <v>64.271178945439672</v>
      </c>
      <c r="Z41" s="87">
        <f t="shared" ref="Z41" si="32">SUM(Z42:Z43)</f>
        <v>64.025612101075765</v>
      </c>
      <c r="AA41" s="87">
        <f t="shared" ref="AA41" si="33">SUM(AA42:AA43)</f>
        <v>63.880054968841762</v>
      </c>
      <c r="AB41" s="87">
        <f t="shared" ref="AB41" si="34">SUM(AB42:AB43)</f>
        <v>63.608841147245023</v>
      </c>
      <c r="AC41" s="87">
        <f t="shared" ref="AC41" si="35">SUM(AC42:AC43)</f>
        <v>63.316501833512731</v>
      </c>
      <c r="AD41" s="87">
        <f t="shared" ref="AD41" si="36">SUM(AD42:AD43)</f>
        <v>62.977827859719625</v>
      </c>
      <c r="AE41" s="87">
        <f t="shared" ref="AE41" si="37">SUM(AE42:AE43)</f>
        <v>62.592982651186887</v>
      </c>
      <c r="AF41" s="87">
        <f t="shared" ref="AF41" si="38">SUM(AF42:AF43)</f>
        <v>62.233324848395725</v>
      </c>
      <c r="AG41" s="87">
        <f t="shared" ref="AG41" si="39">SUM(AG42:AG43)</f>
        <v>61.909400176910239</v>
      </c>
      <c r="AH41" s="87">
        <f t="shared" ref="AH41" si="40">SUM(AH42:AH43)</f>
        <v>61.638324330892559</v>
      </c>
      <c r="AI41" s="87">
        <f t="shared" ref="AI41" si="41">SUM(AI42:AI43)</f>
        <v>61.400464272674853</v>
      </c>
      <c r="AJ41" s="87">
        <f t="shared" ref="AJ41" si="42">SUM(AJ42:AJ43)</f>
        <v>61.140610721700966</v>
      </c>
      <c r="AK41" s="87">
        <f t="shared" ref="AK41" si="43">SUM(AK42:AK43)</f>
        <v>60.873873686521215</v>
      </c>
      <c r="AL41" s="87">
        <f t="shared" ref="AL41" si="44">SUM(AL42:AL43)</f>
        <v>60.634529692898212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33.083305071258927</v>
      </c>
      <c r="N42" s="11">
        <v>29.213208792452953</v>
      </c>
      <c r="O42" s="11">
        <v>30.680361869546154</v>
      </c>
      <c r="P42" s="11">
        <v>33.875985199468012</v>
      </c>
      <c r="Q42" s="11">
        <v>32.156925185763747</v>
      </c>
      <c r="R42" s="11">
        <v>33.147941184344226</v>
      </c>
      <c r="S42" s="11">
        <v>31.527767650400389</v>
      </c>
      <c r="T42" s="11">
        <v>33.215685314956986</v>
      </c>
      <c r="U42" s="11">
        <v>33.994250299458614</v>
      </c>
      <c r="V42" s="11">
        <v>30.224404392111389</v>
      </c>
      <c r="W42" s="11">
        <v>26.420768281383069</v>
      </c>
      <c r="X42" s="11">
        <v>31.459788733675705</v>
      </c>
      <c r="Y42" s="11">
        <v>31.33723118483158</v>
      </c>
      <c r="Z42" s="11">
        <v>31.273409228989902</v>
      </c>
      <c r="AA42" s="11">
        <v>31.226452222506104</v>
      </c>
      <c r="AB42" s="11">
        <v>31.074716273703956</v>
      </c>
      <c r="AC42" s="11">
        <v>30.933831855704156</v>
      </c>
      <c r="AD42" s="11">
        <v>30.772472544303699</v>
      </c>
      <c r="AE42" s="11">
        <v>30.581377953821633</v>
      </c>
      <c r="AF42" s="11">
        <v>30.407050205964094</v>
      </c>
      <c r="AG42" s="11">
        <v>30.26798860625755</v>
      </c>
      <c r="AH42" s="11">
        <v>30.14659664326847</v>
      </c>
      <c r="AI42" s="11">
        <v>30.03517182857518</v>
      </c>
      <c r="AJ42" s="11">
        <v>29.917274551255698</v>
      </c>
      <c r="AK42" s="11">
        <v>29.798768337263805</v>
      </c>
      <c r="AL42" s="11">
        <v>29.702037297511936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30.882751779031867</v>
      </c>
      <c r="N43" s="11">
        <v>33.361067337632399</v>
      </c>
      <c r="O43" s="11">
        <v>29.588017056690017</v>
      </c>
      <c r="P43" s="11">
        <v>33.844282961522424</v>
      </c>
      <c r="Q43" s="11">
        <v>30.972881888418186</v>
      </c>
      <c r="R43" s="11">
        <v>30.261207182052505</v>
      </c>
      <c r="S43" s="11">
        <v>32.840219080666017</v>
      </c>
      <c r="T43" s="11">
        <v>33.66602518571419</v>
      </c>
      <c r="U43" s="11">
        <v>39.534599547724582</v>
      </c>
      <c r="V43" s="11">
        <v>36.283210187050756</v>
      </c>
      <c r="W43" s="11">
        <v>32.28336961515312</v>
      </c>
      <c r="X43" s="11">
        <v>33.262693379825038</v>
      </c>
      <c r="Y43" s="11">
        <v>32.933947760608092</v>
      </c>
      <c r="Z43" s="11">
        <v>32.752202872085867</v>
      </c>
      <c r="AA43" s="11">
        <v>32.653602746335658</v>
      </c>
      <c r="AB43" s="11">
        <v>32.534124873541067</v>
      </c>
      <c r="AC43" s="11">
        <v>32.382669977808575</v>
      </c>
      <c r="AD43" s="11">
        <v>32.205355315415929</v>
      </c>
      <c r="AE43" s="11">
        <v>32.01160469736525</v>
      </c>
      <c r="AF43" s="11">
        <v>31.826274642431628</v>
      </c>
      <c r="AG43" s="11">
        <v>31.641411570652693</v>
      </c>
      <c r="AH43" s="11">
        <v>31.491727687624088</v>
      </c>
      <c r="AI43" s="11">
        <v>31.365292444099676</v>
      </c>
      <c r="AJ43" s="11">
        <v>31.223336170445265</v>
      </c>
      <c r="AK43" s="11">
        <v>31.075105349257409</v>
      </c>
      <c r="AL43" s="11">
        <v>30.93249239538628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109.85722220220194</v>
      </c>
      <c r="N45" s="87">
        <f t="shared" ref="N45" si="45">SUM(N46:N47)</f>
        <v>107.2659070685533</v>
      </c>
      <c r="O45" s="87">
        <f t="shared" ref="O45" si="46">SUM(O46:O47)</f>
        <v>102.37127019408192</v>
      </c>
      <c r="P45" s="87">
        <f t="shared" ref="P45" si="47">SUM(P46:P47)</f>
        <v>106.5661653910735</v>
      </c>
      <c r="Q45" s="87">
        <f t="shared" ref="Q45" si="48">SUM(Q46:Q47)</f>
        <v>107.90573500344891</v>
      </c>
      <c r="R45" s="87">
        <f t="shared" ref="R45" si="49">SUM(R46:R47)</f>
        <v>113.54430449091885</v>
      </c>
      <c r="S45" s="87">
        <f t="shared" ref="S45" si="50">SUM(S46:S47)</f>
        <v>110.43225380952556</v>
      </c>
      <c r="T45" s="87">
        <f t="shared" ref="T45" si="51">SUM(T46:T47)</f>
        <v>118.17966838763027</v>
      </c>
      <c r="U45" s="87">
        <f t="shared" ref="U45" si="52">SUM(U46:U47)</f>
        <v>112.51485081300686</v>
      </c>
      <c r="V45" s="87">
        <f t="shared" ref="V45" si="53">SUM(V46:V47)</f>
        <v>109.45770320814495</v>
      </c>
      <c r="W45" s="87">
        <f t="shared" ref="W45" si="54">SUM(W46:W47)</f>
        <v>102.09122078853788</v>
      </c>
      <c r="X45" s="87">
        <f t="shared" ref="X45" si="55">SUM(X46:X47)</f>
        <v>101.96574566164658</v>
      </c>
      <c r="Y45" s="87">
        <f t="shared" ref="Y45" si="56">SUM(Y46:Y47)</f>
        <v>100.88511430385682</v>
      </c>
      <c r="Z45" s="87">
        <f t="shared" ref="Z45" si="57">SUM(Z46:Z47)</f>
        <v>100.43829687365371</v>
      </c>
      <c r="AA45" s="87">
        <f t="shared" ref="AA45" si="58">SUM(AA46:AA47)</f>
        <v>100.3720816053075</v>
      </c>
      <c r="AB45" s="87">
        <f t="shared" ref="AB45" si="59">SUM(AB46:AB47)</f>
        <v>100.332330433485</v>
      </c>
      <c r="AC45" s="87">
        <f t="shared" ref="AC45" si="60">SUM(AC46:AC47)</f>
        <v>100.30367360009821</v>
      </c>
      <c r="AD45" s="87">
        <f t="shared" ref="AD45" si="61">SUM(AD46:AD47)</f>
        <v>100.24221642503883</v>
      </c>
      <c r="AE45" s="87">
        <f t="shared" ref="AE45" si="62">SUM(AE46:AE47)</f>
        <v>100.24128353904393</v>
      </c>
      <c r="AF45" s="87">
        <f t="shared" ref="AF45" si="63">SUM(AF46:AF47)</f>
        <v>100.23085182775463</v>
      </c>
      <c r="AG45" s="87">
        <f t="shared" ref="AG45" si="64">SUM(AG46:AG47)</f>
        <v>100.22516975227825</v>
      </c>
      <c r="AH45" s="87">
        <f t="shared" ref="AH45" si="65">SUM(AH46:AH47)</f>
        <v>100.20005671089014</v>
      </c>
      <c r="AI45" s="87">
        <f t="shared" ref="AI45" si="66">SUM(AI46:AI47)</f>
        <v>100.22754904846661</v>
      </c>
      <c r="AJ45" s="87">
        <f t="shared" ref="AJ45" si="67">SUM(AJ46:AJ47)</f>
        <v>100.21890644209945</v>
      </c>
      <c r="AK45" s="87">
        <f t="shared" ref="AK45" si="68">SUM(AK46:AK47)</f>
        <v>100.17105782746103</v>
      </c>
      <c r="AL45" s="87">
        <f t="shared" ref="AL45" si="69">SUM(AL46:AL47)</f>
        <v>100.08590901769296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13.832543428338541</v>
      </c>
      <c r="N46" s="11">
        <v>13.580885502972507</v>
      </c>
      <c r="O46" s="11">
        <v>13.206752587080352</v>
      </c>
      <c r="P46" s="11">
        <v>13.797223989507053</v>
      </c>
      <c r="Q46" s="11">
        <v>15.454490467070832</v>
      </c>
      <c r="R46" s="11">
        <v>15.280613782908381</v>
      </c>
      <c r="S46" s="11">
        <v>14.824480100081148</v>
      </c>
      <c r="T46" s="11">
        <v>14.176125766822956</v>
      </c>
      <c r="U46" s="11">
        <v>15.246876104206921</v>
      </c>
      <c r="V46" s="11">
        <v>13.490773280153473</v>
      </c>
      <c r="W46" s="11">
        <v>11.749595004064647</v>
      </c>
      <c r="X46" s="11">
        <v>9.7638637512517086</v>
      </c>
      <c r="Y46" s="11">
        <v>9.6900192825901641</v>
      </c>
      <c r="Z46" s="11">
        <v>9.6188674370581744</v>
      </c>
      <c r="AA46" s="11">
        <v>9.5715217333287388</v>
      </c>
      <c r="AB46" s="11">
        <v>9.5191149337565726</v>
      </c>
      <c r="AC46" s="11">
        <v>9.4563187160204798</v>
      </c>
      <c r="AD46" s="11">
        <v>9.3932066596792723</v>
      </c>
      <c r="AE46" s="11">
        <v>9.3278133184309961</v>
      </c>
      <c r="AF46" s="11">
        <v>9.2609649759059582</v>
      </c>
      <c r="AG46" s="11">
        <v>9.1969385626523916</v>
      </c>
      <c r="AH46" s="11">
        <v>9.1348403350354896</v>
      </c>
      <c r="AI46" s="11">
        <v>9.0700332363540142</v>
      </c>
      <c r="AJ46" s="11">
        <v>9.0054554831268039</v>
      </c>
      <c r="AK46" s="11">
        <v>8.9450870487629466</v>
      </c>
      <c r="AL46" s="11">
        <v>8.8814501366237604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96.0246787738634</v>
      </c>
      <c r="N47" s="11">
        <v>93.685021565580797</v>
      </c>
      <c r="O47" s="11">
        <v>89.164517607001571</v>
      </c>
      <c r="P47" s="11">
        <v>92.768941401566437</v>
      </c>
      <c r="Q47" s="11">
        <v>92.451244536378084</v>
      </c>
      <c r="R47" s="11">
        <v>98.263690708010472</v>
      </c>
      <c r="S47" s="11">
        <v>95.607773709444416</v>
      </c>
      <c r="T47" s="11">
        <v>104.00354262080731</v>
      </c>
      <c r="U47" s="11">
        <v>97.26797470879994</v>
      </c>
      <c r="V47" s="11">
        <v>95.966929927991472</v>
      </c>
      <c r="W47" s="11">
        <v>90.341625784473237</v>
      </c>
      <c r="X47" s="11">
        <v>92.201881910394874</v>
      </c>
      <c r="Y47" s="11">
        <v>91.195095021266653</v>
      </c>
      <c r="Z47" s="11">
        <v>90.819429436595541</v>
      </c>
      <c r="AA47" s="11">
        <v>90.800559871978763</v>
      </c>
      <c r="AB47" s="11">
        <v>90.813215499728429</v>
      </c>
      <c r="AC47" s="11">
        <v>90.847354884077731</v>
      </c>
      <c r="AD47" s="11">
        <v>90.849009765359554</v>
      </c>
      <c r="AE47" s="11">
        <v>90.913470220612936</v>
      </c>
      <c r="AF47" s="11">
        <v>90.969886851848671</v>
      </c>
      <c r="AG47" s="11">
        <v>91.028231189625856</v>
      </c>
      <c r="AH47" s="11">
        <v>91.065216375854646</v>
      </c>
      <c r="AI47" s="11">
        <v>91.157515812112607</v>
      </c>
      <c r="AJ47" s="11">
        <v>91.213450958972643</v>
      </c>
      <c r="AK47" s="11">
        <v>91.225970778698084</v>
      </c>
      <c r="AL47" s="11">
        <v>91.204458881069201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873.89499999999998</v>
      </c>
      <c r="N49" s="87">
        <f t="shared" si="70"/>
        <v>861.62299999999982</v>
      </c>
      <c r="O49" s="87">
        <f t="shared" si="70"/>
        <v>844.65300000000059</v>
      </c>
      <c r="P49" s="87">
        <f t="shared" si="70"/>
        <v>857.00699999999949</v>
      </c>
      <c r="Q49" s="87">
        <f t="shared" si="70"/>
        <v>876.87199999999893</v>
      </c>
      <c r="R49" s="87">
        <f t="shared" si="70"/>
        <v>905.11799999999994</v>
      </c>
      <c r="S49" s="87">
        <f t="shared" si="70"/>
        <v>869.45600000000024</v>
      </c>
      <c r="T49" s="87">
        <f t="shared" si="70"/>
        <v>891.7240000000005</v>
      </c>
      <c r="U49" s="87">
        <f t="shared" si="70"/>
        <v>911.37600000000032</v>
      </c>
      <c r="V49" s="87">
        <f t="shared" si="70"/>
        <v>905.00099999999964</v>
      </c>
      <c r="W49" s="87">
        <f t="shared" si="70"/>
        <v>898.44400000000019</v>
      </c>
      <c r="X49" s="87">
        <f t="shared" si="70"/>
        <v>898.90399999999988</v>
      </c>
      <c r="Y49" s="87">
        <f t="shared" si="70"/>
        <v>900.48299999999995</v>
      </c>
      <c r="Z49" s="87">
        <f t="shared" si="70"/>
        <v>904.0440000000001</v>
      </c>
      <c r="AA49" s="87">
        <f t="shared" si="70"/>
        <v>909.29699999999946</v>
      </c>
      <c r="AB49" s="87">
        <f t="shared" si="70"/>
        <v>913.58299999999974</v>
      </c>
      <c r="AC49" s="87">
        <f t="shared" si="70"/>
        <v>917.05400000000009</v>
      </c>
      <c r="AD49" s="87">
        <f t="shared" si="70"/>
        <v>920.2189999999996</v>
      </c>
      <c r="AE49" s="87">
        <f t="shared" ref="AE49:AL49" si="71">SUM(AE5,AE9,AE15,AE22,AE26,AE32,AE37,AE41,AE45)</f>
        <v>923.37700000000007</v>
      </c>
      <c r="AF49" s="87">
        <f t="shared" si="71"/>
        <v>926.54599999999982</v>
      </c>
      <c r="AG49" s="87">
        <f t="shared" si="71"/>
        <v>930.03000000000009</v>
      </c>
      <c r="AH49" s="87">
        <f t="shared" si="71"/>
        <v>933.43600000000038</v>
      </c>
      <c r="AI49" s="87">
        <f t="shared" si="71"/>
        <v>936.84799999999973</v>
      </c>
      <c r="AJ49" s="87">
        <f t="shared" si="71"/>
        <v>940.32499999999993</v>
      </c>
      <c r="AK49" s="87">
        <f t="shared" si="71"/>
        <v>943.75400000000025</v>
      </c>
      <c r="AL49" s="87">
        <f t="shared" si="71"/>
        <v>947.15600000000006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6.5068804912615338E-2</v>
      </c>
      <c r="N52" s="337">
        <f t="shared" si="73"/>
        <v>7.1155677938385384E-2</v>
      </c>
      <c r="O52" s="337">
        <f t="shared" si="73"/>
        <v>7.236059498195907E-2</v>
      </c>
      <c r="P52" s="337">
        <f t="shared" si="73"/>
        <v>7.5126174422795622E-2</v>
      </c>
      <c r="Q52" s="337">
        <f t="shared" si="73"/>
        <v>7.1466727007131442E-2</v>
      </c>
      <c r="R52" s="337">
        <f t="shared" si="73"/>
        <v>7.3749184067905663E-2</v>
      </c>
      <c r="S52" s="337">
        <f t="shared" si="73"/>
        <v>7.0843693738625632E-2</v>
      </c>
      <c r="T52" s="337">
        <f t="shared" si="73"/>
        <v>7.311466149332678E-2</v>
      </c>
      <c r="U52" s="337">
        <f t="shared" si="73"/>
        <v>7.6079113836378234E-2</v>
      </c>
      <c r="V52" s="337">
        <f t="shared" si="73"/>
        <v>8.4114546446146354E-2</v>
      </c>
      <c r="W52" s="337">
        <f t="shared" si="73"/>
        <v>8.441908571594893E-2</v>
      </c>
      <c r="X52" s="337">
        <f t="shared" si="73"/>
        <v>8.2350535136244643E-2</v>
      </c>
      <c r="Y52" s="337">
        <f t="shared" si="73"/>
        <v>8.2883890643952143E-2</v>
      </c>
      <c r="Z52" s="337">
        <f t="shared" si="73"/>
        <v>8.3614240219610975E-2</v>
      </c>
      <c r="AA52" s="337">
        <f t="shared" si="73"/>
        <v>8.4405467939392242E-2</v>
      </c>
      <c r="AB52" s="337">
        <f t="shared" si="73"/>
        <v>8.5207478992074537E-2</v>
      </c>
      <c r="AC52" s="337">
        <f t="shared" si="73"/>
        <v>8.6005218730684674E-2</v>
      </c>
      <c r="AD52" s="337">
        <f t="shared" si="73"/>
        <v>8.6868210066113047E-2</v>
      </c>
      <c r="AE52" s="337">
        <f t="shared" ref="AE52:AL52" si="74">AE5/AE$49</f>
        <v>8.7755729844372382E-2</v>
      </c>
      <c r="AF52" s="337">
        <f t="shared" si="74"/>
        <v>8.862864357011023E-2</v>
      </c>
      <c r="AG52" s="337">
        <f t="shared" si="74"/>
        <v>8.9502855636519704E-2</v>
      </c>
      <c r="AH52" s="337">
        <f t="shared" si="74"/>
        <v>9.0468057826467232E-2</v>
      </c>
      <c r="AI52" s="337">
        <f t="shared" si="74"/>
        <v>9.1517821542576233E-2</v>
      </c>
      <c r="AJ52" s="337">
        <f t="shared" si="74"/>
        <v>9.2397941708891512E-2</v>
      </c>
      <c r="AK52" s="337">
        <f t="shared" si="74"/>
        <v>9.3246529575891066E-2</v>
      </c>
      <c r="AL52" s="337">
        <f t="shared" si="74"/>
        <v>9.3726732667655716E-2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4.0775882156399344E-2</v>
      </c>
      <c r="N53" s="336">
        <f t="shared" si="75"/>
        <v>4.3616133707528586E-2</v>
      </c>
      <c r="O53" s="336">
        <f t="shared" si="75"/>
        <v>4.4301734379794455E-2</v>
      </c>
      <c r="P53" s="336">
        <f t="shared" si="75"/>
        <v>4.5412624829370855E-2</v>
      </c>
      <c r="Q53" s="336">
        <f t="shared" si="75"/>
        <v>4.2462705407384928E-2</v>
      </c>
      <c r="R53" s="336">
        <f t="shared" si="75"/>
        <v>4.3751493024636039E-2</v>
      </c>
      <c r="S53" s="336">
        <f t="shared" si="75"/>
        <v>4.5747312719501894E-2</v>
      </c>
      <c r="T53" s="336">
        <f t="shared" si="75"/>
        <v>4.6175862794327491E-2</v>
      </c>
      <c r="U53" s="336">
        <f t="shared" si="75"/>
        <v>4.856473953380705E-2</v>
      </c>
      <c r="V53" s="336">
        <f t="shared" si="75"/>
        <v>5.0533718825752305E-2</v>
      </c>
      <c r="W53" s="336">
        <f t="shared" si="75"/>
        <v>5.19595101788922E-2</v>
      </c>
      <c r="X53" s="336">
        <f t="shared" si="75"/>
        <v>4.6138264842466116E-2</v>
      </c>
      <c r="Y53" s="336">
        <f t="shared" si="75"/>
        <v>4.6323730079714368E-2</v>
      </c>
      <c r="Z53" s="336">
        <f t="shared" si="75"/>
        <v>4.6565125347250234E-2</v>
      </c>
      <c r="AA53" s="336">
        <f t="shared" si="75"/>
        <v>4.6799247494129746E-2</v>
      </c>
      <c r="AB53" s="336">
        <f t="shared" si="75"/>
        <v>4.7035030203994001E-2</v>
      </c>
      <c r="AC53" s="336">
        <f t="shared" si="75"/>
        <v>4.7289717366893871E-2</v>
      </c>
      <c r="AD53" s="336">
        <f t="shared" si="75"/>
        <v>4.7574865536276101E-2</v>
      </c>
      <c r="AE53" s="336">
        <f t="shared" ref="AE53:AL53" si="76">AE6/AE$49</f>
        <v>4.7870737685455973E-2</v>
      </c>
      <c r="AF53" s="336">
        <f t="shared" si="76"/>
        <v>4.8157948699018342E-2</v>
      </c>
      <c r="AG53" s="336">
        <f t="shared" si="76"/>
        <v>4.8447025007203617E-2</v>
      </c>
      <c r="AH53" s="336">
        <f t="shared" si="76"/>
        <v>4.8769609024653188E-2</v>
      </c>
      <c r="AI53" s="336">
        <f t="shared" si="76"/>
        <v>4.9121015998747769E-2</v>
      </c>
      <c r="AJ53" s="336">
        <f t="shared" si="76"/>
        <v>4.941547212407852E-2</v>
      </c>
      <c r="AK53" s="336">
        <f t="shared" si="76"/>
        <v>4.9717033147142299E-2</v>
      </c>
      <c r="AL53" s="336">
        <f t="shared" si="76"/>
        <v>4.9973743018983795E-2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2.4292922756215984E-2</v>
      </c>
      <c r="N54" s="336">
        <f t="shared" si="77"/>
        <v>2.7539544230856798E-2</v>
      </c>
      <c r="O54" s="336">
        <f t="shared" si="77"/>
        <v>2.8058860602164615E-2</v>
      </c>
      <c r="P54" s="336">
        <f t="shared" si="77"/>
        <v>2.9713549593424763E-2</v>
      </c>
      <c r="Q54" s="336">
        <f t="shared" si="77"/>
        <v>2.9004021599746507E-2</v>
      </c>
      <c r="R54" s="336">
        <f t="shared" si="77"/>
        <v>2.9997691043269631E-2</v>
      </c>
      <c r="S54" s="336">
        <f t="shared" si="77"/>
        <v>2.5096381019123742E-2</v>
      </c>
      <c r="T54" s="336">
        <f t="shared" si="77"/>
        <v>2.6938798698999285E-2</v>
      </c>
      <c r="U54" s="336">
        <f t="shared" si="77"/>
        <v>2.7514374302571181E-2</v>
      </c>
      <c r="V54" s="336">
        <f t="shared" si="77"/>
        <v>3.3580827620394042E-2</v>
      </c>
      <c r="W54" s="336">
        <f t="shared" si="77"/>
        <v>3.2459575537056723E-2</v>
      </c>
      <c r="X54" s="336">
        <f t="shared" si="77"/>
        <v>3.621227029377852E-2</v>
      </c>
      <c r="Y54" s="336">
        <f t="shared" si="77"/>
        <v>3.6560160564237776E-2</v>
      </c>
      <c r="Z54" s="336">
        <f t="shared" si="77"/>
        <v>3.7049114872360733E-2</v>
      </c>
      <c r="AA54" s="336">
        <f t="shared" si="77"/>
        <v>3.7606220445262503E-2</v>
      </c>
      <c r="AB54" s="336">
        <f t="shared" si="77"/>
        <v>3.8172448788080536E-2</v>
      </c>
      <c r="AC54" s="336">
        <f t="shared" si="77"/>
        <v>3.8715501363790795E-2</v>
      </c>
      <c r="AD54" s="336">
        <f t="shared" si="77"/>
        <v>3.9293344529836932E-2</v>
      </c>
      <c r="AE54" s="336">
        <f t="shared" ref="AE54:AL54" si="78">AE7/AE$49</f>
        <v>3.9884992158916402E-2</v>
      </c>
      <c r="AF54" s="336">
        <f t="shared" si="78"/>
        <v>4.0470694871091895E-2</v>
      </c>
      <c r="AG54" s="336">
        <f t="shared" si="78"/>
        <v>4.1055830629316087E-2</v>
      </c>
      <c r="AH54" s="336">
        <f t="shared" si="78"/>
        <v>4.1698448801814045E-2</v>
      </c>
      <c r="AI54" s="336">
        <f t="shared" si="78"/>
        <v>4.2396805543828478E-2</v>
      </c>
      <c r="AJ54" s="336">
        <f t="shared" si="78"/>
        <v>4.2982469584812985E-2</v>
      </c>
      <c r="AK54" s="336">
        <f t="shared" si="78"/>
        <v>4.352949642874876E-2</v>
      </c>
      <c r="AL54" s="336">
        <f t="shared" si="78"/>
        <v>4.3752989648671921E-2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0.18870870049619565</v>
      </c>
      <c r="N56" s="337">
        <f t="shared" si="79"/>
        <v>0.18335442010291964</v>
      </c>
      <c r="O56" s="337">
        <f t="shared" si="79"/>
        <v>0.19205817879432707</v>
      </c>
      <c r="P56" s="337">
        <f t="shared" si="79"/>
        <v>0.18569974368041681</v>
      </c>
      <c r="Q56" s="337">
        <f t="shared" si="79"/>
        <v>0.18736859645807513</v>
      </c>
      <c r="R56" s="337">
        <f t="shared" si="79"/>
        <v>0.18954934879553043</v>
      </c>
      <c r="S56" s="337">
        <f t="shared" si="79"/>
        <v>0.19216810928917447</v>
      </c>
      <c r="T56" s="337">
        <f t="shared" si="79"/>
        <v>0.18940804760866664</v>
      </c>
      <c r="U56" s="337">
        <f t="shared" si="79"/>
        <v>0.19484498641656406</v>
      </c>
      <c r="V56" s="337">
        <f t="shared" si="79"/>
        <v>0.19837218431117501</v>
      </c>
      <c r="W56" s="337">
        <f t="shared" si="79"/>
        <v>0.21351659674569412</v>
      </c>
      <c r="X56" s="337">
        <f t="shared" si="79"/>
        <v>0.21983464144174666</v>
      </c>
      <c r="Y56" s="337">
        <f t="shared" si="79"/>
        <v>0.22237359809904028</v>
      </c>
      <c r="Z56" s="337">
        <f t="shared" si="79"/>
        <v>0.22430604974206486</v>
      </c>
      <c r="AA56" s="337">
        <f t="shared" si="79"/>
        <v>0.22606023032373831</v>
      </c>
      <c r="AB56" s="337">
        <f t="shared" si="79"/>
        <v>0.22758197140627184</v>
      </c>
      <c r="AC56" s="337">
        <f t="shared" si="79"/>
        <v>0.22912052480946876</v>
      </c>
      <c r="AD56" s="337">
        <f t="shared" si="79"/>
        <v>0.23070968791868818</v>
      </c>
      <c r="AE56" s="337">
        <f t="shared" ref="AE56:AL56" si="80">AE9/AE$49</f>
        <v>0.23228745914800938</v>
      </c>
      <c r="AF56" s="337">
        <f t="shared" si="80"/>
        <v>0.23385777962487792</v>
      </c>
      <c r="AG56" s="337">
        <f t="shared" si="80"/>
        <v>0.23545580642450034</v>
      </c>
      <c r="AH56" s="337">
        <f t="shared" si="80"/>
        <v>0.2371568416754172</v>
      </c>
      <c r="AI56" s="337">
        <f t="shared" si="80"/>
        <v>0.23881622335792957</v>
      </c>
      <c r="AJ56" s="337">
        <f t="shared" si="80"/>
        <v>0.24044561946538362</v>
      </c>
      <c r="AK56" s="337">
        <f t="shared" si="80"/>
        <v>0.24206260702713125</v>
      </c>
      <c r="AL56" s="337">
        <f t="shared" si="80"/>
        <v>0.24358004995048541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4.527525726462208E-2</v>
      </c>
      <c r="N57" s="336">
        <f t="shared" si="81"/>
        <v>4.3258986917148176E-2</v>
      </c>
      <c r="O57" s="336">
        <f t="shared" si="81"/>
        <v>4.4030101706136325E-2</v>
      </c>
      <c r="P57" s="336">
        <f t="shared" si="81"/>
        <v>4.2180723966401254E-2</v>
      </c>
      <c r="Q57" s="336">
        <f t="shared" si="81"/>
        <v>4.2106155887909585E-2</v>
      </c>
      <c r="R57" s="336">
        <f t="shared" si="81"/>
        <v>4.4163075479270036E-2</v>
      </c>
      <c r="S57" s="336">
        <f t="shared" si="81"/>
        <v>4.4574883656716552E-2</v>
      </c>
      <c r="T57" s="336">
        <f t="shared" si="81"/>
        <v>4.3590541194118551E-2</v>
      </c>
      <c r="U57" s="336">
        <f t="shared" si="81"/>
        <v>4.7074573760229381E-2</v>
      </c>
      <c r="V57" s="336">
        <f t="shared" si="81"/>
        <v>4.7528283667137176E-2</v>
      </c>
      <c r="W57" s="336">
        <f t="shared" si="81"/>
        <v>4.9332724547281728E-2</v>
      </c>
      <c r="X57" s="336">
        <f t="shared" si="81"/>
        <v>4.9606253804562156E-2</v>
      </c>
      <c r="Y57" s="336">
        <f t="shared" si="81"/>
        <v>4.9870651711252177E-2</v>
      </c>
      <c r="Z57" s="336">
        <f t="shared" si="81"/>
        <v>5.0174270412647728E-2</v>
      </c>
      <c r="AA57" s="336">
        <f t="shared" si="81"/>
        <v>5.0480070158818259E-2</v>
      </c>
      <c r="AB57" s="336">
        <f t="shared" si="81"/>
        <v>5.0761016762463376E-2</v>
      </c>
      <c r="AC57" s="336">
        <f t="shared" si="81"/>
        <v>5.1050468939947267E-2</v>
      </c>
      <c r="AD57" s="336">
        <f t="shared" si="81"/>
        <v>5.1375532013500785E-2</v>
      </c>
      <c r="AE57" s="336">
        <f t="shared" ref="AE57:AL57" si="82">AE10/AE$49</f>
        <v>5.1716742400355169E-2</v>
      </c>
      <c r="AF57" s="336">
        <f t="shared" si="82"/>
        <v>5.2056197003811686E-2</v>
      </c>
      <c r="AG57" s="336">
        <f t="shared" si="82"/>
        <v>5.2402970110770761E-2</v>
      </c>
      <c r="AH57" s="336">
        <f t="shared" si="82"/>
        <v>5.2755020978390202E-2</v>
      </c>
      <c r="AI57" s="336">
        <f t="shared" si="82"/>
        <v>5.3106675216710003E-2</v>
      </c>
      <c r="AJ57" s="336">
        <f t="shared" si="82"/>
        <v>5.3451741926493435E-2</v>
      </c>
      <c r="AK57" s="336">
        <f t="shared" si="82"/>
        <v>5.3808846106084364E-2</v>
      </c>
      <c r="AL57" s="336">
        <f t="shared" si="82"/>
        <v>5.4162758379936553E-2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East</v>
      </c>
      <c r="L58" s="232" t="str">
        <f>'Occ T3'!A13</f>
        <v>22 Health professionals</v>
      </c>
      <c r="M58" s="336">
        <f t="shared" ref="M58:AD58" si="83">M11/M$49</f>
        <v>5.0892828965500556E-2</v>
      </c>
      <c r="N58" s="336">
        <f t="shared" si="83"/>
        <v>5.0980757442899316E-2</v>
      </c>
      <c r="O58" s="336">
        <f t="shared" si="83"/>
        <v>5.5574368793495033E-2</v>
      </c>
      <c r="P58" s="336">
        <f t="shared" si="83"/>
        <v>5.6959859060959142E-2</v>
      </c>
      <c r="Q58" s="336">
        <f t="shared" si="83"/>
        <v>6.0959778918982944E-2</v>
      </c>
      <c r="R58" s="336">
        <f t="shared" si="83"/>
        <v>6.0009845942860476E-2</v>
      </c>
      <c r="S58" s="336">
        <f t="shared" si="83"/>
        <v>6.0711790021866892E-2</v>
      </c>
      <c r="T58" s="336">
        <f t="shared" si="83"/>
        <v>6.2344556746769038E-2</v>
      </c>
      <c r="U58" s="336">
        <f t="shared" si="83"/>
        <v>6.1763399944045609E-2</v>
      </c>
      <c r="V58" s="336">
        <f t="shared" si="83"/>
        <v>6.1268464079699075E-2</v>
      </c>
      <c r="W58" s="336">
        <f t="shared" si="83"/>
        <v>6.5782405890102022E-2</v>
      </c>
      <c r="X58" s="336">
        <f t="shared" si="83"/>
        <v>6.8215365971313072E-2</v>
      </c>
      <c r="Y58" s="336">
        <f t="shared" si="83"/>
        <v>6.9076475920390082E-2</v>
      </c>
      <c r="Z58" s="336">
        <f t="shared" si="83"/>
        <v>6.9776694245281087E-2</v>
      </c>
      <c r="AA58" s="336">
        <f t="shared" si="83"/>
        <v>7.0407371459557194E-2</v>
      </c>
      <c r="AB58" s="336">
        <f t="shared" si="83"/>
        <v>7.0959527487618357E-2</v>
      </c>
      <c r="AC58" s="336">
        <f t="shared" si="83"/>
        <v>7.1522391630217674E-2</v>
      </c>
      <c r="AD58" s="336">
        <f t="shared" si="83"/>
        <v>7.205527502168621E-2</v>
      </c>
      <c r="AE58" s="336">
        <f t="shared" ref="AE58:AL58" si="84">AE11/AE$49</f>
        <v>7.2526111510867589E-2</v>
      </c>
      <c r="AF58" s="336">
        <f t="shared" si="84"/>
        <v>7.2999306528686303E-2</v>
      </c>
      <c r="AG58" s="336">
        <f t="shared" si="84"/>
        <v>7.347786451037347E-2</v>
      </c>
      <c r="AH58" s="336">
        <f t="shared" si="84"/>
        <v>7.401291506065015E-2</v>
      </c>
      <c r="AI58" s="336">
        <f t="shared" si="84"/>
        <v>7.455076532207143E-2</v>
      </c>
      <c r="AJ58" s="336">
        <f t="shared" si="84"/>
        <v>7.5078911817166583E-2</v>
      </c>
      <c r="AK58" s="336">
        <f t="shared" si="84"/>
        <v>7.5579420443726605E-2</v>
      </c>
      <c r="AL58" s="336">
        <f t="shared" si="84"/>
        <v>7.5996082768088488E-2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4.370242242266692E-2</v>
      </c>
      <c r="N59" s="336">
        <f t="shared" si="85"/>
        <v>4.4229830749785155E-2</v>
      </c>
      <c r="O59" s="336">
        <f t="shared" si="85"/>
        <v>4.9792112609134985E-2</v>
      </c>
      <c r="P59" s="336">
        <f t="shared" si="85"/>
        <v>4.2654591930134038E-2</v>
      </c>
      <c r="Q59" s="336">
        <f t="shared" si="85"/>
        <v>4.2221030509943518E-2</v>
      </c>
      <c r="R59" s="336">
        <f t="shared" si="85"/>
        <v>4.239637488504952E-2</v>
      </c>
      <c r="S59" s="336">
        <f t="shared" si="85"/>
        <v>4.2715694964418058E-2</v>
      </c>
      <c r="T59" s="336">
        <f t="shared" si="85"/>
        <v>4.1567265653365507E-2</v>
      </c>
      <c r="U59" s="336">
        <f t="shared" si="85"/>
        <v>4.1993933906452903E-2</v>
      </c>
      <c r="V59" s="336">
        <f t="shared" si="85"/>
        <v>4.331687361312133E-2</v>
      </c>
      <c r="W59" s="336">
        <f t="shared" si="85"/>
        <v>4.5750327202540256E-2</v>
      </c>
      <c r="X59" s="336">
        <f t="shared" si="85"/>
        <v>4.6983942214658132E-2</v>
      </c>
      <c r="Y59" s="336">
        <f t="shared" si="85"/>
        <v>4.8108636134167687E-2</v>
      </c>
      <c r="Z59" s="336">
        <f t="shared" si="85"/>
        <v>4.8565702528429996E-2</v>
      </c>
      <c r="AA59" s="336">
        <f t="shared" si="85"/>
        <v>4.8913825438655571E-2</v>
      </c>
      <c r="AB59" s="336">
        <f t="shared" si="85"/>
        <v>4.9096520421055292E-2</v>
      </c>
      <c r="AC59" s="336">
        <f t="shared" si="85"/>
        <v>4.9247823175733473E-2</v>
      </c>
      <c r="AD59" s="336">
        <f t="shared" si="85"/>
        <v>4.9431511692212535E-2</v>
      </c>
      <c r="AE59" s="336">
        <f t="shared" ref="AE59:AL59" si="86">AE12/AE$49</f>
        <v>4.9620883216772355E-2</v>
      </c>
      <c r="AF59" s="336">
        <f t="shared" si="86"/>
        <v>4.9801155834938951E-2</v>
      </c>
      <c r="AG59" s="336">
        <f t="shared" si="86"/>
        <v>4.9966408137925938E-2</v>
      </c>
      <c r="AH59" s="336">
        <f t="shared" si="86"/>
        <v>5.0156945872266337E-2</v>
      </c>
      <c r="AI59" s="336">
        <f t="shared" si="86"/>
        <v>5.0348111870112497E-2</v>
      </c>
      <c r="AJ59" s="336">
        <f t="shared" si="86"/>
        <v>5.0531287267970626E-2</v>
      </c>
      <c r="AK59" s="336">
        <f t="shared" si="86"/>
        <v>5.0711315138306998E-2</v>
      </c>
      <c r="AL59" s="336">
        <f t="shared" si="86"/>
        <v>5.0887176209907611E-2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4.883819184340607E-2</v>
      </c>
      <c r="N60" s="336">
        <f t="shared" si="87"/>
        <v>4.4884844993086974E-2</v>
      </c>
      <c r="O60" s="336">
        <f t="shared" si="87"/>
        <v>4.2661595685560716E-2</v>
      </c>
      <c r="P60" s="336">
        <f t="shared" si="87"/>
        <v>4.3904568722922373E-2</v>
      </c>
      <c r="Q60" s="336">
        <f t="shared" si="87"/>
        <v>4.2081631141239077E-2</v>
      </c>
      <c r="R60" s="336">
        <f t="shared" si="87"/>
        <v>4.29800524883504E-2</v>
      </c>
      <c r="S60" s="336">
        <f t="shared" si="87"/>
        <v>4.4165740646172957E-2</v>
      </c>
      <c r="T60" s="336">
        <f t="shared" si="87"/>
        <v>4.1905684014413559E-2</v>
      </c>
      <c r="U60" s="336">
        <f t="shared" si="87"/>
        <v>4.4013078805836166E-2</v>
      </c>
      <c r="V60" s="336">
        <f t="shared" si="87"/>
        <v>4.6258562951217427E-2</v>
      </c>
      <c r="W60" s="336">
        <f t="shared" si="87"/>
        <v>5.2651139105770142E-2</v>
      </c>
      <c r="X60" s="336">
        <f t="shared" si="87"/>
        <v>5.5029079451213297E-2</v>
      </c>
      <c r="Y60" s="336">
        <f t="shared" si="87"/>
        <v>5.5317834333230342E-2</v>
      </c>
      <c r="Z60" s="336">
        <f t="shared" si="87"/>
        <v>5.5789382555706049E-2</v>
      </c>
      <c r="AA60" s="336">
        <f t="shared" si="87"/>
        <v>5.6258963266707276E-2</v>
      </c>
      <c r="AB60" s="336">
        <f t="shared" si="87"/>
        <v>5.6764906735134804E-2</v>
      </c>
      <c r="AC60" s="336">
        <f t="shared" si="87"/>
        <v>5.7299841063570299E-2</v>
      </c>
      <c r="AD60" s="336">
        <f t="shared" si="87"/>
        <v>5.7847369191288675E-2</v>
      </c>
      <c r="AE60" s="336">
        <f t="shared" ref="AE60:AL60" si="88">AE13/AE$49</f>
        <v>5.8423722020014307E-2</v>
      </c>
      <c r="AF60" s="336">
        <f t="shared" si="88"/>
        <v>5.9001120257440968E-2</v>
      </c>
      <c r="AG60" s="336">
        <f t="shared" si="88"/>
        <v>5.9608563665430186E-2</v>
      </c>
      <c r="AH60" s="336">
        <f t="shared" si="88"/>
        <v>6.0231959764110478E-2</v>
      </c>
      <c r="AI60" s="336">
        <f t="shared" si="88"/>
        <v>6.0810670949035674E-2</v>
      </c>
      <c r="AJ60" s="336">
        <f t="shared" si="88"/>
        <v>6.138367845375297E-2</v>
      </c>
      <c r="AK60" s="336">
        <f t="shared" si="88"/>
        <v>6.1963025339013315E-2</v>
      </c>
      <c r="AL60" s="336">
        <f t="shared" si="88"/>
        <v>6.2534032592552746E-2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0.11045034576481565</v>
      </c>
      <c r="N62" s="337">
        <f t="shared" si="89"/>
        <v>0.10952778134163565</v>
      </c>
      <c r="O62" s="337">
        <f t="shared" si="89"/>
        <v>0.11183311739297391</v>
      </c>
      <c r="P62" s="337">
        <f t="shared" si="89"/>
        <v>0.11026951660247594</v>
      </c>
      <c r="Q62" s="337">
        <f t="shared" si="89"/>
        <v>0.10752929420888874</v>
      </c>
      <c r="R62" s="337">
        <f t="shared" si="89"/>
        <v>0.10737024513755483</v>
      </c>
      <c r="S62" s="337">
        <f t="shared" si="89"/>
        <v>0.10815832817936405</v>
      </c>
      <c r="T62" s="337">
        <f t="shared" si="89"/>
        <v>0.10927104464643304</v>
      </c>
      <c r="U62" s="337">
        <f t="shared" si="89"/>
        <v>0.11170683585301475</v>
      </c>
      <c r="V62" s="337">
        <f t="shared" si="89"/>
        <v>0.11199422438557555</v>
      </c>
      <c r="W62" s="337">
        <f t="shared" si="89"/>
        <v>0.11831711930774536</v>
      </c>
      <c r="X62" s="337">
        <f t="shared" si="89"/>
        <v>0.11147577381176729</v>
      </c>
      <c r="Y62" s="337">
        <f t="shared" si="89"/>
        <v>0.11166810919474587</v>
      </c>
      <c r="Z62" s="337">
        <f t="shared" si="89"/>
        <v>0.11208394402728628</v>
      </c>
      <c r="AA62" s="337">
        <f t="shared" si="89"/>
        <v>0.11246614951953388</v>
      </c>
      <c r="AB62" s="337">
        <f t="shared" si="89"/>
        <v>0.11287204021711193</v>
      </c>
      <c r="AC62" s="337">
        <f t="shared" si="89"/>
        <v>0.11328476778250228</v>
      </c>
      <c r="AD62" s="337">
        <f t="shared" si="89"/>
        <v>0.11373677430434709</v>
      </c>
      <c r="AE62" s="337">
        <f t="shared" ref="AE62:AL62" si="90">AE15/AE$49</f>
        <v>0.11420969014783069</v>
      </c>
      <c r="AF62" s="337">
        <f t="shared" si="90"/>
        <v>0.11463366691459732</v>
      </c>
      <c r="AG62" s="337">
        <f t="shared" si="90"/>
        <v>0.11510378210926224</v>
      </c>
      <c r="AH62" s="337">
        <f t="shared" si="90"/>
        <v>0.11558002080946492</v>
      </c>
      <c r="AI62" s="337">
        <f t="shared" si="90"/>
        <v>0.11605884395335264</v>
      </c>
      <c r="AJ62" s="337">
        <f t="shared" si="90"/>
        <v>0.11654221350855545</v>
      </c>
      <c r="AK62" s="337">
        <f t="shared" si="90"/>
        <v>0.11703496469627619</v>
      </c>
      <c r="AL62" s="337">
        <f t="shared" si="90"/>
        <v>0.11766244592085916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2.0882998969617077E-2</v>
      </c>
      <c r="N63" s="336">
        <f t="shared" si="91"/>
        <v>2.026815277355639E-2</v>
      </c>
      <c r="O63" s="336">
        <f t="shared" si="91"/>
        <v>2.0999873395608989E-2</v>
      </c>
      <c r="P63" s="336">
        <f t="shared" si="91"/>
        <v>2.0478756147155327E-2</v>
      </c>
      <c r="Q63" s="336">
        <f t="shared" si="91"/>
        <v>1.8089753714806797E-2</v>
      </c>
      <c r="R63" s="336">
        <f t="shared" si="91"/>
        <v>1.8318225812548578E-2</v>
      </c>
      <c r="S63" s="336">
        <f t="shared" si="91"/>
        <v>1.9064304982573055E-2</v>
      </c>
      <c r="T63" s="336">
        <f t="shared" si="91"/>
        <v>2.0767227506452868E-2</v>
      </c>
      <c r="U63" s="336">
        <f t="shared" si="91"/>
        <v>2.1254074380957274E-2</v>
      </c>
      <c r="V63" s="336">
        <f t="shared" si="91"/>
        <v>2.0140688085556604E-2</v>
      </c>
      <c r="W63" s="336">
        <f t="shared" si="91"/>
        <v>2.1808839217852937E-2</v>
      </c>
      <c r="X63" s="336">
        <f t="shared" si="91"/>
        <v>1.8494710522036922E-2</v>
      </c>
      <c r="Y63" s="336">
        <f t="shared" si="91"/>
        <v>1.8534981869622075E-2</v>
      </c>
      <c r="Z63" s="336">
        <f t="shared" si="91"/>
        <v>1.8553250547821396E-2</v>
      </c>
      <c r="AA63" s="336">
        <f t="shared" si="91"/>
        <v>1.8567177929777384E-2</v>
      </c>
      <c r="AB63" s="336">
        <f t="shared" si="91"/>
        <v>1.8575966626356823E-2</v>
      </c>
      <c r="AC63" s="336">
        <f t="shared" si="91"/>
        <v>1.8588588417061309E-2</v>
      </c>
      <c r="AD63" s="336">
        <f t="shared" si="91"/>
        <v>1.8605883427528121E-2</v>
      </c>
      <c r="AE63" s="336">
        <f t="shared" ref="AE63:AL63" si="92">AE16/AE$49</f>
        <v>1.8621702881532528E-2</v>
      </c>
      <c r="AF63" s="336">
        <f t="shared" si="92"/>
        <v>1.8627438417719085E-2</v>
      </c>
      <c r="AG63" s="336">
        <f t="shared" si="92"/>
        <v>1.8648929375910884E-2</v>
      </c>
      <c r="AH63" s="336">
        <f t="shared" si="92"/>
        <v>1.8665348387151736E-2</v>
      </c>
      <c r="AI63" s="336">
        <f t="shared" si="92"/>
        <v>1.8696558320183392E-2</v>
      </c>
      <c r="AJ63" s="336">
        <f t="shared" si="92"/>
        <v>1.8714387599197711E-2</v>
      </c>
      <c r="AK63" s="336">
        <f t="shared" si="92"/>
        <v>1.8746768741366927E-2</v>
      </c>
      <c r="AL63" s="336">
        <f t="shared" si="92"/>
        <v>1.8763539394721817E-2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1.5971387725629022E-2</v>
      </c>
      <c r="N64" s="336">
        <f t="shared" si="93"/>
        <v>1.991227142663551E-2</v>
      </c>
      <c r="O64" s="336">
        <f t="shared" si="93"/>
        <v>2.0834789545950728E-2</v>
      </c>
      <c r="P64" s="336">
        <f t="shared" si="93"/>
        <v>2.0436163460422336E-2</v>
      </c>
      <c r="Q64" s="336">
        <f t="shared" si="93"/>
        <v>2.156895824645513E-2</v>
      </c>
      <c r="R64" s="336">
        <f t="shared" si="93"/>
        <v>2.0975902729360587E-2</v>
      </c>
      <c r="S64" s="336">
        <f t="shared" si="93"/>
        <v>2.1048997482914372E-2</v>
      </c>
      <c r="T64" s="336">
        <f t="shared" si="93"/>
        <v>2.0941868604337409E-2</v>
      </c>
      <c r="U64" s="336">
        <f t="shared" si="93"/>
        <v>2.2430971413674609E-2</v>
      </c>
      <c r="V64" s="336">
        <f t="shared" si="93"/>
        <v>2.1391735946235703E-2</v>
      </c>
      <c r="W64" s="336">
        <f t="shared" si="93"/>
        <v>2.3501980095506001E-2</v>
      </c>
      <c r="X64" s="336">
        <f t="shared" si="93"/>
        <v>2.2705306474106329E-2</v>
      </c>
      <c r="Y64" s="336">
        <f t="shared" si="93"/>
        <v>2.2933777923805462E-2</v>
      </c>
      <c r="Z64" s="336">
        <f t="shared" si="93"/>
        <v>2.3112898906594806E-2</v>
      </c>
      <c r="AA64" s="336">
        <f t="shared" si="93"/>
        <v>2.3267362778789377E-2</v>
      </c>
      <c r="AB64" s="336">
        <f t="shared" si="93"/>
        <v>2.3397183498343646E-2</v>
      </c>
      <c r="AC64" s="336">
        <f t="shared" si="93"/>
        <v>2.351773717621267E-2</v>
      </c>
      <c r="AD64" s="336">
        <f t="shared" si="93"/>
        <v>2.3638951273847429E-2</v>
      </c>
      <c r="AE64" s="336">
        <f t="shared" ref="AE64:AL64" si="94">AE17/AE$49</f>
        <v>2.3765235828508396E-2</v>
      </c>
      <c r="AF64" s="336">
        <f t="shared" si="94"/>
        <v>2.3876643053743846E-2</v>
      </c>
      <c r="AG64" s="336">
        <f t="shared" si="94"/>
        <v>2.3990482388299792E-2</v>
      </c>
      <c r="AH64" s="336">
        <f t="shared" si="94"/>
        <v>2.4091520565503663E-2</v>
      </c>
      <c r="AI64" s="336">
        <f t="shared" si="94"/>
        <v>2.4192685776096522E-2</v>
      </c>
      <c r="AJ64" s="336">
        <f t="shared" si="94"/>
        <v>2.4321870976920998E-2</v>
      </c>
      <c r="AK64" s="336">
        <f t="shared" si="94"/>
        <v>2.4455164901086509E-2</v>
      </c>
      <c r="AL64" s="336">
        <f t="shared" si="94"/>
        <v>2.4599214910263751E-2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1.6565964453238862E-2</v>
      </c>
      <c r="N65" s="336">
        <f t="shared" si="95"/>
        <v>1.7542695021181026E-2</v>
      </c>
      <c r="O65" s="336">
        <f t="shared" si="95"/>
        <v>1.6086470719856312E-2</v>
      </c>
      <c r="P65" s="336">
        <f t="shared" si="95"/>
        <v>1.4520605601939423E-2</v>
      </c>
      <c r="Q65" s="336">
        <f t="shared" si="95"/>
        <v>1.3530904034613937E-2</v>
      </c>
      <c r="R65" s="336">
        <f t="shared" si="95"/>
        <v>1.2854770510459182E-2</v>
      </c>
      <c r="S65" s="336">
        <f t="shared" si="95"/>
        <v>1.4344313157769821E-2</v>
      </c>
      <c r="T65" s="336">
        <f t="shared" si="95"/>
        <v>1.3858756652085712E-2</v>
      </c>
      <c r="U65" s="336">
        <f t="shared" si="95"/>
        <v>1.329547497318165E-2</v>
      </c>
      <c r="V65" s="336">
        <f t="shared" si="95"/>
        <v>1.3582873754810548E-2</v>
      </c>
      <c r="W65" s="336">
        <f t="shared" si="95"/>
        <v>1.439486485662126E-2</v>
      </c>
      <c r="X65" s="336">
        <f t="shared" si="95"/>
        <v>1.5769503255259394E-2</v>
      </c>
      <c r="Y65" s="336">
        <f t="shared" si="95"/>
        <v>1.5854973648893714E-2</v>
      </c>
      <c r="Z65" s="336">
        <f t="shared" si="95"/>
        <v>1.5996806733407826E-2</v>
      </c>
      <c r="AA65" s="336">
        <f t="shared" si="95"/>
        <v>1.6101950615457758E-2</v>
      </c>
      <c r="AB65" s="336">
        <f t="shared" si="95"/>
        <v>1.6272452945484541E-2</v>
      </c>
      <c r="AC65" s="336">
        <f t="shared" si="95"/>
        <v>1.6448298441490542E-2</v>
      </c>
      <c r="AD65" s="336">
        <f t="shared" si="95"/>
        <v>1.6623823780771565E-2</v>
      </c>
      <c r="AE65" s="336">
        <f t="shared" ref="AE65:AL65" si="96">AE18/AE$49</f>
        <v>1.679142733089202E-2</v>
      </c>
      <c r="AF65" s="336">
        <f t="shared" si="96"/>
        <v>1.6958727708039401E-2</v>
      </c>
      <c r="AG65" s="336">
        <f t="shared" si="96"/>
        <v>1.7104925588809688E-2</v>
      </c>
      <c r="AH65" s="336">
        <f t="shared" si="96"/>
        <v>1.7247220113091273E-2</v>
      </c>
      <c r="AI65" s="336">
        <f t="shared" si="96"/>
        <v>1.7414912283727404E-2</v>
      </c>
      <c r="AJ65" s="336">
        <f t="shared" si="96"/>
        <v>1.7578375669974465E-2</v>
      </c>
      <c r="AK65" s="336">
        <f t="shared" si="96"/>
        <v>1.7723971303358343E-2</v>
      </c>
      <c r="AL65" s="336">
        <f t="shared" si="96"/>
        <v>1.7878202964261493E-2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9.2877683625965275E-3</v>
      </c>
      <c r="N66" s="336">
        <f t="shared" si="97"/>
        <v>9.1739252750912131E-3</v>
      </c>
      <c r="O66" s="336">
        <f t="shared" si="97"/>
        <v>1.0960482656578169E-2</v>
      </c>
      <c r="P66" s="336">
        <f t="shared" si="97"/>
        <v>1.2453715110044011E-2</v>
      </c>
      <c r="Q66" s="336">
        <f t="shared" si="97"/>
        <v>1.1330384153691803E-2</v>
      </c>
      <c r="R66" s="336">
        <f t="shared" si="97"/>
        <v>1.3085466269237869E-2</v>
      </c>
      <c r="S66" s="336">
        <f t="shared" si="97"/>
        <v>1.1294404457195649E-2</v>
      </c>
      <c r="T66" s="336">
        <f t="shared" si="97"/>
        <v>1.1835500698057734E-2</v>
      </c>
      <c r="U66" s="336">
        <f t="shared" si="97"/>
        <v>1.1945248114487597E-2</v>
      </c>
      <c r="V66" s="336">
        <f t="shared" si="97"/>
        <v>1.3361105420850892E-2</v>
      </c>
      <c r="W66" s="336">
        <f t="shared" si="97"/>
        <v>1.2708997660484981E-2</v>
      </c>
      <c r="X66" s="336">
        <f t="shared" si="97"/>
        <v>1.1683555375029587E-2</v>
      </c>
      <c r="Y66" s="336">
        <f t="shared" si="97"/>
        <v>1.1582236321523486E-2</v>
      </c>
      <c r="Z66" s="336">
        <f t="shared" si="97"/>
        <v>1.1621462194541745E-2</v>
      </c>
      <c r="AA66" s="336">
        <f t="shared" si="97"/>
        <v>1.1695938489861186E-2</v>
      </c>
      <c r="AB66" s="336">
        <f t="shared" si="97"/>
        <v>1.1773322361355917E-2</v>
      </c>
      <c r="AC66" s="336">
        <f t="shared" si="97"/>
        <v>1.1851992885008832E-2</v>
      </c>
      <c r="AD66" s="336">
        <f t="shared" si="97"/>
        <v>1.1940806752145599E-2</v>
      </c>
      <c r="AE66" s="336">
        <f t="shared" ref="AE66:AL66" si="98">AE19/AE$49</f>
        <v>1.2030127280511766E-2</v>
      </c>
      <c r="AF66" s="336">
        <f t="shared" si="98"/>
        <v>1.212058179209965E-2</v>
      </c>
      <c r="AG66" s="336">
        <f t="shared" si="98"/>
        <v>1.2227295435798579E-2</v>
      </c>
      <c r="AH66" s="336">
        <f t="shared" si="98"/>
        <v>1.2332948765495082E-2</v>
      </c>
      <c r="AI66" s="336">
        <f t="shared" si="98"/>
        <v>1.2410756938782181E-2</v>
      </c>
      <c r="AJ66" s="336">
        <f t="shared" si="98"/>
        <v>1.2489829350865596E-2</v>
      </c>
      <c r="AK66" s="336">
        <f t="shared" si="98"/>
        <v>1.2551757256585645E-2</v>
      </c>
      <c r="AL66" s="336">
        <f t="shared" si="98"/>
        <v>1.2781616380982323E-2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4.7742226253734157E-2</v>
      </c>
      <c r="N67" s="336">
        <f t="shared" si="99"/>
        <v>4.2630736845171505E-2</v>
      </c>
      <c r="O67" s="336">
        <f t="shared" si="99"/>
        <v>4.2951501074979699E-2</v>
      </c>
      <c r="P67" s="336">
        <f t="shared" si="99"/>
        <v>4.2380276282914832E-2</v>
      </c>
      <c r="Q67" s="336">
        <f t="shared" si="99"/>
        <v>4.3009294059321065E-2</v>
      </c>
      <c r="R67" s="336">
        <f t="shared" si="99"/>
        <v>4.2135879815948636E-2</v>
      </c>
      <c r="S67" s="336">
        <f t="shared" si="99"/>
        <v>4.2406308098911147E-2</v>
      </c>
      <c r="T67" s="336">
        <f t="shared" si="99"/>
        <v>4.1867691185499309E-2</v>
      </c>
      <c r="U67" s="336">
        <f t="shared" si="99"/>
        <v>4.278106697071362E-2</v>
      </c>
      <c r="V67" s="336">
        <f t="shared" si="99"/>
        <v>4.3517821178121786E-2</v>
      </c>
      <c r="W67" s="336">
        <f t="shared" si="99"/>
        <v>4.5902437477280171E-2</v>
      </c>
      <c r="X67" s="336">
        <f t="shared" si="99"/>
        <v>4.2822698185335059E-2</v>
      </c>
      <c r="Y67" s="336">
        <f t="shared" si="99"/>
        <v>4.2762139430901139E-2</v>
      </c>
      <c r="Z67" s="336">
        <f t="shared" si="99"/>
        <v>4.2799525644920497E-2</v>
      </c>
      <c r="AA67" s="336">
        <f t="shared" si="99"/>
        <v>4.2833719705648192E-2</v>
      </c>
      <c r="AB67" s="336">
        <f t="shared" si="99"/>
        <v>4.2853114785571002E-2</v>
      </c>
      <c r="AC67" s="336">
        <f t="shared" si="99"/>
        <v>4.2878150862728941E-2</v>
      </c>
      <c r="AD67" s="336">
        <f t="shared" si="99"/>
        <v>4.2927309070054362E-2</v>
      </c>
      <c r="AE67" s="336">
        <f t="shared" ref="AE67:AL67" si="100">AE20/AE$49</f>
        <v>4.3001196826385979E-2</v>
      </c>
      <c r="AF67" s="336">
        <f t="shared" si="100"/>
        <v>4.305027594299534E-2</v>
      </c>
      <c r="AG67" s="336">
        <f t="shared" si="100"/>
        <v>4.3132149320443285E-2</v>
      </c>
      <c r="AH67" s="336">
        <f t="shared" si="100"/>
        <v>4.3242982978223168E-2</v>
      </c>
      <c r="AI67" s="336">
        <f t="shared" si="100"/>
        <v>4.3343930634563148E-2</v>
      </c>
      <c r="AJ67" s="336">
        <f t="shared" si="100"/>
        <v>4.3437749911596678E-2</v>
      </c>
      <c r="AK67" s="336">
        <f t="shared" si="100"/>
        <v>4.355730249387877E-2</v>
      </c>
      <c r="AL67" s="336">
        <f t="shared" si="100"/>
        <v>4.3639872270629779E-2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0.1224900372092757</v>
      </c>
      <c r="N69" s="337">
        <f t="shared" si="101"/>
        <v>0.11985017827288549</v>
      </c>
      <c r="O69" s="337">
        <f t="shared" si="101"/>
        <v>0.11802490736179994</v>
      </c>
      <c r="P69" s="337">
        <f t="shared" si="101"/>
        <v>0.11388566900994747</v>
      </c>
      <c r="Q69" s="337">
        <f t="shared" si="101"/>
        <v>0.11560168356049487</v>
      </c>
      <c r="R69" s="337">
        <f t="shared" si="101"/>
        <v>0.11605703167326462</v>
      </c>
      <c r="S69" s="337">
        <f t="shared" si="101"/>
        <v>0.11349891677925826</v>
      </c>
      <c r="T69" s="337">
        <f t="shared" si="101"/>
        <v>0.11018694050747987</v>
      </c>
      <c r="U69" s="337">
        <f t="shared" si="101"/>
        <v>0.11030637496151491</v>
      </c>
      <c r="V69" s="337">
        <f t="shared" si="101"/>
        <v>0.10617208535866726</v>
      </c>
      <c r="W69" s="337">
        <f t="shared" si="101"/>
        <v>0.11130124703879432</v>
      </c>
      <c r="X69" s="337">
        <f t="shared" si="101"/>
        <v>0.10680758592770971</v>
      </c>
      <c r="Y69" s="337">
        <f t="shared" si="101"/>
        <v>0.10605787919853277</v>
      </c>
      <c r="Z69" s="337">
        <f t="shared" si="101"/>
        <v>0.10521450875083153</v>
      </c>
      <c r="AA69" s="337">
        <f t="shared" si="101"/>
        <v>0.10434372100083711</v>
      </c>
      <c r="AB69" s="337">
        <f t="shared" si="101"/>
        <v>0.10355852269414853</v>
      </c>
      <c r="AC69" s="337">
        <f t="shared" si="101"/>
        <v>0.102673611982569</v>
      </c>
      <c r="AD69" s="337">
        <f t="shared" si="101"/>
        <v>0.10176775729039761</v>
      </c>
      <c r="AE69" s="337">
        <f t="shared" ref="AE69:AL69" si="102">AE22/AE$49</f>
        <v>0.10076171081261415</v>
      </c>
      <c r="AF69" s="337">
        <f t="shared" si="102"/>
        <v>9.9842440964503149E-2</v>
      </c>
      <c r="AG69" s="337">
        <f t="shared" si="102"/>
        <v>9.8853055993561603E-2</v>
      </c>
      <c r="AH69" s="337">
        <f t="shared" si="102"/>
        <v>9.7570082050271845E-2</v>
      </c>
      <c r="AI69" s="337">
        <f t="shared" si="102"/>
        <v>9.6198530186272141E-2</v>
      </c>
      <c r="AJ69" s="337">
        <f t="shared" si="102"/>
        <v>9.5096109639425747E-2</v>
      </c>
      <c r="AK69" s="337">
        <f t="shared" si="102"/>
        <v>9.4078307726254543E-2</v>
      </c>
      <c r="AL69" s="337">
        <f t="shared" si="102"/>
        <v>9.3588155787393726E-2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9.8762035203377854E-2</v>
      </c>
      <c r="N70" s="336">
        <f t="shared" si="103"/>
        <v>9.7753657438390762E-2</v>
      </c>
      <c r="O70" s="336">
        <f t="shared" si="103"/>
        <v>9.6357295400719772E-2</v>
      </c>
      <c r="P70" s="336">
        <f t="shared" si="103"/>
        <v>9.2268135465255668E-2</v>
      </c>
      <c r="Q70" s="336">
        <f t="shared" si="103"/>
        <v>9.3622495580359719E-2</v>
      </c>
      <c r="R70" s="336">
        <f t="shared" si="103"/>
        <v>9.5340256005829974E-2</v>
      </c>
      <c r="S70" s="336">
        <f t="shared" si="103"/>
        <v>9.3811900220996988E-2</v>
      </c>
      <c r="T70" s="336">
        <f t="shared" si="103"/>
        <v>9.0993075171810128E-2</v>
      </c>
      <c r="U70" s="336">
        <f t="shared" si="103"/>
        <v>9.0426150537688169E-2</v>
      </c>
      <c r="V70" s="336">
        <f t="shared" si="103"/>
        <v>8.8278537178238484E-2</v>
      </c>
      <c r="W70" s="336">
        <f t="shared" si="103"/>
        <v>9.3106850661345816E-2</v>
      </c>
      <c r="X70" s="336">
        <f t="shared" si="103"/>
        <v>8.6335909905109171E-2</v>
      </c>
      <c r="Y70" s="336">
        <f t="shared" si="103"/>
        <v>8.5776545513142385E-2</v>
      </c>
      <c r="Z70" s="336">
        <f t="shared" si="103"/>
        <v>8.5185846346427091E-2</v>
      </c>
      <c r="AA70" s="336">
        <f t="shared" si="103"/>
        <v>8.4571135851979007E-2</v>
      </c>
      <c r="AB70" s="336">
        <f t="shared" si="103"/>
        <v>8.4038564853508149E-2</v>
      </c>
      <c r="AC70" s="336">
        <f t="shared" si="103"/>
        <v>8.3443325218834838E-2</v>
      </c>
      <c r="AD70" s="336">
        <f t="shared" si="103"/>
        <v>8.2853387203836823E-2</v>
      </c>
      <c r="AE70" s="336">
        <f t="shared" ref="AE70:AL70" si="104">AE23/AE$49</f>
        <v>8.2163149530922644E-2</v>
      </c>
      <c r="AF70" s="336">
        <f t="shared" si="104"/>
        <v>8.1523205982817176E-2</v>
      </c>
      <c r="AG70" s="336">
        <f t="shared" si="104"/>
        <v>8.0865599951484429E-2</v>
      </c>
      <c r="AH70" s="336">
        <f t="shared" si="104"/>
        <v>8.0225403516393429E-2</v>
      </c>
      <c r="AI70" s="336">
        <f t="shared" si="104"/>
        <v>7.9563161081719083E-2</v>
      </c>
      <c r="AJ70" s="336">
        <f t="shared" si="104"/>
        <v>7.8820938736762672E-2</v>
      </c>
      <c r="AK70" s="336">
        <f t="shared" si="104"/>
        <v>7.8045318647796028E-2</v>
      </c>
      <c r="AL70" s="336">
        <f t="shared" si="104"/>
        <v>7.742586000957051E-2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2.3728002005897843E-2</v>
      </c>
      <c r="N71" s="336">
        <f t="shared" si="105"/>
        <v>2.2096520834494735E-2</v>
      </c>
      <c r="O71" s="336">
        <f t="shared" si="105"/>
        <v>2.1667611961080174E-2</v>
      </c>
      <c r="P71" s="336">
        <f t="shared" si="105"/>
        <v>2.1617533544691796E-2</v>
      </c>
      <c r="Q71" s="336">
        <f t="shared" si="105"/>
        <v>2.1979187980135158E-2</v>
      </c>
      <c r="R71" s="336">
        <f t="shared" si="105"/>
        <v>2.0716775667434646E-2</v>
      </c>
      <c r="S71" s="336">
        <f t="shared" si="105"/>
        <v>1.9687016558261269E-2</v>
      </c>
      <c r="T71" s="336">
        <f t="shared" si="105"/>
        <v>1.9193865335669767E-2</v>
      </c>
      <c r="U71" s="336">
        <f t="shared" si="105"/>
        <v>1.9880224423826753E-2</v>
      </c>
      <c r="V71" s="336">
        <f t="shared" si="105"/>
        <v>1.7893548180428775E-2</v>
      </c>
      <c r="W71" s="336">
        <f t="shared" si="105"/>
        <v>1.8194396377448505E-2</v>
      </c>
      <c r="X71" s="336">
        <f t="shared" si="105"/>
        <v>2.0471676022600541E-2</v>
      </c>
      <c r="Y71" s="336">
        <f t="shared" si="105"/>
        <v>2.0281333685390375E-2</v>
      </c>
      <c r="Z71" s="336">
        <f t="shared" si="105"/>
        <v>2.0028662404404433E-2</v>
      </c>
      <c r="AA71" s="336">
        <f t="shared" si="105"/>
        <v>1.9772585148858098E-2</v>
      </c>
      <c r="AB71" s="336">
        <f t="shared" si="105"/>
        <v>1.9519957840640385E-2</v>
      </c>
      <c r="AC71" s="336">
        <f t="shared" si="105"/>
        <v>1.9230286763734165E-2</v>
      </c>
      <c r="AD71" s="336">
        <f t="shared" si="105"/>
        <v>1.8914370086560793E-2</v>
      </c>
      <c r="AE71" s="336">
        <f t="shared" ref="AE71:AL71" si="106">AE24/AE$49</f>
        <v>1.8598561281691503E-2</v>
      </c>
      <c r="AF71" s="336">
        <f t="shared" si="106"/>
        <v>1.8319234981685962E-2</v>
      </c>
      <c r="AG71" s="336">
        <f t="shared" si="106"/>
        <v>1.7987456042077174E-2</v>
      </c>
      <c r="AH71" s="336">
        <f t="shared" si="106"/>
        <v>1.7344678533878409E-2</v>
      </c>
      <c r="AI71" s="336">
        <f t="shared" si="106"/>
        <v>1.6635369104553054E-2</v>
      </c>
      <c r="AJ71" s="336">
        <f t="shared" si="106"/>
        <v>1.6275170902663085E-2</v>
      </c>
      <c r="AK71" s="336">
        <f t="shared" si="106"/>
        <v>1.6032989078458508E-2</v>
      </c>
      <c r="AL71" s="336">
        <f t="shared" si="106"/>
        <v>1.6162295777823205E-2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0.11822037503104095</v>
      </c>
      <c r="N73" s="337">
        <f t="shared" si="107"/>
        <v>0.12355448005265177</v>
      </c>
      <c r="O73" s="337">
        <f t="shared" si="107"/>
        <v>0.10897991307140757</v>
      </c>
      <c r="P73" s="337">
        <f t="shared" si="107"/>
        <v>0.11621941488269467</v>
      </c>
      <c r="Q73" s="337">
        <f t="shared" si="107"/>
        <v>0.11385181139995496</v>
      </c>
      <c r="R73" s="337">
        <f t="shared" si="107"/>
        <v>0.10956728285251921</v>
      </c>
      <c r="S73" s="337">
        <f t="shared" si="107"/>
        <v>0.10481636536800819</v>
      </c>
      <c r="T73" s="337">
        <f t="shared" si="107"/>
        <v>0.10765148651047929</v>
      </c>
      <c r="U73" s="337">
        <f t="shared" si="107"/>
        <v>0.10676974669298943</v>
      </c>
      <c r="V73" s="337">
        <f t="shared" si="107"/>
        <v>0.10750846403759962</v>
      </c>
      <c r="W73" s="337">
        <f t="shared" si="107"/>
        <v>9.3630387790540309E-2</v>
      </c>
      <c r="X73" s="337">
        <f t="shared" si="107"/>
        <v>9.3690627015124942E-2</v>
      </c>
      <c r="Y73" s="337">
        <f t="shared" si="107"/>
        <v>9.2757066863145804E-2</v>
      </c>
      <c r="Z73" s="337">
        <f t="shared" si="107"/>
        <v>9.1606113807020495E-2</v>
      </c>
      <c r="AA73" s="337">
        <f t="shared" si="107"/>
        <v>9.0590879251239362E-2</v>
      </c>
      <c r="AB73" s="337">
        <f t="shared" si="107"/>
        <v>8.9754083245447425E-2</v>
      </c>
      <c r="AC73" s="337">
        <f t="shared" si="107"/>
        <v>8.8899497362720306E-2</v>
      </c>
      <c r="AD73" s="337">
        <f t="shared" si="107"/>
        <v>8.8005784687850197E-2</v>
      </c>
      <c r="AE73" s="337">
        <f t="shared" ref="AE73:AL73" si="108">AE26/AE$49</f>
        <v>8.7158695483354601E-2</v>
      </c>
      <c r="AF73" s="337">
        <f t="shared" si="108"/>
        <v>8.6306762865769368E-2</v>
      </c>
      <c r="AG73" s="337">
        <f t="shared" si="108"/>
        <v>8.5462283725813562E-2</v>
      </c>
      <c r="AH73" s="337">
        <f t="shared" si="108"/>
        <v>8.4647336824776515E-2</v>
      </c>
      <c r="AI73" s="337">
        <f t="shared" si="108"/>
        <v>8.3831511404958814E-2</v>
      </c>
      <c r="AJ73" s="337">
        <f t="shared" si="108"/>
        <v>8.296095278989285E-2</v>
      </c>
      <c r="AK73" s="337">
        <f t="shared" si="108"/>
        <v>8.2099775951493217E-2</v>
      </c>
      <c r="AL73" s="337">
        <f t="shared" si="108"/>
        <v>8.1141535682782442E-2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1.0945332608667622E-2</v>
      </c>
      <c r="N74" s="336">
        <f t="shared" si="109"/>
        <v>1.6788642862267552E-2</v>
      </c>
      <c r="O74" s="336">
        <f t="shared" si="109"/>
        <v>9.6955578533487932E-3</v>
      </c>
      <c r="P74" s="336">
        <f t="shared" si="109"/>
        <v>1.1925663057815615E-2</v>
      </c>
      <c r="Q74" s="336">
        <f t="shared" si="109"/>
        <v>1.3260119739230119E-2</v>
      </c>
      <c r="R74" s="336">
        <f t="shared" si="109"/>
        <v>1.0862116058590873E-2</v>
      </c>
      <c r="S74" s="336">
        <f t="shared" si="109"/>
        <v>8.4094202064936546E-3</v>
      </c>
      <c r="T74" s="336">
        <f t="shared" si="109"/>
        <v>9.978835426025099E-3</v>
      </c>
      <c r="U74" s="336">
        <f t="shared" si="109"/>
        <v>1.1238034714257904E-2</v>
      </c>
      <c r="V74" s="336">
        <f t="shared" si="109"/>
        <v>8.9824544633291346E-3</v>
      </c>
      <c r="W74" s="336">
        <f t="shared" si="109"/>
        <v>9.1214840208438275E-3</v>
      </c>
      <c r="X74" s="336">
        <f t="shared" si="109"/>
        <v>8.8168077013353902E-3</v>
      </c>
      <c r="Y74" s="336">
        <f t="shared" si="109"/>
        <v>8.8833743998009904E-3</v>
      </c>
      <c r="Z74" s="336">
        <f t="shared" si="109"/>
        <v>8.9713261261843077E-3</v>
      </c>
      <c r="AA74" s="336">
        <f t="shared" si="109"/>
        <v>9.0501304450380758E-3</v>
      </c>
      <c r="AB74" s="336">
        <f t="shared" si="109"/>
        <v>9.113668191262329E-3</v>
      </c>
      <c r="AC74" s="336">
        <f t="shared" si="109"/>
        <v>9.1807232247844064E-3</v>
      </c>
      <c r="AD74" s="336">
        <f t="shared" si="109"/>
        <v>9.2440569817268201E-3</v>
      </c>
      <c r="AE74" s="336">
        <f t="shared" ref="AE74:AL74" si="110">AE27/AE$49</f>
        <v>9.3108173042041834E-3</v>
      </c>
      <c r="AF74" s="336">
        <f t="shared" si="110"/>
        <v>9.375874198872482E-3</v>
      </c>
      <c r="AG74" s="336">
        <f t="shared" si="110"/>
        <v>9.4403608870475067E-3</v>
      </c>
      <c r="AH74" s="336">
        <f t="shared" si="110"/>
        <v>9.5038474031573488E-3</v>
      </c>
      <c r="AI74" s="336">
        <f t="shared" si="110"/>
        <v>9.5599054266832083E-3</v>
      </c>
      <c r="AJ74" s="336">
        <f t="shared" si="110"/>
        <v>9.6134208315247285E-3</v>
      </c>
      <c r="AK74" s="336">
        <f t="shared" si="110"/>
        <v>9.6607678016186124E-3</v>
      </c>
      <c r="AL74" s="336">
        <f t="shared" si="110"/>
        <v>9.7070079061826343E-3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4.5566923085475518E-2</v>
      </c>
      <c r="N75" s="336">
        <f t="shared" si="111"/>
        <v>4.7009467177750515E-2</v>
      </c>
      <c r="O75" s="336">
        <f t="shared" si="111"/>
        <v>4.1731768602826659E-2</v>
      </c>
      <c r="P75" s="336">
        <f t="shared" si="111"/>
        <v>4.4635445514965275E-2</v>
      </c>
      <c r="Q75" s="336">
        <f t="shared" si="111"/>
        <v>4.4701567234486921E-2</v>
      </c>
      <c r="R75" s="336">
        <f t="shared" si="111"/>
        <v>4.3431208355110149E-2</v>
      </c>
      <c r="S75" s="336">
        <f t="shared" si="111"/>
        <v>4.3994727435596515E-2</v>
      </c>
      <c r="T75" s="336">
        <f t="shared" si="111"/>
        <v>4.2660264558668531E-2</v>
      </c>
      <c r="U75" s="336">
        <f t="shared" si="111"/>
        <v>4.2573795558920428E-2</v>
      </c>
      <c r="V75" s="336">
        <f t="shared" si="111"/>
        <v>4.2385074000852466E-2</v>
      </c>
      <c r="W75" s="336">
        <f t="shared" si="111"/>
        <v>3.6247461804334698E-2</v>
      </c>
      <c r="X75" s="336">
        <f t="shared" si="111"/>
        <v>3.5847820359350469E-2</v>
      </c>
      <c r="Y75" s="336">
        <f t="shared" si="111"/>
        <v>3.5353297246063335E-2</v>
      </c>
      <c r="Z75" s="336">
        <f t="shared" si="111"/>
        <v>3.485755885026702E-2</v>
      </c>
      <c r="AA75" s="336">
        <f t="shared" si="111"/>
        <v>3.4376366964063418E-2</v>
      </c>
      <c r="AB75" s="336">
        <f t="shared" si="111"/>
        <v>3.3935655424142341E-2</v>
      </c>
      <c r="AC75" s="336">
        <f t="shared" si="111"/>
        <v>3.3488367686746734E-2</v>
      </c>
      <c r="AD75" s="336">
        <f t="shared" si="111"/>
        <v>3.3038082383703073E-2</v>
      </c>
      <c r="AE75" s="336">
        <f t="shared" ref="AE75:AL75" si="112">AE28/AE$49</f>
        <v>3.258138149358196E-2</v>
      </c>
      <c r="AF75" s="336">
        <f t="shared" si="112"/>
        <v>3.2128170556399882E-2</v>
      </c>
      <c r="AG75" s="336">
        <f t="shared" si="112"/>
        <v>3.1691429209679371E-2</v>
      </c>
      <c r="AH75" s="336">
        <f t="shared" si="112"/>
        <v>3.1269426664354734E-2</v>
      </c>
      <c r="AI75" s="336">
        <f t="shared" si="112"/>
        <v>3.0844215269215908E-2</v>
      </c>
      <c r="AJ75" s="336">
        <f t="shared" si="112"/>
        <v>3.040871522713116E-2</v>
      </c>
      <c r="AK75" s="336">
        <f t="shared" si="112"/>
        <v>2.9990069306816244E-2</v>
      </c>
      <c r="AL75" s="336">
        <f t="shared" si="112"/>
        <v>2.9567694366099784E-2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4.3867552802438051E-2</v>
      </c>
      <c r="N76" s="336">
        <f t="shared" si="113"/>
        <v>4.0724282820189112E-2</v>
      </c>
      <c r="O76" s="336">
        <f t="shared" si="113"/>
        <v>3.776863162389657E-2</v>
      </c>
      <c r="P76" s="336">
        <f t="shared" si="113"/>
        <v>3.9778048039748999E-2</v>
      </c>
      <c r="Q76" s="336">
        <f t="shared" si="113"/>
        <v>3.6688745282147557E-2</v>
      </c>
      <c r="R76" s="336">
        <f t="shared" si="113"/>
        <v>3.3983056629258504E-2</v>
      </c>
      <c r="S76" s="336">
        <f t="shared" si="113"/>
        <v>3.2877291977290453E-2</v>
      </c>
      <c r="T76" s="336">
        <f t="shared" si="113"/>
        <v>3.4660268528993482E-2</v>
      </c>
      <c r="U76" s="336">
        <f t="shared" si="113"/>
        <v>3.4888528582680517E-2</v>
      </c>
      <c r="V76" s="336">
        <f t="shared" si="113"/>
        <v>3.7138963553159515E-2</v>
      </c>
      <c r="W76" s="336">
        <f t="shared" si="113"/>
        <v>3.022947250069585E-2</v>
      </c>
      <c r="X76" s="336">
        <f t="shared" si="113"/>
        <v>3.1326379436351352E-2</v>
      </c>
      <c r="Y76" s="336">
        <f t="shared" si="113"/>
        <v>3.0919798954527806E-2</v>
      </c>
      <c r="Z76" s="336">
        <f t="shared" si="113"/>
        <v>3.0263266818165484E-2</v>
      </c>
      <c r="AA76" s="336">
        <f t="shared" si="113"/>
        <v>2.9718332404055092E-2</v>
      </c>
      <c r="AB76" s="336">
        <f t="shared" si="113"/>
        <v>2.9334980427159693E-2</v>
      </c>
      <c r="AC76" s="336">
        <f t="shared" si="113"/>
        <v>2.894478440833323E-2</v>
      </c>
      <c r="AD76" s="336">
        <f t="shared" si="113"/>
        <v>2.8541272642710742E-2</v>
      </c>
      <c r="AE76" s="336">
        <f t="shared" ref="AE76:AL76" si="114">AE29/AE$49</f>
        <v>2.8168562124154219E-2</v>
      </c>
      <c r="AF76" s="336">
        <f t="shared" si="114"/>
        <v>2.7784554290479789E-2</v>
      </c>
      <c r="AG76" s="336">
        <f t="shared" si="114"/>
        <v>2.7397021208988903E-2</v>
      </c>
      <c r="AH76" s="336">
        <f t="shared" si="114"/>
        <v>2.701128114045688E-2</v>
      </c>
      <c r="AI76" s="336">
        <f t="shared" si="114"/>
        <v>2.6634884124792643E-2</v>
      </c>
      <c r="AJ76" s="336">
        <f t="shared" si="114"/>
        <v>2.6254426360565002E-2</v>
      </c>
      <c r="AK76" s="336">
        <f t="shared" si="114"/>
        <v>2.5880624645188321E-2</v>
      </c>
      <c r="AL76" s="336">
        <f t="shared" si="114"/>
        <v>2.5505122101945287E-2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1.784056653445976E-2</v>
      </c>
      <c r="N77" s="336">
        <f t="shared" si="115"/>
        <v>1.9032087192444584E-2</v>
      </c>
      <c r="O77" s="336">
        <f t="shared" si="115"/>
        <v>1.978395499133553E-2</v>
      </c>
      <c r="P77" s="336">
        <f t="shared" si="115"/>
        <v>1.9880258270164802E-2</v>
      </c>
      <c r="Q77" s="336">
        <f t="shared" si="115"/>
        <v>1.9201379144090359E-2</v>
      </c>
      <c r="R77" s="336">
        <f t="shared" si="115"/>
        <v>2.1290901809559677E-2</v>
      </c>
      <c r="S77" s="336">
        <f t="shared" si="115"/>
        <v>1.9534925748627554E-2</v>
      </c>
      <c r="T77" s="336">
        <f t="shared" si="115"/>
        <v>2.0352117996792179E-2</v>
      </c>
      <c r="U77" s="336">
        <f t="shared" si="115"/>
        <v>1.8069387837130579E-2</v>
      </c>
      <c r="V77" s="336">
        <f t="shared" si="115"/>
        <v>1.9001972020258509E-2</v>
      </c>
      <c r="W77" s="336">
        <f t="shared" si="115"/>
        <v>1.8031969464665922E-2</v>
      </c>
      <c r="X77" s="336">
        <f t="shared" si="115"/>
        <v>1.7699619518087732E-2</v>
      </c>
      <c r="Y77" s="336">
        <f t="shared" si="115"/>
        <v>1.760059626275368E-2</v>
      </c>
      <c r="Z77" s="336">
        <f t="shared" si="115"/>
        <v>1.7513962012403676E-2</v>
      </c>
      <c r="AA77" s="336">
        <f t="shared" si="115"/>
        <v>1.7446049438082763E-2</v>
      </c>
      <c r="AB77" s="336">
        <f t="shared" si="115"/>
        <v>1.736977920288307E-2</v>
      </c>
      <c r="AC77" s="336">
        <f t="shared" si="115"/>
        <v>1.7285622042855945E-2</v>
      </c>
      <c r="AD77" s="336">
        <f t="shared" si="115"/>
        <v>1.7182372679709557E-2</v>
      </c>
      <c r="AE77" s="336">
        <f t="shared" ref="AE77:AL77" si="116">AE30/AE$49</f>
        <v>1.709793456141424E-2</v>
      </c>
      <c r="AF77" s="336">
        <f t="shared" si="116"/>
        <v>1.7018163820017199E-2</v>
      </c>
      <c r="AG77" s="336">
        <f t="shared" si="116"/>
        <v>1.6933472420097784E-2</v>
      </c>
      <c r="AH77" s="336">
        <f t="shared" si="116"/>
        <v>1.6862781616807557E-2</v>
      </c>
      <c r="AI77" s="336">
        <f t="shared" si="116"/>
        <v>1.6792506584267054E-2</v>
      </c>
      <c r="AJ77" s="336">
        <f t="shared" si="116"/>
        <v>1.6684390370671969E-2</v>
      </c>
      <c r="AK77" s="336">
        <f t="shared" si="116"/>
        <v>1.6568314197870047E-2</v>
      </c>
      <c r="AL77" s="336">
        <f t="shared" si="116"/>
        <v>1.6361711308554738E-2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9.4983033399080111E-2</v>
      </c>
      <c r="N79" s="337">
        <f t="shared" si="117"/>
        <v>8.9976019926195361E-2</v>
      </c>
      <c r="O79" s="337">
        <f t="shared" si="117"/>
        <v>9.3470538713521165E-2</v>
      </c>
      <c r="P79" s="337">
        <f t="shared" si="117"/>
        <v>9.2688176666958513E-2</v>
      </c>
      <c r="Q79" s="337">
        <f t="shared" si="117"/>
        <v>9.6636771205630106E-2</v>
      </c>
      <c r="R79" s="337">
        <f t="shared" si="117"/>
        <v>9.5793608608512298E-2</v>
      </c>
      <c r="S79" s="337">
        <f t="shared" si="117"/>
        <v>9.4750257003603539E-2</v>
      </c>
      <c r="T79" s="337">
        <f t="shared" si="117"/>
        <v>9.4970984223003083E-2</v>
      </c>
      <c r="U79" s="337">
        <f t="shared" si="117"/>
        <v>9.433584209574862E-2</v>
      </c>
      <c r="V79" s="337">
        <f t="shared" si="117"/>
        <v>9.3296752527117319E-2</v>
      </c>
      <c r="W79" s="337">
        <f t="shared" si="117"/>
        <v>9.4207009009665457E-2</v>
      </c>
      <c r="X79" s="337">
        <f t="shared" si="117"/>
        <v>9.6218717557811598E-2</v>
      </c>
      <c r="Y79" s="337">
        <f t="shared" si="117"/>
        <v>9.6598178883807007E-2</v>
      </c>
      <c r="Z79" s="337">
        <f t="shared" si="117"/>
        <v>9.6903550328046067E-2</v>
      </c>
      <c r="AA79" s="337">
        <f t="shared" si="117"/>
        <v>9.7106101860098215E-2</v>
      </c>
      <c r="AB79" s="337">
        <f t="shared" si="117"/>
        <v>9.720878766163539E-2</v>
      </c>
      <c r="AC79" s="337">
        <f t="shared" si="117"/>
        <v>9.7264687630765345E-2</v>
      </c>
      <c r="AD79" s="337">
        <f t="shared" si="117"/>
        <v>9.7296453913246442E-2</v>
      </c>
      <c r="AE79" s="337">
        <f t="shared" ref="AE79:AL79" si="118">AE32/AE$49</f>
        <v>9.7353102490790239E-2</v>
      </c>
      <c r="AF79" s="337">
        <f t="shared" si="118"/>
        <v>9.7360068741891945E-2</v>
      </c>
      <c r="AG79" s="337">
        <f t="shared" si="118"/>
        <v>9.7413682440997726E-2</v>
      </c>
      <c r="AH79" s="337">
        <f t="shared" si="118"/>
        <v>9.7500110938655668E-2</v>
      </c>
      <c r="AI79" s="337">
        <f t="shared" si="118"/>
        <v>9.7615198675738923E-2</v>
      </c>
      <c r="AJ79" s="337">
        <f t="shared" si="118"/>
        <v>9.7742416670361307E-2</v>
      </c>
      <c r="AK79" s="337">
        <f t="shared" si="118"/>
        <v>9.7879268884567244E-2</v>
      </c>
      <c r="AL79" s="337">
        <f t="shared" si="118"/>
        <v>9.7996880866660224E-2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7.2597862624378534E-2</v>
      </c>
      <c r="N80" s="336">
        <f t="shared" si="119"/>
        <v>6.6240950790343117E-2</v>
      </c>
      <c r="O80" s="336">
        <f t="shared" si="119"/>
        <v>7.0585011029073205E-2</v>
      </c>
      <c r="P80" s="336">
        <f t="shared" si="119"/>
        <v>6.9882912063326336E-2</v>
      </c>
      <c r="Q80" s="336">
        <f t="shared" si="119"/>
        <v>7.3010563513985119E-2</v>
      </c>
      <c r="R80" s="336">
        <f t="shared" si="119"/>
        <v>7.1662875818587921E-2</v>
      </c>
      <c r="S80" s="336">
        <f t="shared" si="119"/>
        <v>7.2553174642111889E-2</v>
      </c>
      <c r="T80" s="336">
        <f t="shared" si="119"/>
        <v>7.1881600462401829E-2</v>
      </c>
      <c r="U80" s="336">
        <f t="shared" si="119"/>
        <v>6.9624172709855478E-2</v>
      </c>
      <c r="V80" s="336">
        <f t="shared" si="119"/>
        <v>6.8045321487411187E-2</v>
      </c>
      <c r="W80" s="336">
        <f t="shared" si="119"/>
        <v>7.0235402068297439E-2</v>
      </c>
      <c r="X80" s="336">
        <f t="shared" si="119"/>
        <v>7.2970143144798091E-2</v>
      </c>
      <c r="Y80" s="336">
        <f t="shared" si="119"/>
        <v>7.3453586552410965E-2</v>
      </c>
      <c r="Z80" s="336">
        <f t="shared" si="119"/>
        <v>7.3729582830102919E-2</v>
      </c>
      <c r="AA80" s="336">
        <f t="shared" si="119"/>
        <v>7.3894270878131191E-2</v>
      </c>
      <c r="AB80" s="336">
        <f t="shared" si="119"/>
        <v>7.3974320025887441E-2</v>
      </c>
      <c r="AC80" s="336">
        <f t="shared" si="119"/>
        <v>7.4006493609763968E-2</v>
      </c>
      <c r="AD80" s="336">
        <f t="shared" si="119"/>
        <v>7.4014676669592411E-2</v>
      </c>
      <c r="AE80" s="336">
        <f t="shared" ref="AE80:AL80" si="120">AE33/AE$49</f>
        <v>7.4062499076029853E-2</v>
      </c>
      <c r="AF80" s="336">
        <f t="shared" si="120"/>
        <v>7.4069783410604453E-2</v>
      </c>
      <c r="AG80" s="336">
        <f t="shared" si="120"/>
        <v>7.4122292587835717E-2</v>
      </c>
      <c r="AH80" s="336">
        <f t="shared" si="120"/>
        <v>7.4210719377398759E-2</v>
      </c>
      <c r="AI80" s="336">
        <f t="shared" si="120"/>
        <v>7.4336449165167767E-2</v>
      </c>
      <c r="AJ80" s="336">
        <f t="shared" si="120"/>
        <v>7.445661442318624E-2</v>
      </c>
      <c r="AK80" s="336">
        <f t="shared" si="120"/>
        <v>7.4612818372970388E-2</v>
      </c>
      <c r="AL80" s="336">
        <f t="shared" si="120"/>
        <v>7.4794348231739846E-2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2.0314508804876497E-2</v>
      </c>
      <c r="N81" s="336">
        <f t="shared" si="121"/>
        <v>2.2273984742228952E-2</v>
      </c>
      <c r="O81" s="336">
        <f t="shared" si="121"/>
        <v>2.1483699421012865E-2</v>
      </c>
      <c r="P81" s="336">
        <f t="shared" si="121"/>
        <v>2.1503796879658872E-2</v>
      </c>
      <c r="Q81" s="336">
        <f t="shared" si="121"/>
        <v>2.225901471760899E-2</v>
      </c>
      <c r="R81" s="336">
        <f t="shared" si="121"/>
        <v>2.2944233746355121E-2</v>
      </c>
      <c r="S81" s="336">
        <f t="shared" si="121"/>
        <v>2.112049139197951E-2</v>
      </c>
      <c r="T81" s="336">
        <f t="shared" si="121"/>
        <v>2.1911546186353416E-2</v>
      </c>
      <c r="U81" s="336">
        <f t="shared" si="121"/>
        <v>2.3579152392280072E-2</v>
      </c>
      <c r="V81" s="336">
        <f t="shared" si="121"/>
        <v>2.4173830722927576E-2</v>
      </c>
      <c r="W81" s="336">
        <f t="shared" si="121"/>
        <v>2.2633140850629958E-2</v>
      </c>
      <c r="X81" s="336">
        <f t="shared" si="121"/>
        <v>2.2168823837626171E-2</v>
      </c>
      <c r="Y81" s="336">
        <f t="shared" si="121"/>
        <v>2.206578608699868E-2</v>
      </c>
      <c r="Z81" s="336">
        <f t="shared" si="121"/>
        <v>2.2093369847122783E-2</v>
      </c>
      <c r="AA81" s="336">
        <f t="shared" si="121"/>
        <v>2.2130853425842596E-2</v>
      </c>
      <c r="AB81" s="336">
        <f t="shared" si="121"/>
        <v>2.2149695862823945E-2</v>
      </c>
      <c r="AC81" s="336">
        <f t="shared" si="121"/>
        <v>2.2169467093117422E-2</v>
      </c>
      <c r="AD81" s="336">
        <f t="shared" si="121"/>
        <v>2.2189038507677714E-2</v>
      </c>
      <c r="AE81" s="336">
        <f t="shared" ref="AE81:AL81" si="122">AE34/AE$49</f>
        <v>2.2194281231577535E-2</v>
      </c>
      <c r="AF81" s="336">
        <f t="shared" si="122"/>
        <v>2.2190172845619031E-2</v>
      </c>
      <c r="AG81" s="336">
        <f t="shared" si="122"/>
        <v>2.2188872906259448E-2</v>
      </c>
      <c r="AH81" s="336">
        <f t="shared" si="122"/>
        <v>2.2184773167743321E-2</v>
      </c>
      <c r="AI81" s="336">
        <f t="shared" si="122"/>
        <v>2.2171516540342391E-2</v>
      </c>
      <c r="AJ81" s="336">
        <f t="shared" si="122"/>
        <v>2.2175770430585898E-2</v>
      </c>
      <c r="AK81" s="336">
        <f t="shared" si="122"/>
        <v>2.2154671414338432E-2</v>
      </c>
      <c r="AL81" s="336">
        <f t="shared" si="122"/>
        <v>2.2088517210772308E-2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2.0706619698250806E-3</v>
      </c>
      <c r="N82" s="336">
        <f t="shared" si="123"/>
        <v>1.4610843936233118E-3</v>
      </c>
      <c r="O82" s="336">
        <f t="shared" si="123"/>
        <v>1.4018282634351016E-3</v>
      </c>
      <c r="P82" s="336">
        <f t="shared" si="123"/>
        <v>1.3014677239733042E-3</v>
      </c>
      <c r="Q82" s="336">
        <f t="shared" si="123"/>
        <v>1.3671929740360017E-3</v>
      </c>
      <c r="R82" s="336">
        <f t="shared" si="123"/>
        <v>1.1864990435692736E-3</v>
      </c>
      <c r="S82" s="336">
        <f t="shared" si="123"/>
        <v>1.0765909695121274E-3</v>
      </c>
      <c r="T82" s="336">
        <f t="shared" si="123"/>
        <v>1.177837574247851E-3</v>
      </c>
      <c r="U82" s="336">
        <f t="shared" si="123"/>
        <v>1.1325169936130741E-3</v>
      </c>
      <c r="V82" s="336">
        <f t="shared" si="123"/>
        <v>1.0776003167785686E-3</v>
      </c>
      <c r="W82" s="336">
        <f t="shared" si="123"/>
        <v>1.3384660907380498E-3</v>
      </c>
      <c r="X82" s="336">
        <f t="shared" si="123"/>
        <v>1.0797505753873302E-3</v>
      </c>
      <c r="Y82" s="336">
        <f t="shared" si="123"/>
        <v>1.0788062443973841E-3</v>
      </c>
      <c r="Z82" s="336">
        <f t="shared" si="123"/>
        <v>1.080597650820375E-3</v>
      </c>
      <c r="AA82" s="336">
        <f t="shared" si="123"/>
        <v>1.0809775561244307E-3</v>
      </c>
      <c r="AB82" s="336">
        <f t="shared" si="123"/>
        <v>1.0847717729239976E-3</v>
      </c>
      <c r="AC82" s="336">
        <f t="shared" si="123"/>
        <v>1.0887269278839504E-3</v>
      </c>
      <c r="AD82" s="336">
        <f t="shared" si="123"/>
        <v>1.0927387359763263E-3</v>
      </c>
      <c r="AE82" s="336">
        <f t="shared" ref="AE82:AL82" si="124">AE35/AE$49</f>
        <v>1.0963221831828431E-3</v>
      </c>
      <c r="AF82" s="336">
        <f t="shared" si="124"/>
        <v>1.1001124856684671E-3</v>
      </c>
      <c r="AG82" s="336">
        <f t="shared" si="124"/>
        <v>1.102516946902562E-3</v>
      </c>
      <c r="AH82" s="336">
        <f t="shared" si="124"/>
        <v>1.1046183935136007E-3</v>
      </c>
      <c r="AI82" s="336">
        <f t="shared" si="124"/>
        <v>1.107232970228777E-3</v>
      </c>
      <c r="AJ82" s="336">
        <f t="shared" si="124"/>
        <v>1.110031816589175E-3</v>
      </c>
      <c r="AK82" s="336">
        <f t="shared" si="124"/>
        <v>1.1117790972584158E-3</v>
      </c>
      <c r="AL82" s="336">
        <f t="shared" si="124"/>
        <v>1.114015424148077E-3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0.10117233680143507</v>
      </c>
      <c r="N84" s="337">
        <f t="shared" si="125"/>
        <v>0.1054648575032251</v>
      </c>
      <c r="O84" s="337">
        <f t="shared" si="125"/>
        <v>0.11072072048347811</v>
      </c>
      <c r="P84" s="337">
        <f t="shared" si="125"/>
        <v>0.10274489868194352</v>
      </c>
      <c r="Q84" s="337">
        <f t="shared" si="125"/>
        <v>0.11249322480324012</v>
      </c>
      <c r="R84" s="337">
        <f t="shared" si="125"/>
        <v>0.11241011269747775</v>
      </c>
      <c r="S84" s="337">
        <f t="shared" si="125"/>
        <v>0.114718801701976</v>
      </c>
      <c r="T84" s="337">
        <f t="shared" si="125"/>
        <v>0.1078647074820247</v>
      </c>
      <c r="U84" s="337">
        <f t="shared" si="125"/>
        <v>0.10182214304574261</v>
      </c>
      <c r="V84" s="337">
        <f t="shared" si="125"/>
        <v>0.1041051425461975</v>
      </c>
      <c r="W84" s="337">
        <f t="shared" si="125"/>
        <v>0.10563762388834817</v>
      </c>
      <c r="X84" s="337">
        <f t="shared" si="125"/>
        <v>0.1041871585630325</v>
      </c>
      <c r="Y84" s="337">
        <f t="shared" si="125"/>
        <v>0.10425271387982836</v>
      </c>
      <c r="Z84" s="337">
        <f t="shared" si="125"/>
        <v>0.10435134480234866</v>
      </c>
      <c r="AA84" s="337">
        <f t="shared" si="125"/>
        <v>0.10439105014546758</v>
      </c>
      <c r="AB84" s="337">
        <f t="shared" si="125"/>
        <v>0.10436853631025737</v>
      </c>
      <c r="AC84" s="337">
        <f t="shared" si="125"/>
        <v>0.10433234514851213</v>
      </c>
      <c r="AD84" s="337">
        <f t="shared" si="125"/>
        <v>0.10424446218423962</v>
      </c>
      <c r="AE84" s="337">
        <f t="shared" ref="AE84:AL84" si="126">AE37/AE$49</f>
        <v>0.10412715099566705</v>
      </c>
      <c r="AF84" s="337">
        <f t="shared" si="126"/>
        <v>0.10402675080193001</v>
      </c>
      <c r="AG84" s="337">
        <f t="shared" si="126"/>
        <v>0.10387591006667779</v>
      </c>
      <c r="AH84" s="337">
        <f t="shared" si="126"/>
        <v>0.10369835618434257</v>
      </c>
      <c r="AI84" s="337">
        <f t="shared" si="126"/>
        <v>0.10343867253628002</v>
      </c>
      <c r="AJ84" s="337">
        <f t="shared" si="126"/>
        <v>0.10321501509920539</v>
      </c>
      <c r="AK84" s="337">
        <f t="shared" si="126"/>
        <v>0.10295563335181064</v>
      </c>
      <c r="AL84" s="337">
        <f t="shared" si="126"/>
        <v>0.10261679946603823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8.4628541988352679E-2</v>
      </c>
      <c r="N85" s="336">
        <f t="shared" si="127"/>
        <v>8.8984438733562418E-2</v>
      </c>
      <c r="O85" s="336">
        <f t="shared" si="127"/>
        <v>9.3509158151649271E-2</v>
      </c>
      <c r="P85" s="336">
        <f t="shared" si="127"/>
        <v>8.6173169753946566E-2</v>
      </c>
      <c r="Q85" s="336">
        <f t="shared" si="127"/>
        <v>9.6440378051177958E-2</v>
      </c>
      <c r="R85" s="336">
        <f t="shared" si="127"/>
        <v>9.5122390837011114E-2</v>
      </c>
      <c r="S85" s="336">
        <f t="shared" si="127"/>
        <v>9.7565337838487615E-2</v>
      </c>
      <c r="T85" s="336">
        <f t="shared" si="127"/>
        <v>8.9344037902982842E-2</v>
      </c>
      <c r="U85" s="336">
        <f t="shared" si="127"/>
        <v>8.300265518430168E-2</v>
      </c>
      <c r="V85" s="336">
        <f t="shared" si="127"/>
        <v>8.6134409153523842E-2</v>
      </c>
      <c r="W85" s="336">
        <f t="shared" si="127"/>
        <v>8.6854340315982922E-2</v>
      </c>
      <c r="X85" s="336">
        <f t="shared" si="127"/>
        <v>8.1605150233773488E-2</v>
      </c>
      <c r="Y85" s="336">
        <f t="shared" si="127"/>
        <v>8.1379179668374033E-2</v>
      </c>
      <c r="Z85" s="336">
        <f t="shared" si="127"/>
        <v>8.1192875933098665E-2</v>
      </c>
      <c r="AA85" s="336">
        <f t="shared" si="127"/>
        <v>8.094050768434434E-2</v>
      </c>
      <c r="AB85" s="336">
        <f t="shared" si="127"/>
        <v>8.062012365688298E-2</v>
      </c>
      <c r="AC85" s="336">
        <f t="shared" si="127"/>
        <v>8.0295770105425698E-2</v>
      </c>
      <c r="AD85" s="336">
        <f t="shared" si="127"/>
        <v>7.9924182398451532E-2</v>
      </c>
      <c r="AE85" s="336">
        <f t="shared" ref="AE85:AL85" si="128">AE38/AE$49</f>
        <v>7.9510606938423586E-2</v>
      </c>
      <c r="AF85" s="336">
        <f t="shared" si="128"/>
        <v>7.9090224192690406E-2</v>
      </c>
      <c r="AG85" s="336">
        <f t="shared" si="128"/>
        <v>7.8624419311778007E-2</v>
      </c>
      <c r="AH85" s="336">
        <f t="shared" si="128"/>
        <v>7.8117780755175142E-2</v>
      </c>
      <c r="AI85" s="336">
        <f t="shared" si="128"/>
        <v>7.7537961460489982E-2</v>
      </c>
      <c r="AJ85" s="336">
        <f t="shared" si="128"/>
        <v>7.6993914293429069E-2</v>
      </c>
      <c r="AK85" s="336">
        <f t="shared" si="128"/>
        <v>7.6425358238604135E-2</v>
      </c>
      <c r="AL85" s="336">
        <f t="shared" si="128"/>
        <v>7.5766734993855153E-2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1.6543794813082383E-2</v>
      </c>
      <c r="N86" s="336">
        <f t="shared" si="129"/>
        <v>1.6480418769662677E-2</v>
      </c>
      <c r="O86" s="336">
        <f t="shared" si="129"/>
        <v>1.7211562331828845E-2</v>
      </c>
      <c r="P86" s="336">
        <f t="shared" si="129"/>
        <v>1.6571728927996937E-2</v>
      </c>
      <c r="Q86" s="336">
        <f t="shared" si="129"/>
        <v>1.6052846752062165E-2</v>
      </c>
      <c r="R86" s="336">
        <f t="shared" si="129"/>
        <v>1.7287721860466631E-2</v>
      </c>
      <c r="S86" s="336">
        <f t="shared" si="129"/>
        <v>1.7153463863488393E-2</v>
      </c>
      <c r="T86" s="336">
        <f t="shared" si="129"/>
        <v>1.8520669579041849E-2</v>
      </c>
      <c r="U86" s="336">
        <f t="shared" si="129"/>
        <v>1.8819487861440925E-2</v>
      </c>
      <c r="V86" s="336">
        <f t="shared" si="129"/>
        <v>1.7970733392673646E-2</v>
      </c>
      <c r="W86" s="336">
        <f t="shared" si="129"/>
        <v>1.8783283572365254E-2</v>
      </c>
      <c r="X86" s="336">
        <f t="shared" si="129"/>
        <v>2.2582008329259013E-2</v>
      </c>
      <c r="Y86" s="336">
        <f t="shared" si="129"/>
        <v>2.287353421145431E-2</v>
      </c>
      <c r="Z86" s="336">
        <f t="shared" si="129"/>
        <v>2.315846886925001E-2</v>
      </c>
      <c r="AA86" s="336">
        <f t="shared" si="129"/>
        <v>2.3450542461123231E-2</v>
      </c>
      <c r="AB86" s="336">
        <f t="shared" si="129"/>
        <v>2.3748412653374407E-2</v>
      </c>
      <c r="AC86" s="336">
        <f t="shared" si="129"/>
        <v>2.4036575043086438E-2</v>
      </c>
      <c r="AD86" s="336">
        <f t="shared" si="129"/>
        <v>2.4320279785788081E-2</v>
      </c>
      <c r="AE86" s="336">
        <f t="shared" ref="AE86:AL86" si="130">AE39/AE$49</f>
        <v>2.4616544057243478E-2</v>
      </c>
      <c r="AF86" s="336">
        <f t="shared" si="130"/>
        <v>2.4936526609239607E-2</v>
      </c>
      <c r="AG86" s="336">
        <f t="shared" si="130"/>
        <v>2.5251490754899769E-2</v>
      </c>
      <c r="AH86" s="336">
        <f t="shared" si="130"/>
        <v>2.5580575429167435E-2</v>
      </c>
      <c r="AI86" s="336">
        <f t="shared" si="130"/>
        <v>2.5900711075790044E-2</v>
      </c>
      <c r="AJ86" s="336">
        <f t="shared" si="130"/>
        <v>2.6221100805776314E-2</v>
      </c>
      <c r="AK86" s="336">
        <f t="shared" si="130"/>
        <v>2.6530275113206502E-2</v>
      </c>
      <c r="AL86" s="336">
        <f t="shared" si="130"/>
        <v>2.6850064472183067E-2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7.3196501696760827E-2</v>
      </c>
      <c r="N88" s="337">
        <f t="shared" si="131"/>
        <v>7.2623730018912411E-2</v>
      </c>
      <c r="O88" s="337">
        <f t="shared" si="131"/>
        <v>7.1352826458008348E-2</v>
      </c>
      <c r="P88" s="337">
        <f t="shared" si="131"/>
        <v>7.9019504112557384E-2</v>
      </c>
      <c r="Q88" s="337">
        <f t="shared" si="131"/>
        <v>7.1994324227688894E-2</v>
      </c>
      <c r="R88" s="337">
        <f t="shared" si="131"/>
        <v>7.0056222908390656E-2</v>
      </c>
      <c r="S88" s="337">
        <f t="shared" si="131"/>
        <v>7.4032483220618867E-2</v>
      </c>
      <c r="T88" s="337">
        <f t="shared" si="131"/>
        <v>7.5002703191425976E-2</v>
      </c>
      <c r="U88" s="337">
        <f t="shared" si="131"/>
        <v>8.0678940247694883E-2</v>
      </c>
      <c r="V88" s="337">
        <f t="shared" si="131"/>
        <v>7.3488995679741986E-2</v>
      </c>
      <c r="W88" s="337">
        <f t="shared" si="131"/>
        <v>6.5339785113525353E-2</v>
      </c>
      <c r="X88" s="337">
        <f t="shared" si="131"/>
        <v>7.2001550903656841E-2</v>
      </c>
      <c r="Y88" s="337">
        <f t="shared" si="131"/>
        <v>7.1374116941063492E-2</v>
      </c>
      <c r="Z88" s="337">
        <f t="shared" si="131"/>
        <v>7.0821345090588239E-2</v>
      </c>
      <c r="AA88" s="337">
        <f t="shared" si="131"/>
        <v>7.0252134306878614E-2</v>
      </c>
      <c r="AB88" s="337">
        <f t="shared" si="131"/>
        <v>6.9625683870261426E-2</v>
      </c>
      <c r="AC88" s="337">
        <f t="shared" si="131"/>
        <v>6.9043373491106008E-2</v>
      </c>
      <c r="AD88" s="337">
        <f t="shared" si="131"/>
        <v>6.8437869528579234E-2</v>
      </c>
      <c r="AE88" s="337">
        <f t="shared" ref="AE88:AL88" si="132">AE41/AE$49</f>
        <v>6.7787028105732422E-2</v>
      </c>
      <c r="AF88" s="337">
        <f t="shared" si="132"/>
        <v>6.7167010432720817E-2</v>
      </c>
      <c r="AG88" s="337">
        <f t="shared" si="132"/>
        <v>6.6567100176241872E-2</v>
      </c>
      <c r="AH88" s="337">
        <f t="shared" si="132"/>
        <v>6.6033798065311955E-2</v>
      </c>
      <c r="AI88" s="337">
        <f t="shared" si="132"/>
        <v>6.5539409031854554E-2</v>
      </c>
      <c r="AJ88" s="337">
        <f t="shared" si="132"/>
        <v>6.5020722326537064E-2</v>
      </c>
      <c r="AK88" s="337">
        <f t="shared" si="132"/>
        <v>6.4501844428231508E-2</v>
      </c>
      <c r="AL88" s="337">
        <f t="shared" si="132"/>
        <v>6.4017468814955722E-2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3.7857299871562292E-2</v>
      </c>
      <c r="N89" s="336">
        <f t="shared" si="133"/>
        <v>3.3904861862384082E-2</v>
      </c>
      <c r="O89" s="336">
        <f t="shared" si="133"/>
        <v>3.6323036642912691E-2</v>
      </c>
      <c r="P89" s="336">
        <f t="shared" si="133"/>
        <v>3.9528247960014369E-2</v>
      </c>
      <c r="Q89" s="336">
        <f t="shared" si="133"/>
        <v>3.6672313844852825E-2</v>
      </c>
      <c r="R89" s="336">
        <f t="shared" si="133"/>
        <v>3.6622784194264422E-2</v>
      </c>
      <c r="S89" s="336">
        <f t="shared" si="133"/>
        <v>3.6261487240757874E-2</v>
      </c>
      <c r="T89" s="336">
        <f t="shared" si="133"/>
        <v>3.7248840801589918E-2</v>
      </c>
      <c r="U89" s="336">
        <f t="shared" si="133"/>
        <v>3.7299918254879001E-2</v>
      </c>
      <c r="V89" s="336">
        <f t="shared" si="133"/>
        <v>3.3397095022117546E-2</v>
      </c>
      <c r="W89" s="336">
        <f t="shared" si="133"/>
        <v>2.9407251071166443E-2</v>
      </c>
      <c r="X89" s="336">
        <f t="shared" si="133"/>
        <v>3.4997940529439969E-2</v>
      </c>
      <c r="Y89" s="336">
        <f t="shared" si="133"/>
        <v>3.4800469508954178E-2</v>
      </c>
      <c r="Z89" s="336">
        <f t="shared" si="133"/>
        <v>3.4592795515472584E-2</v>
      </c>
      <c r="AA89" s="336">
        <f t="shared" si="133"/>
        <v>3.4341312269265289E-2</v>
      </c>
      <c r="AB89" s="336">
        <f t="shared" si="133"/>
        <v>3.4014113959764974E-2</v>
      </c>
      <c r="AC89" s="336">
        <f t="shared" si="133"/>
        <v>3.3731745192435943E-2</v>
      </c>
      <c r="AD89" s="336">
        <f t="shared" si="133"/>
        <v>3.3440379457828746E-2</v>
      </c>
      <c r="AE89" s="336">
        <f t="shared" ref="AE89:AL89" si="134">AE42/AE$49</f>
        <v>3.3119059662328205E-2</v>
      </c>
      <c r="AF89" s="336">
        <f t="shared" si="134"/>
        <v>3.281763690735711E-2</v>
      </c>
      <c r="AG89" s="336">
        <f t="shared" si="134"/>
        <v>3.2545174463466282E-2</v>
      </c>
      <c r="AH89" s="336">
        <f t="shared" si="134"/>
        <v>3.2296372373969352E-2</v>
      </c>
      <c r="AI89" s="336">
        <f t="shared" si="134"/>
        <v>3.2059813148531235E-2</v>
      </c>
      <c r="AJ89" s="336">
        <f t="shared" si="134"/>
        <v>3.1815887646564435E-2</v>
      </c>
      <c r="AK89" s="336">
        <f t="shared" si="134"/>
        <v>3.1574720040671404E-2</v>
      </c>
      <c r="AL89" s="336">
        <f t="shared" si="134"/>
        <v>3.1359181906161111E-2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3.5339201825198528E-2</v>
      </c>
      <c r="N90" s="336">
        <f t="shared" si="135"/>
        <v>3.8718868156528329E-2</v>
      </c>
      <c r="O90" s="336">
        <f t="shared" si="135"/>
        <v>3.5029789815095663E-2</v>
      </c>
      <c r="P90" s="336">
        <f t="shared" si="135"/>
        <v>3.9491256152543029E-2</v>
      </c>
      <c r="Q90" s="336">
        <f t="shared" si="135"/>
        <v>3.5322010382836062E-2</v>
      </c>
      <c r="R90" s="336">
        <f t="shared" si="135"/>
        <v>3.3433438714126233E-2</v>
      </c>
      <c r="S90" s="336">
        <f t="shared" si="135"/>
        <v>3.7770995979860979E-2</v>
      </c>
      <c r="T90" s="336">
        <f t="shared" si="135"/>
        <v>3.7753862389836058E-2</v>
      </c>
      <c r="U90" s="336">
        <f t="shared" si="135"/>
        <v>4.3379021992815882E-2</v>
      </c>
      <c r="V90" s="336">
        <f t="shared" si="135"/>
        <v>4.0091900657624434E-2</v>
      </c>
      <c r="W90" s="336">
        <f t="shared" si="135"/>
        <v>3.5932534042358917E-2</v>
      </c>
      <c r="X90" s="336">
        <f t="shared" si="135"/>
        <v>3.7003610374216872E-2</v>
      </c>
      <c r="Y90" s="336">
        <f t="shared" si="135"/>
        <v>3.6573647432109314E-2</v>
      </c>
      <c r="Z90" s="336">
        <f t="shared" si="135"/>
        <v>3.6228549575115662E-2</v>
      </c>
      <c r="AA90" s="336">
        <f t="shared" si="135"/>
        <v>3.5910822037613317E-2</v>
      </c>
      <c r="AB90" s="336">
        <f t="shared" si="135"/>
        <v>3.5611569910496445E-2</v>
      </c>
      <c r="AC90" s="336">
        <f t="shared" si="135"/>
        <v>3.5311628298670059E-2</v>
      </c>
      <c r="AD90" s="336">
        <f t="shared" si="135"/>
        <v>3.4997490070750488E-2</v>
      </c>
      <c r="AE90" s="336">
        <f t="shared" ref="AE90:AL90" si="136">AE43/AE$49</f>
        <v>3.466796844340421E-2</v>
      </c>
      <c r="AF90" s="336">
        <f t="shared" si="136"/>
        <v>3.4349373525363699E-2</v>
      </c>
      <c r="AG90" s="336">
        <f t="shared" si="136"/>
        <v>3.4021925712775597E-2</v>
      </c>
      <c r="AH90" s="336">
        <f t="shared" si="136"/>
        <v>3.3737425691342603E-2</v>
      </c>
      <c r="AI90" s="336">
        <f t="shared" si="136"/>
        <v>3.3479595883323318E-2</v>
      </c>
      <c r="AJ90" s="336">
        <f t="shared" si="136"/>
        <v>3.3204834679972636E-2</v>
      </c>
      <c r="AK90" s="336">
        <f t="shared" si="136"/>
        <v>3.2927124387560104E-2</v>
      </c>
      <c r="AL90" s="336">
        <f t="shared" si="136"/>
        <v>3.2658286908794618E-2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0.12570986468878062</v>
      </c>
      <c r="N92" s="337">
        <f t="shared" si="137"/>
        <v>0.12449285484318934</v>
      </c>
      <c r="O92" s="337">
        <f t="shared" si="137"/>
        <v>0.12119920274252485</v>
      </c>
      <c r="P92" s="337">
        <f t="shared" si="137"/>
        <v>0.12434690194021002</v>
      </c>
      <c r="Q92" s="337">
        <f t="shared" si="137"/>
        <v>0.12305756712889571</v>
      </c>
      <c r="R92" s="337">
        <f t="shared" si="137"/>
        <v>0.12544696325884455</v>
      </c>
      <c r="S92" s="337">
        <f t="shared" si="137"/>
        <v>0.12701304471937111</v>
      </c>
      <c r="T92" s="337">
        <f t="shared" si="137"/>
        <v>0.13252942433716061</v>
      </c>
      <c r="U92" s="337">
        <f t="shared" si="137"/>
        <v>0.12345601685035246</v>
      </c>
      <c r="V92" s="337">
        <f t="shared" si="137"/>
        <v>0.12094760470777932</v>
      </c>
      <c r="W92" s="337">
        <f t="shared" si="137"/>
        <v>0.11363114538973811</v>
      </c>
      <c r="X92" s="337">
        <f t="shared" si="137"/>
        <v>0.1134334096429058</v>
      </c>
      <c r="Y92" s="337">
        <f t="shared" si="137"/>
        <v>0.11203444629588435</v>
      </c>
      <c r="Z92" s="337">
        <f t="shared" si="137"/>
        <v>0.11109890323220296</v>
      </c>
      <c r="AA92" s="337">
        <f t="shared" si="137"/>
        <v>0.11038426565281483</v>
      </c>
      <c r="AB92" s="337">
        <f t="shared" si="137"/>
        <v>0.10982289560279146</v>
      </c>
      <c r="AC92" s="337">
        <f t="shared" si="137"/>
        <v>0.10937597306167161</v>
      </c>
      <c r="AD92" s="337">
        <f t="shared" si="137"/>
        <v>0.10893300010653864</v>
      </c>
      <c r="AE92" s="337">
        <f t="shared" ref="AE92:AL92" si="138">AE45/AE$49</f>
        <v>0.10855943297162907</v>
      </c>
      <c r="AF92" s="337">
        <f t="shared" si="138"/>
        <v>0.10817687608359935</v>
      </c>
      <c r="AG92" s="337">
        <f t="shared" si="138"/>
        <v>0.10776552342642522</v>
      </c>
      <c r="AH92" s="337">
        <f t="shared" si="138"/>
        <v>0.10734539562529204</v>
      </c>
      <c r="AI92" s="337">
        <f t="shared" si="138"/>
        <v>0.10698378931103728</v>
      </c>
      <c r="AJ92" s="337">
        <f t="shared" si="138"/>
        <v>0.10657900879174696</v>
      </c>
      <c r="AK92" s="337">
        <f t="shared" si="138"/>
        <v>0.10614106835834444</v>
      </c>
      <c r="AL92" s="337">
        <f t="shared" si="138"/>
        <v>0.10566993084316939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1.5828610334580859E-2</v>
      </c>
      <c r="N93" s="336">
        <f t="shared" si="139"/>
        <v>1.5761981171547777E-2</v>
      </c>
      <c r="O93" s="336">
        <f t="shared" si="139"/>
        <v>1.5635713822220891E-2</v>
      </c>
      <c r="P93" s="336">
        <f t="shared" si="139"/>
        <v>1.6099313062211931E-2</v>
      </c>
      <c r="Q93" s="336">
        <f t="shared" si="139"/>
        <v>1.762456831449841E-2</v>
      </c>
      <c r="R93" s="336">
        <f t="shared" si="139"/>
        <v>1.6882454865452218E-2</v>
      </c>
      <c r="S93" s="336">
        <f t="shared" si="139"/>
        <v>1.7050293631973492E-2</v>
      </c>
      <c r="T93" s="336">
        <f t="shared" si="139"/>
        <v>1.5897436613596751E-2</v>
      </c>
      <c r="U93" s="336">
        <f t="shared" si="139"/>
        <v>1.6729512412228229E-2</v>
      </c>
      <c r="V93" s="336">
        <f t="shared" si="139"/>
        <v>1.4906915329544915E-2</v>
      </c>
      <c r="W93" s="336">
        <f t="shared" si="139"/>
        <v>1.3077715477052153E-2</v>
      </c>
      <c r="X93" s="336">
        <f t="shared" si="139"/>
        <v>1.0861964960943226E-2</v>
      </c>
      <c r="Y93" s="336">
        <f t="shared" si="139"/>
        <v>1.0760913068420131E-2</v>
      </c>
      <c r="Z93" s="336">
        <f t="shared" si="139"/>
        <v>1.0639822217788263E-2</v>
      </c>
      <c r="AA93" s="336">
        <f t="shared" si="139"/>
        <v>1.0526287597263319E-2</v>
      </c>
      <c r="AB93" s="336">
        <f t="shared" si="139"/>
        <v>1.0419540352388974E-2</v>
      </c>
      <c r="AC93" s="336">
        <f t="shared" si="139"/>
        <v>1.0311626922755343E-2</v>
      </c>
      <c r="AD93" s="336">
        <f t="shared" si="139"/>
        <v>1.0207577391554919E-2</v>
      </c>
      <c r="AE93" s="336">
        <f t="shared" ref="AE93:AL93" si="140">AE46/AE$49</f>
        <v>1.0101847152821648E-2</v>
      </c>
      <c r="AF93" s="336">
        <f t="shared" si="140"/>
        <v>9.9951486228486881E-3</v>
      </c>
      <c r="AG93" s="336">
        <f t="shared" si="140"/>
        <v>9.8888622546072606E-3</v>
      </c>
      <c r="AH93" s="336">
        <f t="shared" si="140"/>
        <v>9.7862524426264742E-3</v>
      </c>
      <c r="AI93" s="336">
        <f t="shared" si="140"/>
        <v>9.6814352342685442E-3</v>
      </c>
      <c r="AJ93" s="336">
        <f t="shared" si="140"/>
        <v>9.5769606073717109E-3</v>
      </c>
      <c r="AK93" s="336">
        <f t="shared" si="140"/>
        <v>9.4781977599702298E-3</v>
      </c>
      <c r="AL93" s="336">
        <f t="shared" si="140"/>
        <v>9.3769665573820576E-3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0.10988125435419976</v>
      </c>
      <c r="N94" s="336">
        <f t="shared" si="141"/>
        <v>0.10873087367164157</v>
      </c>
      <c r="O94" s="336">
        <f t="shared" si="141"/>
        <v>0.10556348892030397</v>
      </c>
      <c r="P94" s="336">
        <f t="shared" si="141"/>
        <v>0.10824758887799807</v>
      </c>
      <c r="Q94" s="336">
        <f t="shared" si="141"/>
        <v>0.10543299881439731</v>
      </c>
      <c r="R94" s="336">
        <f t="shared" si="141"/>
        <v>0.10856450839339234</v>
      </c>
      <c r="S94" s="336">
        <f t="shared" si="141"/>
        <v>0.10996275108739763</v>
      </c>
      <c r="T94" s="336">
        <f t="shared" si="141"/>
        <v>0.11663198772356385</v>
      </c>
      <c r="U94" s="336">
        <f t="shared" si="141"/>
        <v>0.10672650443812423</v>
      </c>
      <c r="V94" s="336">
        <f t="shared" si="141"/>
        <v>0.1060406893782344</v>
      </c>
      <c r="W94" s="336">
        <f t="shared" si="141"/>
        <v>0.10055342991268595</v>
      </c>
      <c r="X94" s="336">
        <f t="shared" si="141"/>
        <v>0.10257144468196258</v>
      </c>
      <c r="Y94" s="336">
        <f t="shared" si="141"/>
        <v>0.10127353322746421</v>
      </c>
      <c r="Z94" s="336">
        <f t="shared" si="141"/>
        <v>0.10045908101441471</v>
      </c>
      <c r="AA94" s="336">
        <f t="shared" si="141"/>
        <v>9.9857978055551508E-2</v>
      </c>
      <c r="AB94" s="336">
        <f t="shared" si="141"/>
        <v>9.9403355250402489E-2</v>
      </c>
      <c r="AC94" s="336">
        <f t="shared" si="141"/>
        <v>9.9064346138916265E-2</v>
      </c>
      <c r="AD94" s="336">
        <f t="shared" si="141"/>
        <v>9.8725422714983704E-2</v>
      </c>
      <c r="AE94" s="336">
        <f t="shared" ref="AE94:AL94" si="142">AE47/AE$49</f>
        <v>9.8457585818807411E-2</v>
      </c>
      <c r="AF94" s="336">
        <f t="shared" si="142"/>
        <v>9.818172746075067E-2</v>
      </c>
      <c r="AG94" s="336">
        <f t="shared" si="142"/>
        <v>9.7876661171817952E-2</v>
      </c>
      <c r="AH94" s="336">
        <f t="shared" si="142"/>
        <v>9.7559143182665564E-2</v>
      </c>
      <c r="AI94" s="336">
        <f t="shared" si="142"/>
        <v>9.7302354076768738E-2</v>
      </c>
      <c r="AJ94" s="336">
        <f t="shared" si="142"/>
        <v>9.7002048184375245E-2</v>
      </c>
      <c r="AK94" s="336">
        <f t="shared" si="142"/>
        <v>9.6662870598374223E-2</v>
      </c>
      <c r="AL94" s="336">
        <f t="shared" si="142"/>
        <v>9.6292964285787347E-2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9.3720346631342295</v>
      </c>
      <c r="Y4" s="11">
        <f>'Occ T1'!D8-'Occ T1'!C8</f>
        <v>-0.27792760132882677</v>
      </c>
      <c r="Z4" s="11">
        <f>'Occ T1'!E8-'Occ T1'!D8</f>
        <v>1.9982832330363749</v>
      </c>
      <c r="AA4" s="11">
        <f>'Occ T1'!F8-'Occ T1'!E8</f>
        <v>10.929732926549718</v>
      </c>
      <c r="AB4" s="11">
        <f>'Occ T1'!D8-'Occ T1'!B8</f>
        <v>9.0941070618054027</v>
      </c>
      <c r="AC4" s="11">
        <f>'Occ T1'!F8-'Occ T1'!D8</f>
        <v>12.928016159586093</v>
      </c>
    </row>
    <row r="5" spans="1:29" x14ac:dyDescent="0.2">
      <c r="W5" s="10" t="str">
        <f>name!E5</f>
        <v>Professional occupations</v>
      </c>
      <c r="X5" s="11">
        <f>'Occ T1'!C9-'Occ T1'!B9</f>
        <v>7.962497690684728</v>
      </c>
      <c r="Y5" s="11">
        <f>'Occ T1'!D9-'Occ T1'!C9</f>
        <v>12.305680072790835</v>
      </c>
      <c r="Z5" s="11">
        <f>'Occ T1'!E9-'Occ T1'!D9</f>
        <v>16.08231493666753</v>
      </c>
      <c r="AA5" s="11">
        <f>'Occ T1'!F9-'Occ T1'!E9</f>
        <v>22.79328560764597</v>
      </c>
      <c r="AB5" s="11">
        <f>'Occ T1'!D9-'Occ T1'!B9</f>
        <v>20.268177763475563</v>
      </c>
      <c r="AC5" s="11">
        <f>'Occ T1'!F9-'Occ T1'!D9</f>
        <v>38.8756005443135</v>
      </c>
    </row>
    <row r="6" spans="1:29" x14ac:dyDescent="0.2">
      <c r="W6" s="10" t="str">
        <f>name!E6</f>
        <v>Associate professional occupations</v>
      </c>
      <c r="X6" s="11">
        <f>'Occ T1'!C10-'Occ T1'!B10</f>
        <v>4.1721435247568621</v>
      </c>
      <c r="Y6" s="11">
        <f>'Occ T1'!D10-'Occ T1'!C10</f>
        <v>4.9464208761577737</v>
      </c>
      <c r="Z6" s="11">
        <f>'Occ T1'!E10-'Occ T1'!D10</f>
        <v>-3.1833288216582503</v>
      </c>
      <c r="AA6" s="11">
        <f>'Occ T1'!F10-'Occ T1'!E10</f>
        <v>8.3267145109475393</v>
      </c>
      <c r="AB6" s="11">
        <f>'Occ T1'!D10-'Occ T1'!B10</f>
        <v>9.1185644009146358</v>
      </c>
      <c r="AC6" s="11">
        <f>'Occ T1'!F10-'Occ T1'!D10</f>
        <v>5.1433856892892891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-8.9594649723627242</v>
      </c>
      <c r="Y7" s="11">
        <f>'Occ T1'!D11-'Occ T1'!C11</f>
        <v>3.9120941728433536</v>
      </c>
      <c r="Z7" s="11">
        <f>'Occ T1'!E11-'Occ T1'!D11</f>
        <v>-5.3886317560342718</v>
      </c>
      <c r="AA7" s="11">
        <f>'Occ T1'!F11-'Occ T1'!E11</f>
        <v>-5.9667225555235746</v>
      </c>
      <c r="AB7" s="11">
        <f>'Occ T1'!D11-'Occ T1'!B11</f>
        <v>-5.0473707995193706</v>
      </c>
      <c r="AC7" s="11">
        <f>'Occ T1'!F11-'Occ T1'!D11</f>
        <v>-11.355354311557846</v>
      </c>
    </row>
    <row r="8" spans="1:29" x14ac:dyDescent="0.2">
      <c r="W8" s="10" t="str">
        <f>name!E8</f>
        <v>Skilled trades occupations</v>
      </c>
      <c r="X8" s="11">
        <f>'Occ T1'!C12-'Occ T1'!B12</f>
        <v>-1.8760524584148186</v>
      </c>
      <c r="Y8" s="11">
        <f>'Occ T1'!D12-'Occ T1'!C12</f>
        <v>-13.173607334407436</v>
      </c>
      <c r="Z8" s="11">
        <f>'Occ T1'!E12-'Occ T1'!D12</f>
        <v>-2.1238554944586383</v>
      </c>
      <c r="AA8" s="11">
        <f>'Occ T1'!F12-'Occ T1'!E12</f>
        <v>-5.1441122624640911</v>
      </c>
      <c r="AB8" s="11">
        <f>'Occ T1'!D12-'Occ T1'!B12</f>
        <v>-15.049659792822254</v>
      </c>
      <c r="AC8" s="11">
        <f>'Occ T1'!F12-'Occ T1'!D12</f>
        <v>-7.2679677569227294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-2.2708651027257645</v>
      </c>
      <c r="Y9" s="11">
        <f>'Occ T1'!D13-'Occ T1'!C13</f>
        <v>0.20606766888622019</v>
      </c>
      <c r="Z9" s="11">
        <f>'Occ T1'!E13-'Occ T1'!D13</f>
        <v>4.1685738555999308</v>
      </c>
      <c r="AA9" s="11">
        <f>'Occ T1'!F13-'Occ T1'!E13</f>
        <v>4.0100378358626187</v>
      </c>
      <c r="AB9" s="11">
        <f>'Occ T1'!D13-'Occ T1'!B13</f>
        <v>-2.0647974338395443</v>
      </c>
      <c r="AC9" s="11">
        <f>'Occ T1'!F13-'Occ T1'!D13</f>
        <v>8.1786116914625495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-7.5291582750644181</v>
      </c>
      <c r="Y10" s="11">
        <f>'Occ T1'!D14-'Occ T1'!C14</f>
        <v>0.69423124729186725</v>
      </c>
      <c r="Z10" s="11">
        <f>'Occ T1'!E14-'Occ T1'!D14</f>
        <v>0.43983115119073091</v>
      </c>
      <c r="AA10" s="11">
        <f>'Occ T1'!F14-'Occ T1'!E14</f>
        <v>1.844796807121071</v>
      </c>
      <c r="AB10" s="11">
        <f>'Occ T1'!D14-'Occ T1'!B14</f>
        <v>-6.8349270277725509</v>
      </c>
      <c r="AC10" s="11">
        <f>'Occ T1'!F14-'Occ T1'!D14</f>
        <v>2.2846279583118019</v>
      </c>
    </row>
    <row r="11" spans="1:29" x14ac:dyDescent="0.2">
      <c r="W11" s="10" t="str">
        <f>name!E11</f>
        <v>Process, plant and machine operatives</v>
      </c>
      <c r="X11" s="11">
        <f>'Occ T1'!C15-'Occ T1'!B15</f>
        <v>3.0984662127654161</v>
      </c>
      <c r="Y11" s="11">
        <f>'Occ T1'!D15-'Occ T1'!C15</f>
        <v>-7.8034766826259627</v>
      </c>
      <c r="Z11" s="11">
        <f>'Occ T1'!E15-'Occ T1'!D15</f>
        <v>4.9047032507088346</v>
      </c>
      <c r="AA11" s="11">
        <f>'Occ T1'!F15-'Occ T1'!E15</f>
        <v>-2.974311454346811</v>
      </c>
      <c r="AB11" s="11">
        <f>'Occ T1'!D15-'Occ T1'!B15</f>
        <v>-4.7050104698605466</v>
      </c>
      <c r="AC11" s="11">
        <f>'Occ T1'!F15-'Occ T1'!D15</f>
        <v>1.9303917963620236</v>
      </c>
    </row>
    <row r="12" spans="1:29" x14ac:dyDescent="0.2">
      <c r="W12" s="10" t="str">
        <f>name!E12</f>
        <v>Elementary occupations</v>
      </c>
      <c r="X12" s="11">
        <f>'Occ T1'!C16-'Occ T1'!B16</f>
        <v>-4.0866012827738984</v>
      </c>
      <c r="Y12" s="11">
        <f>'Occ T1'!D16-'Occ T1'!C16</f>
        <v>-7.3664824196070668</v>
      </c>
      <c r="Z12" s="11">
        <f>'Occ T1'!E16-'Occ T1'!D16</f>
        <v>-1.758890355052884</v>
      </c>
      <c r="AA12" s="11">
        <f>'Occ T1'!F16-'Occ T1'!E16</f>
        <v>-0.24642141579204235</v>
      </c>
      <c r="AB12" s="11">
        <f>'Occ T1'!D16-'Occ T1'!B16</f>
        <v>-11.453083702380965</v>
      </c>
      <c r="AC12" s="11">
        <f>'Occ T1'!F16-'Occ T1'!D16</f>
        <v>-2.0053117708449264</v>
      </c>
    </row>
    <row r="14" spans="1:29" x14ac:dyDescent="0.2">
      <c r="W14" s="10" t="str">
        <f>name!E3</f>
        <v>All occupations</v>
      </c>
      <c r="X14" s="11">
        <f>'Occ T1'!C18-'Occ T1'!B18</f>
        <v>-0.11700000000030286</v>
      </c>
      <c r="Y14" s="11">
        <f>'Occ T1'!D18-'Occ T1'!C18</f>
        <v>-6.5569999999994479</v>
      </c>
      <c r="Z14" s="11">
        <f>'Occ T1'!E18-'Occ T1'!D18</f>
        <v>15.138999999999555</v>
      </c>
      <c r="AA14" s="11">
        <f>'Occ T1'!F18-'Occ T1'!E18</f>
        <v>33.57300000000032</v>
      </c>
      <c r="AB14" s="11">
        <f>'Occ T1'!D18-'Occ T1'!B18</f>
        <v>-6.6739999999997508</v>
      </c>
      <c r="AC14" s="11">
        <f>'Occ T1'!F18-'Occ T1'!D18</f>
        <v>48.711999999999875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East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12.928016159586093</v>
      </c>
      <c r="O3" s="11">
        <f>'Occ T1'!AB64</f>
        <v>7.0281439697252708</v>
      </c>
      <c r="P3" s="11">
        <f>'Occ T1'!Q64</f>
        <v>5.8998721898608011</v>
      </c>
    </row>
    <row r="4" spans="1:16" x14ac:dyDescent="0.2">
      <c r="M4" s="10" t="str">
        <f>name!E5</f>
        <v>Professional occupations</v>
      </c>
      <c r="N4" s="11">
        <f>'Occ T1'!F65</f>
        <v>38.8756005443135</v>
      </c>
      <c r="O4" s="11">
        <f>'Occ T1'!AB65</f>
        <v>25.498504214090744</v>
      </c>
      <c r="P4" s="11">
        <f>'Occ T1'!Q65</f>
        <v>13.377096330222841</v>
      </c>
    </row>
    <row r="5" spans="1:16" x14ac:dyDescent="0.2">
      <c r="M5" s="10" t="str">
        <f>name!E6</f>
        <v>Associate professional occupations</v>
      </c>
      <c r="N5" s="11">
        <f>'Occ T1'!F66</f>
        <v>5.1433856892892891</v>
      </c>
      <c r="O5" s="11">
        <f>'Occ T1'!AB66</f>
        <v>8.1168631209518978</v>
      </c>
      <c r="P5" s="11">
        <f>'Occ T1'!Q66</f>
        <v>-2.9734774316625519</v>
      </c>
    </row>
    <row r="6" spans="1:16" x14ac:dyDescent="0.2">
      <c r="M6" s="10" t="str">
        <f>name!E7</f>
        <v>Administrative and secretarial occupations</v>
      </c>
      <c r="N6" s="11">
        <f>'Occ T1'!F67</f>
        <v>-11.355354311557846</v>
      </c>
      <c r="O6" s="11">
        <f>'Occ T1'!AB67</f>
        <v>-13.42656561546606</v>
      </c>
      <c r="P6" s="11">
        <f>'Occ T1'!Q67</f>
        <v>2.0712113039081608</v>
      </c>
    </row>
    <row r="7" spans="1:16" x14ac:dyDescent="0.2">
      <c r="M7" s="10" t="str">
        <f>name!E8</f>
        <v>Skilled trades occupations</v>
      </c>
      <c r="N7" s="11">
        <f>'Occ T1'!F68</f>
        <v>-7.2679677569227294</v>
      </c>
      <c r="O7" s="11">
        <f>'Occ T1'!AB68</f>
        <v>1.4468602224333047</v>
      </c>
      <c r="P7" s="11">
        <f>'Occ T1'!Q68</f>
        <v>-8.7148279793560448</v>
      </c>
    </row>
    <row r="8" spans="1:16" x14ac:dyDescent="0.2">
      <c r="M8" s="10" t="str">
        <f>name!E9</f>
        <v>Caring, leisure and other service occupations</v>
      </c>
      <c r="N8" s="11">
        <f>'Occ T1'!F69</f>
        <v>8.1786116914625495</v>
      </c>
      <c r="O8" s="11">
        <f>'Occ T1'!AB69</f>
        <v>4.9274945791187434</v>
      </c>
      <c r="P8" s="11">
        <f>'Occ T1'!Q69</f>
        <v>3.251117112343783</v>
      </c>
    </row>
    <row r="9" spans="1:16" x14ac:dyDescent="0.2">
      <c r="M9" s="10" t="str">
        <f>name!E10</f>
        <v>Sales and customer service occupations</v>
      </c>
      <c r="N9" s="11">
        <f>'Occ T1'!F70</f>
        <v>2.2846279583118019</v>
      </c>
      <c r="O9" s="11">
        <f>'Occ T1'!AB70</f>
        <v>-1.086237299866248</v>
      </c>
      <c r="P9" s="11">
        <f>'Occ T1'!Q70</f>
        <v>3.3708652581778296</v>
      </c>
    </row>
    <row r="10" spans="1:16" x14ac:dyDescent="0.2">
      <c r="M10" s="10" t="str">
        <f>name!E11</f>
        <v>Process, plant and machine operatives</v>
      </c>
      <c r="N10" s="11">
        <f>'Occ T1'!F71</f>
        <v>1.9303917963620236</v>
      </c>
      <c r="O10" s="11">
        <f>'Occ T1'!AB71</f>
        <v>1.0006157798671662</v>
      </c>
      <c r="P10" s="11">
        <f>'Occ T1'!Q71</f>
        <v>0.92977601649484143</v>
      </c>
    </row>
    <row r="11" spans="1:16" x14ac:dyDescent="0.2">
      <c r="M11" s="10" t="str">
        <f>name!E12</f>
        <v>Elementary occupations</v>
      </c>
      <c r="N11" s="11">
        <f>'Occ T1'!F72</f>
        <v>-2.0053117708449264</v>
      </c>
      <c r="O11" s="11">
        <f>'Occ T1'!AB72</f>
        <v>-0.34009892388390739</v>
      </c>
      <c r="P11" s="11">
        <f>'Occ T1'!Q72</f>
        <v>-1.6652128469609835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48.711999999999875</v>
      </c>
      <c r="O13" s="11">
        <f>'Occ T1'!AB74</f>
        <v>33.165580046970831</v>
      </c>
      <c r="P13" s="11">
        <f>'Occ T1'!Q74</f>
        <v>15.546419953028703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1.4517343784547023</v>
      </c>
      <c r="O3" s="11">
        <f>'Occ T5'!H44</f>
        <v>2.8573303537184636</v>
      </c>
      <c r="P3" s="11">
        <f>'Occ T5'!G44</f>
        <v>8.6189514274129166</v>
      </c>
    </row>
    <row r="4" spans="1:16" x14ac:dyDescent="0.2">
      <c r="M4" s="10" t="str">
        <f>name!E5</f>
        <v>Professional occupations</v>
      </c>
      <c r="N4" s="11">
        <f>'Occ T5'!I45</f>
        <v>-1.6378787815267177</v>
      </c>
      <c r="O4" s="11">
        <f>'Occ T5'!H45</f>
        <v>10.641843440248394</v>
      </c>
      <c r="P4" s="11">
        <f>'Occ T5'!G45</f>
        <v>29.871635885591786</v>
      </c>
    </row>
    <row r="5" spans="1:16" x14ac:dyDescent="0.2">
      <c r="M5" s="10" t="str">
        <f>name!E6</f>
        <v>Associate professional occupations</v>
      </c>
      <c r="N5" s="11">
        <f>'Occ T5'!I46</f>
        <v>-0.15098682018902743</v>
      </c>
      <c r="O5" s="11">
        <f>'Occ T5'!H46</f>
        <v>2.0259169336654601</v>
      </c>
      <c r="P5" s="11">
        <f>'Occ T5'!G46</f>
        <v>3.2684555758129079</v>
      </c>
    </row>
    <row r="6" spans="1:16" x14ac:dyDescent="0.2">
      <c r="M6" s="10" t="str">
        <f>name!E7</f>
        <v>Administrative and secretarial occupations</v>
      </c>
      <c r="N6" s="11">
        <f>'Occ T5'!I47</f>
        <v>1.0364152161672355</v>
      </c>
      <c r="O6" s="11">
        <f>'Occ T5'!H47</f>
        <v>-5.6806036597007576</v>
      </c>
      <c r="P6" s="11">
        <f>'Occ T5'!G47</f>
        <v>-6.7111658680243806</v>
      </c>
    </row>
    <row r="7" spans="1:16" x14ac:dyDescent="0.2">
      <c r="M7" s="10" t="str">
        <f>name!E8</f>
        <v>Skilled trades occupations</v>
      </c>
      <c r="N7" s="11">
        <f>'Occ T5'!I48</f>
        <v>0.79406769539284028</v>
      </c>
      <c r="O7" s="11">
        <f>'Occ T5'!H48</f>
        <v>0.72650160529233165</v>
      </c>
      <c r="P7" s="11">
        <f>'Occ T5'!G48</f>
        <v>-8.7885370576079325</v>
      </c>
    </row>
    <row r="8" spans="1:16" x14ac:dyDescent="0.2">
      <c r="M8" s="10" t="str">
        <f>name!E9</f>
        <v>Caring, leisure and other service occupations</v>
      </c>
      <c r="N8" s="11">
        <f>'Occ T5'!I49</f>
        <v>0.95401716829038907</v>
      </c>
      <c r="O8" s="11">
        <f>'Occ T5'!H49</f>
        <v>2.4757930330760658</v>
      </c>
      <c r="P8" s="11">
        <f>'Occ T5'!G49</f>
        <v>4.7488014900961204</v>
      </c>
    </row>
    <row r="9" spans="1:16" x14ac:dyDescent="0.2">
      <c r="M9" s="10" t="str">
        <f>name!E10</f>
        <v>Sales and customer service occupations</v>
      </c>
      <c r="N9" s="11">
        <f>'Occ T5'!I50</f>
        <v>-0.73205177729913018</v>
      </c>
      <c r="O9" s="11">
        <f>'Occ T5'!H50</f>
        <v>1.0615593442696323</v>
      </c>
      <c r="P9" s="11">
        <f>'Occ T5'!G50</f>
        <v>1.9551203913411328</v>
      </c>
    </row>
    <row r="10" spans="1:16" x14ac:dyDescent="0.2">
      <c r="M10" s="10" t="str">
        <f>name!E11</f>
        <v>Process, plant and machine operatives</v>
      </c>
      <c r="N10" s="11">
        <f>'Occ T5'!I51</f>
        <v>1.2397779622473433</v>
      </c>
      <c r="O10" s="11">
        <f>'Occ T5'!H51</f>
        <v>1.9672699642020133</v>
      </c>
      <c r="P10" s="11">
        <f>'Occ T5'!G51</f>
        <v>-1.2766561300873462</v>
      </c>
    </row>
    <row r="11" spans="1:16" x14ac:dyDescent="0.2">
      <c r="M11" s="10" t="str">
        <f>name!E12</f>
        <v>Elementary occupations</v>
      </c>
      <c r="N11" s="11">
        <f>'Occ T5'!I52</f>
        <v>2.0799789316218007</v>
      </c>
      <c r="O11" s="11">
        <f>'Occ T5'!H52</f>
        <v>-5.0019087743101167</v>
      </c>
      <c r="P11" s="11">
        <f>'Occ T5'!G52</f>
        <v>0.91661807184355837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5.0350739731594274</v>
      </c>
      <c r="O13" s="11">
        <f>'Occ T5'!H54</f>
        <v>11.073702240461444</v>
      </c>
      <c r="P13" s="11">
        <f>'Occ T5'!G54</f>
        <v>32.603223786378635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1.4905440153043514E-2</v>
      </c>
      <c r="O18" s="11">
        <f>'Occ T5'!AN44</f>
        <v>1.4446924156838907</v>
      </c>
      <c r="P18" s="11">
        <f>'Occ T5'!AM44</f>
        <v>5.5685461138883596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-0.83421738007765445</v>
      </c>
      <c r="O19" s="11">
        <f>'Occ T5'!AN45</f>
        <v>8.5139859461189786</v>
      </c>
      <c r="P19" s="11">
        <f>'Occ T5'!AM45</f>
        <v>17.818735648049341</v>
      </c>
    </row>
    <row r="20" spans="13:16" x14ac:dyDescent="0.2">
      <c r="M20" s="10" t="str">
        <f t="shared" si="0"/>
        <v>Associate professional occupations</v>
      </c>
      <c r="N20" s="11">
        <f>'Occ T5'!AO46</f>
        <v>-0.11846102452751417</v>
      </c>
      <c r="O20" s="11">
        <f>'Occ T5'!AN46</f>
        <v>2.4183181995617318</v>
      </c>
      <c r="P20" s="11">
        <f>'Occ T5'!AM46</f>
        <v>5.8170059459176926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0.5745573777132722</v>
      </c>
      <c r="O21" s="11">
        <f>'Occ T5'!AN47</f>
        <v>-5.7121998491758603</v>
      </c>
      <c r="P21" s="11">
        <f>'Occ T5'!AM47</f>
        <v>-8.2889231440034621</v>
      </c>
    </row>
    <row r="22" spans="13:16" x14ac:dyDescent="0.2">
      <c r="M22" s="10" t="str">
        <f t="shared" si="0"/>
        <v>Skilled trades occupations</v>
      </c>
      <c r="N22" s="11">
        <f>'Occ T5'!AO48</f>
        <v>1.0045858272523422</v>
      </c>
      <c r="O22" s="11">
        <f>'Occ T5'!AN48</f>
        <v>0.17368788163631388</v>
      </c>
      <c r="P22" s="11">
        <f>'Occ T5'!AM48</f>
        <v>0.26858651354465035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0.47576872302131701</v>
      </c>
      <c r="O23" s="11">
        <f>'Occ T5'!AN49</f>
        <v>1.4530941677310913</v>
      </c>
      <c r="P23" s="11">
        <f>'Occ T5'!AM49</f>
        <v>2.9986316883663733</v>
      </c>
    </row>
    <row r="24" spans="13:16" x14ac:dyDescent="0.2">
      <c r="M24" s="10" t="str">
        <f t="shared" si="0"/>
        <v>Sales and customer service occupations</v>
      </c>
      <c r="N24" s="11">
        <f>'Occ T5'!AO50</f>
        <v>-0.46670515217065245</v>
      </c>
      <c r="O24" s="11">
        <f>'Occ T5'!AN50</f>
        <v>-8.4284490863574035E-2</v>
      </c>
      <c r="P24" s="11">
        <f>'Occ T5'!AM50</f>
        <v>-0.53524765683198083</v>
      </c>
    </row>
    <row r="25" spans="13:16" x14ac:dyDescent="0.2">
      <c r="M25" s="10" t="str">
        <f t="shared" si="0"/>
        <v>Process, plant and machine operatives</v>
      </c>
      <c r="N25" s="11">
        <f>'Occ T5'!AO51</f>
        <v>0.17966560895813133</v>
      </c>
      <c r="O25" s="11">
        <f>'Occ T5'!AN51</f>
        <v>0.67967487126872239</v>
      </c>
      <c r="P25" s="11">
        <f>'Occ T5'!AM51</f>
        <v>0.14127529964033148</v>
      </c>
    </row>
    <row r="26" spans="13:16" x14ac:dyDescent="0.2">
      <c r="M26" s="10" t="str">
        <f t="shared" si="0"/>
        <v>Elementary occupations</v>
      </c>
      <c r="N26" s="11">
        <f>'Occ T5'!AO52</f>
        <v>0.9848965016100748</v>
      </c>
      <c r="O26" s="11">
        <f>'Occ T5'!AN52</f>
        <v>-4.9010521049422842</v>
      </c>
      <c r="P26" s="11">
        <f>'Occ T5'!AM52</f>
        <v>3.5760566794482873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1.8149959219323577</v>
      </c>
      <c r="O28" s="11">
        <f>'Occ T5'!AN54</f>
        <v>3.9859170370190213</v>
      </c>
      <c r="P28" s="11">
        <f>'Occ T5'!AM54</f>
        <v>27.364667088019587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1.4368289383016695</v>
      </c>
      <c r="O33" s="11">
        <f>'Occ T5'!X44</f>
        <v>1.4126379380345653</v>
      </c>
      <c r="P33" s="11">
        <f>'Occ T5'!W44</f>
        <v>3.0504053135245925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-0.80366140144906417</v>
      </c>
      <c r="O34" s="11">
        <f>'Occ T5'!X45</f>
        <v>2.1278574941294339</v>
      </c>
      <c r="P34" s="11">
        <f>'Occ T5'!W45</f>
        <v>12.052900237542403</v>
      </c>
    </row>
    <row r="35" spans="1:16" x14ac:dyDescent="0.2">
      <c r="M35" s="10" t="str">
        <f t="shared" si="1"/>
        <v>Associate professional occupations</v>
      </c>
      <c r="N35" s="11">
        <f>'Occ T5'!Y46</f>
        <v>-3.2525795661512369E-2</v>
      </c>
      <c r="O35" s="11">
        <f>'Occ T5'!X46</f>
        <v>-0.39240126589627433</v>
      </c>
      <c r="P35" s="11">
        <f>'Occ T5'!W46</f>
        <v>-2.5485503701047705</v>
      </c>
    </row>
    <row r="36" spans="1:16" x14ac:dyDescent="0.2">
      <c r="M36" s="10" t="str">
        <f t="shared" si="1"/>
        <v>Administrative and secretarial occupations</v>
      </c>
      <c r="N36" s="11">
        <f>'Occ T5'!Y47</f>
        <v>0.46185783845396289</v>
      </c>
      <c r="O36" s="11">
        <f>'Occ T5'!X47</f>
        <v>3.1596189475101788E-2</v>
      </c>
      <c r="P36" s="11">
        <f>'Occ T5'!W47</f>
        <v>1.5777572759791134</v>
      </c>
    </row>
    <row r="37" spans="1:16" x14ac:dyDescent="0.2">
      <c r="M37" s="10" t="str">
        <f t="shared" si="1"/>
        <v>Skilled trades occupations</v>
      </c>
      <c r="N37" s="11">
        <f>'Occ T5'!Y48</f>
        <v>-0.21051813185948731</v>
      </c>
      <c r="O37" s="11">
        <f>'Occ T5'!X48</f>
        <v>0.55281372365601378</v>
      </c>
      <c r="P37" s="11">
        <f>'Occ T5'!W48</f>
        <v>-9.0571235711525802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0.47824844526907151</v>
      </c>
      <c r="O38" s="11">
        <f>'Occ T5'!X49</f>
        <v>1.0226988653449585</v>
      </c>
      <c r="P38" s="11">
        <f>'Occ T5'!W49</f>
        <v>1.7501698017297347</v>
      </c>
    </row>
    <row r="39" spans="1:16" x14ac:dyDescent="0.2">
      <c r="M39" s="10" t="str">
        <f t="shared" si="1"/>
        <v>Sales and customer service occupations</v>
      </c>
      <c r="N39" s="11">
        <f>'Occ T5'!Y50</f>
        <v>-0.26534662512847729</v>
      </c>
      <c r="O39" s="11">
        <f>'Occ T5'!X50</f>
        <v>1.1458438351331921</v>
      </c>
      <c r="P39" s="11">
        <f>'Occ T5'!W50</f>
        <v>2.490368048173071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East</v>
      </c>
      <c r="M40" s="10" t="str">
        <f t="shared" si="1"/>
        <v>Process, plant and machine operatives</v>
      </c>
      <c r="N40" s="11">
        <f>'Occ T5'!Y51</f>
        <v>1.0601123532892167</v>
      </c>
      <c r="O40" s="11">
        <f>'Occ T5'!X51</f>
        <v>1.2875950929333042</v>
      </c>
      <c r="P40" s="11">
        <f>'Occ T5'!W51</f>
        <v>-1.4179314297276449</v>
      </c>
    </row>
    <row r="41" spans="1:16" x14ac:dyDescent="0.2">
      <c r="M41" s="10" t="str">
        <f t="shared" si="1"/>
        <v>Elementary occupations</v>
      </c>
      <c r="N41" s="11">
        <f>'Occ T5'!Y52</f>
        <v>1.0950824300117286</v>
      </c>
      <c r="O41" s="11">
        <f>'Occ T5'!X52</f>
        <v>-0.10085666936786453</v>
      </c>
      <c r="P41" s="11">
        <f>'Occ T5'!W52</f>
        <v>-2.6594386076047627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3.220078051227091</v>
      </c>
      <c r="O43" s="11">
        <f>'Occ T5'!X54</f>
        <v>7.0877852034424365</v>
      </c>
      <c r="P43" s="11">
        <f>'Occ T5'!W54</f>
        <v>5.2385566983591616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East, North East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10.239287360300342</v>
      </c>
      <c r="C5" s="11">
        <f>HLOOKUP(C$3,'Qual F1'!$M$4:$BW$14,11,FALSE)</f>
        <v>13.455008764642686</v>
      </c>
      <c r="D5" s="11">
        <f>HLOOKUP(D$3,'Qual F1'!$M$4:$BW$14,11,FALSE)</f>
        <v>12.01737895129201</v>
      </c>
      <c r="E5" s="11">
        <f>HLOOKUP(E$3,'Qual F1'!$M$4:$BW$14,11,FALSE)</f>
        <v>14.851229713922548</v>
      </c>
      <c r="F5" s="11">
        <f>HLOOKUP(F$3,'Qual F1'!$M$4:$BW$14,11,FALSE)</f>
        <v>18.65235071681348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65.121378456535027</v>
      </c>
      <c r="C6" s="11">
        <f>HLOOKUP(C$3,'Qual F1'!$M$4:$BW$14,10,FALSE)</f>
        <v>87.898871871729966</v>
      </c>
      <c r="D6" s="11">
        <f>HLOOKUP(D$3,'Qual F1'!$M$4:$BW$14,10,FALSE)</f>
        <v>77.675569871869712</v>
      </c>
      <c r="E6" s="11">
        <f>HLOOKUP(E$3,'Qual F1'!$M$4:$BW$14,10,FALSE)</f>
        <v>93.132315805258685</v>
      </c>
      <c r="F6" s="11">
        <f>HLOOKUP(F$3,'Qual F1'!$M$4:$BW$14,10,FALSE)</f>
        <v>114.27812092824725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148.61623382968014</v>
      </c>
      <c r="C7" s="11">
        <f>HLOOKUP(C$3,'Qual F1'!$M$4:$BW$14,9,FALSE)</f>
        <v>146.37880153305903</v>
      </c>
      <c r="D7" s="11">
        <f>HLOOKUP(D$3,'Qual F1'!$M$4:$BW$14,9,FALSE)</f>
        <v>161.69058061699218</v>
      </c>
      <c r="E7" s="11">
        <f>HLOOKUP(E$3,'Qual F1'!$M$4:$BW$14,9,FALSE)</f>
        <v>181.75667066179767</v>
      </c>
      <c r="F7" s="11">
        <f>HLOOKUP(F$3,'Qual F1'!$M$4:$BW$14,9,FALSE)</f>
        <v>226.15099393403435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51.389216768261647</v>
      </c>
      <c r="C8" s="11">
        <f>HLOOKUP(C$3,'Qual F1'!$M$4:$BW$14,8,FALSE)</f>
        <v>44.955678131983078</v>
      </c>
      <c r="D8" s="11">
        <f>HLOOKUP(D$3,'Qual F1'!$M$4:$BW$14,8,FALSE)</f>
        <v>49.492712338653654</v>
      </c>
      <c r="E8" s="11">
        <f>HLOOKUP(E$3,'Qual F1'!$M$4:$BW$14,8,FALSE)</f>
        <v>48.393285172811716</v>
      </c>
      <c r="F8" s="11">
        <f>HLOOKUP(F$3,'Qual F1'!$M$4:$BW$14,8,FALSE)</f>
        <v>53.683323097998233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41.786649099593845</v>
      </c>
      <c r="C9" s="11">
        <f>HLOOKUP(C$3,'Qual F1'!$M$4:$BW$14,7,FALSE)</f>
        <v>39.32135756419045</v>
      </c>
      <c r="D9" s="11">
        <f>HLOOKUP(D$3,'Qual F1'!$M$4:$BW$14,7,FALSE)</f>
        <v>42.032233407440266</v>
      </c>
      <c r="E9" s="11">
        <f>HLOOKUP(E$3,'Qual F1'!$M$4:$BW$14,7,FALSE)</f>
        <v>44.878525183924992</v>
      </c>
      <c r="F9" s="11">
        <f>HLOOKUP(F$3,'Qual F1'!$M$4:$BW$14,7,FALSE)</f>
        <v>52.512519289141764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204.83908114723738</v>
      </c>
      <c r="C10" s="11">
        <f>HLOOKUP(C$3,'Qual F1'!$M$4:$BW$14,6,FALSE)</f>
        <v>199.54190959728126</v>
      </c>
      <c r="D10" s="11">
        <f>HLOOKUP(D$3,'Qual F1'!$M$4:$BW$14,6,FALSE)</f>
        <v>222.5514639086266</v>
      </c>
      <c r="E10" s="11">
        <f>HLOOKUP(E$3,'Qual F1'!$M$4:$BW$14,6,FALSE)</f>
        <v>215.79187094260968</v>
      </c>
      <c r="F10" s="11">
        <f>HLOOKUP(F$3,'Qual F1'!$M$4:$BW$14,6,FALSE)</f>
        <v>227.23017718387413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211.61817770296281</v>
      </c>
      <c r="C11" s="11">
        <f>HLOOKUP(C$3,'Qual F1'!$M$4:$BW$14,5,FALSE)</f>
        <v>202.7803485888042</v>
      </c>
      <c r="D11" s="11">
        <f>HLOOKUP(D$3,'Qual F1'!$M$4:$BW$14,5,FALSE)</f>
        <v>200.81671390230272</v>
      </c>
      <c r="E11" s="11">
        <f>HLOOKUP(E$3,'Qual F1'!$M$4:$BW$14,5,FALSE)</f>
        <v>193.48458633019442</v>
      </c>
      <c r="F11" s="11">
        <f>HLOOKUP(F$3,'Qual F1'!$M$4:$BW$14,5,FALSE)</f>
        <v>175.37974032542712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114.83576403212481</v>
      </c>
      <c r="C12" s="11">
        <f>HLOOKUP(C$3,'Qual F1'!$M$4:$BW$14,4,FALSE)</f>
        <v>123.58786985880295</v>
      </c>
      <c r="D12" s="11">
        <f>HLOOKUP(D$3,'Qual F1'!$M$4:$BW$14,4,FALSE)</f>
        <v>96.646402796840505</v>
      </c>
      <c r="E12" s="11">
        <f>HLOOKUP(E$3,'Qual F1'!$M$4:$BW$14,4,FALSE)</f>
        <v>91.157559195602047</v>
      </c>
      <c r="F12" s="11">
        <f>HLOOKUP(F$3,'Qual F1'!$M$4:$BW$14,4,FALSE)</f>
        <v>57.254286788969821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56.672211603302962</v>
      </c>
      <c r="C13" s="11">
        <f>HLOOKUP(C$3,'Qual F1'!$M$4:$BW$14,3,FALSE)</f>
        <v>47.081154089506526</v>
      </c>
      <c r="D13" s="11">
        <f>HLOOKUP(D$3,'Qual F1'!$M$4:$BW$14,3,FALSE)</f>
        <v>35.520944205982367</v>
      </c>
      <c r="E13" s="11">
        <f>HLOOKUP(E$3,'Qual F1'!$M$4:$BW$14,3,FALSE)</f>
        <v>30.136956993878758</v>
      </c>
      <c r="F13" s="11">
        <f>HLOOKUP(F$3,'Qual F1'!$M$4:$BW$14,3,FALSE)</f>
        <v>22.01448773549286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905.11799999999903</v>
      </c>
      <c r="C15" s="11">
        <f t="shared" ref="C15:F15" si="0">SUM(C5:C13)</f>
        <v>905.00100000000009</v>
      </c>
      <c r="D15" s="11">
        <f t="shared" si="0"/>
        <v>898.44400000000007</v>
      </c>
      <c r="E15" s="11">
        <f t="shared" si="0"/>
        <v>913.58300000000054</v>
      </c>
      <c r="F15" s="11">
        <f t="shared" si="0"/>
        <v>947.15599999999893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1.1312654659724315</v>
      </c>
      <c r="C19" s="18">
        <f t="shared" si="1"/>
        <v>1.4867396571542668</v>
      </c>
      <c r="D19" s="18">
        <f t="shared" si="1"/>
        <v>1.337576849674772</v>
      </c>
      <c r="E19" s="18">
        <f t="shared" si="1"/>
        <v>1.6256026780185859</v>
      </c>
      <c r="F19" s="18">
        <f t="shared" si="1"/>
        <v>1.9693008033326613</v>
      </c>
      <c r="G19" s="11"/>
    </row>
    <row r="20" spans="1:7" x14ac:dyDescent="0.2">
      <c r="A20" t="str">
        <f>$A6</f>
        <v>RQF7 Other higher degree</v>
      </c>
      <c r="B20" s="18">
        <f t="shared" si="1"/>
        <v>7.1947943203576878</v>
      </c>
      <c r="C20" s="18">
        <f t="shared" si="1"/>
        <v>9.7125717951394481</v>
      </c>
      <c r="D20" s="18">
        <f t="shared" si="1"/>
        <v>8.6455660978168591</v>
      </c>
      <c r="E20" s="18">
        <f t="shared" si="1"/>
        <v>10.194182225945385</v>
      </c>
      <c r="F20" s="18">
        <f t="shared" si="1"/>
        <v>12.06539587230059</v>
      </c>
      <c r="G20" s="11"/>
    </row>
    <row r="21" spans="1:7" x14ac:dyDescent="0.2">
      <c r="A21" t="str">
        <f>$A7</f>
        <v>RQF6 First degree</v>
      </c>
      <c r="B21" s="18">
        <f t="shared" si="1"/>
        <v>16.419542405485284</v>
      </c>
      <c r="C21" s="18">
        <f t="shared" si="1"/>
        <v>16.174435335768582</v>
      </c>
      <c r="D21" s="18">
        <f t="shared" si="1"/>
        <v>17.996734422734434</v>
      </c>
      <c r="E21" s="18">
        <f t="shared" si="1"/>
        <v>19.894926970160078</v>
      </c>
      <c r="F21" s="18">
        <f t="shared" si="1"/>
        <v>23.876847523959579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5.6776262065566812</v>
      </c>
      <c r="C22" s="18">
        <f t="shared" si="3"/>
        <v>4.9674727577077897</v>
      </c>
      <c r="D22" s="18">
        <f t="shared" si="3"/>
        <v>5.5087142146481751</v>
      </c>
      <c r="E22" s="18">
        <f t="shared" si="3"/>
        <v>5.2970868736405654</v>
      </c>
      <c r="F22" s="18">
        <f t="shared" si="3"/>
        <v>5.667843850220903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4.6167073353522845</v>
      </c>
      <c r="C23" s="18">
        <f t="shared" si="4"/>
        <v>4.3448965873176322</v>
      </c>
      <c r="D23" s="18">
        <f t="shared" si="4"/>
        <v>4.6783364803415974</v>
      </c>
      <c r="E23" s="18">
        <f t="shared" si="4"/>
        <v>4.9123643044939502</v>
      </c>
      <c r="F23" s="18">
        <f t="shared" si="4"/>
        <v>5.5442312870468875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22.631201804321382</v>
      </c>
      <c r="C24" s="18">
        <f t="shared" si="5"/>
        <v>22.048805426433919</v>
      </c>
      <c r="D24" s="18">
        <f t="shared" si="5"/>
        <v>24.770766336981112</v>
      </c>
      <c r="E24" s="18">
        <f t="shared" si="5"/>
        <v>23.620390368757906</v>
      </c>
      <c r="F24" s="18">
        <f t="shared" si="5"/>
        <v>23.99078685917361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23.380175590692378</v>
      </c>
      <c r="C25" s="18">
        <f t="shared" si="6"/>
        <v>22.406643593631852</v>
      </c>
      <c r="D25" s="18">
        <f t="shared" si="6"/>
        <v>22.351611664422347</v>
      </c>
      <c r="E25" s="18">
        <f t="shared" si="6"/>
        <v>21.17865441127892</v>
      </c>
      <c r="F25" s="18">
        <f t="shared" si="6"/>
        <v>18.516457724538231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12.687380433504245</v>
      </c>
      <c r="C26" s="18">
        <f>C12/C$15*100</f>
        <v>13.656103126825597</v>
      </c>
      <c r="D26" s="18">
        <f t="shared" si="7"/>
        <v>10.757087007853633</v>
      </c>
      <c r="E26" s="18">
        <f t="shared" si="7"/>
        <v>9.9780270862748104</v>
      </c>
      <c r="F26" s="18">
        <f t="shared" si="7"/>
        <v>6.0448634426609642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6.2613064377576206</v>
      </c>
      <c r="C27" s="18">
        <f>C13/C$15*100</f>
        <v>5.2023317200209194</v>
      </c>
      <c r="D27" s="18">
        <f t="shared" si="8"/>
        <v>3.9536069255270632</v>
      </c>
      <c r="E27" s="18">
        <f t="shared" si="8"/>
        <v>3.2987650814297922</v>
      </c>
      <c r="F27" s="18">
        <f t="shared" si="8"/>
        <v>2.3242726367665818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7.0664895370109893</v>
      </c>
      <c r="C33" s="18">
        <f t="shared" si="9"/>
        <v>-10.684718520054082</v>
      </c>
      <c r="D33" s="18">
        <f t="shared" si="9"/>
        <v>4.3255137050487225</v>
      </c>
      <c r="E33" s="18">
        <f t="shared" si="9"/>
        <v>2.3050603067798603</v>
      </c>
      <c r="F33" s="18">
        <f>IF(F$3-D$3 &lt;&gt; 0,(EXP(LN(F5/D5)/(F$3-D$3))-1)*100,0)</f>
        <v>2.9741591706873516</v>
      </c>
    </row>
    <row r="34" spans="1:6" x14ac:dyDescent="0.2">
      <c r="A34" t="str">
        <f>$A20</f>
        <v>RQF7 Other higher degree</v>
      </c>
      <c r="B34" s="18">
        <f t="shared" si="9"/>
        <v>7.7866387761689637</v>
      </c>
      <c r="C34" s="18">
        <f t="shared" si="9"/>
        <v>-11.630754504766594</v>
      </c>
      <c r="D34" s="18">
        <f t="shared" si="9"/>
        <v>3.6962833443018983</v>
      </c>
      <c r="E34" s="18">
        <f t="shared" si="9"/>
        <v>2.0672159527393319</v>
      </c>
      <c r="F34" s="18">
        <f t="shared" ref="F34:F43" si="10">IF(F$3-D$3 &lt;&gt; 0,(EXP(LN(F6/D6)/(F$3-D$3))-1)*100,0)</f>
        <v>2.6073747523964741</v>
      </c>
    </row>
    <row r="35" spans="1:6" x14ac:dyDescent="0.2">
      <c r="A35" t="str">
        <f>$A21</f>
        <v>RQF6 First degree</v>
      </c>
      <c r="B35" s="18">
        <f t="shared" si="9"/>
        <v>-0.37852126277350129</v>
      </c>
      <c r="C35" s="18">
        <f t="shared" si="9"/>
        <v>10.460380139452807</v>
      </c>
      <c r="D35" s="18">
        <f t="shared" si="9"/>
        <v>2.3672714818029128</v>
      </c>
      <c r="E35" s="18">
        <f t="shared" si="9"/>
        <v>2.2093941955925844</v>
      </c>
      <c r="F35" s="18">
        <f t="shared" si="10"/>
        <v>2.2619928848411019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-3.2884956861822467</v>
      </c>
      <c r="C36" s="18">
        <f t="shared" ref="C36:E36" si="12">IF(D$3-C$3 &lt;&gt; 0,(EXP(LN(D8/C8)/(D$3-C$3))-1)*100,0)</f>
        <v>10.092238389443331</v>
      </c>
      <c r="D36" s="18">
        <f t="shared" si="12"/>
        <v>-0.448279519541539</v>
      </c>
      <c r="E36" s="18">
        <f t="shared" si="12"/>
        <v>1.0428130726553464</v>
      </c>
      <c r="F36" s="18">
        <f t="shared" si="10"/>
        <v>0.54331706402048763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-1.5087295945131363</v>
      </c>
      <c r="C37" s="18">
        <f t="shared" si="13"/>
        <v>6.8941562834508696</v>
      </c>
      <c r="D37" s="18">
        <f t="shared" si="13"/>
        <v>1.3190763226591518</v>
      </c>
      <c r="E37" s="18">
        <f t="shared" si="13"/>
        <v>1.5833258914874193</v>
      </c>
      <c r="F37" s="18">
        <f t="shared" si="10"/>
        <v>1.4951662141248878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-0.652869819325963</v>
      </c>
      <c r="C38" s="18">
        <f t="shared" si="14"/>
        <v>11.531188790256452</v>
      </c>
      <c r="D38" s="18">
        <f t="shared" si="14"/>
        <v>-0.61498101524749549</v>
      </c>
      <c r="E38" s="18">
        <f t="shared" si="14"/>
        <v>0.51782728926599297</v>
      </c>
      <c r="F38" s="18">
        <f t="shared" si="10"/>
        <v>0.13879707952579867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-1.0608388824045023</v>
      </c>
      <c r="C39" s="18">
        <f t="shared" si="15"/>
        <v>-0.96835551381919682</v>
      </c>
      <c r="D39" s="18">
        <f t="shared" si="15"/>
        <v>-0.74113532315631669</v>
      </c>
      <c r="E39" s="18">
        <f t="shared" si="15"/>
        <v>-0.97763263946656354</v>
      </c>
      <c r="F39" s="18">
        <f t="shared" si="10"/>
        <v>-0.89886287664455722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1.8531982527017599</v>
      </c>
      <c r="C40" s="18">
        <f t="shared" si="16"/>
        <v>-21.79944285207166</v>
      </c>
      <c r="D40" s="18">
        <f t="shared" si="16"/>
        <v>-1.1625803365390097</v>
      </c>
      <c r="E40" s="18">
        <f t="shared" si="16"/>
        <v>-4.5443735612746945</v>
      </c>
      <c r="F40" s="18">
        <f t="shared" si="10"/>
        <v>-3.4301653786754427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-4.5294917173871685</v>
      </c>
      <c r="C41" s="18">
        <f t="shared" si="17"/>
        <v>-24.553794627775925</v>
      </c>
      <c r="D41" s="18">
        <f t="shared" si="17"/>
        <v>-3.2339575981780944</v>
      </c>
      <c r="E41" s="18">
        <f t="shared" si="17"/>
        <v>-3.0917126099172854</v>
      </c>
      <c r="F41" s="18">
        <f t="shared" si="10"/>
        <v>-3.1391508240077304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-3.2317795007008598E-3</v>
      </c>
      <c r="C43" s="18">
        <f t="shared" ref="C43" si="18">IF(D$3-C$3 &lt;&gt; 0,(EXP(LN(D15/C15)/(D$3-C$3))-1)*100,0)</f>
        <v>-0.72452958615515373</v>
      </c>
      <c r="D43" s="18">
        <f>IF(E$3-D$3 &lt;&gt; 0,(EXP(LN(E15/D15)/(E$3-D$3))-1)*100,0)</f>
        <v>0.3347561177915459</v>
      </c>
      <c r="E43" s="18">
        <f>IF(F$3-E$3 &lt;&gt; 0,(EXP(LN(F15/E15)/(F$3-E$3))-1)*100,0)</f>
        <v>0.36154780624684246</v>
      </c>
      <c r="F43" s="18">
        <f t="shared" si="10"/>
        <v>0.35261644863413544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3.2157214043423448</v>
      </c>
      <c r="C47" s="27">
        <f>D5-C5</f>
        <v>-1.4376298133506769</v>
      </c>
      <c r="D47" s="27">
        <f>E5-D5</f>
        <v>2.8338507626305383</v>
      </c>
      <c r="E47" s="27">
        <f>F5-E5</f>
        <v>3.8011210028909321</v>
      </c>
      <c r="F47" s="27">
        <f>F5-D5</f>
        <v>6.6349717655214704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22.77749341519494</v>
      </c>
      <c r="C48" s="27">
        <f t="shared" si="20"/>
        <v>-10.223301999860254</v>
      </c>
      <c r="D48" s="27">
        <f t="shared" si="20"/>
        <v>15.456745933388973</v>
      </c>
      <c r="E48" s="27">
        <f t="shared" si="20"/>
        <v>21.145805122988563</v>
      </c>
      <c r="F48" s="27">
        <f t="shared" ref="F48:F57" si="21">F6-D6</f>
        <v>36.602551056377536</v>
      </c>
    </row>
    <row r="49" spans="1:6" x14ac:dyDescent="0.2">
      <c r="A49" t="str">
        <f t="shared" si="19"/>
        <v>RQF6 First degree</v>
      </c>
      <c r="B49" s="27">
        <f t="shared" ref="B49:E49" si="22">C7-B7</f>
        <v>-2.2374322966211082</v>
      </c>
      <c r="C49" s="27">
        <f t="shared" si="22"/>
        <v>15.311779083933146</v>
      </c>
      <c r="D49" s="27">
        <f t="shared" si="22"/>
        <v>20.066090044805492</v>
      </c>
      <c r="E49" s="27">
        <f t="shared" si="22"/>
        <v>44.394323272236676</v>
      </c>
      <c r="F49" s="27">
        <f t="shared" si="21"/>
        <v>64.460413317042168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-6.4335386362785698</v>
      </c>
      <c r="C50" s="27">
        <f t="shared" si="23"/>
        <v>4.537034206670576</v>
      </c>
      <c r="D50" s="27">
        <f t="shared" si="23"/>
        <v>-1.0994271658419379</v>
      </c>
      <c r="E50" s="27">
        <f t="shared" si="23"/>
        <v>5.2900379251865175</v>
      </c>
      <c r="F50" s="27">
        <f t="shared" si="21"/>
        <v>4.1906107593445796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-2.4652915354033951</v>
      </c>
      <c r="C51" s="27">
        <f t="shared" si="24"/>
        <v>2.7108758432498163</v>
      </c>
      <c r="D51" s="27">
        <f t="shared" si="24"/>
        <v>2.8462917764847262</v>
      </c>
      <c r="E51" s="27">
        <f t="shared" si="24"/>
        <v>7.6339941052167717</v>
      </c>
      <c r="F51" s="27">
        <f t="shared" si="21"/>
        <v>10.480285881701498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-5.2971715499561185</v>
      </c>
      <c r="C52" s="27">
        <f t="shared" si="25"/>
        <v>23.00955431134534</v>
      </c>
      <c r="D52" s="27">
        <f t="shared" si="25"/>
        <v>-6.7595929660169247</v>
      </c>
      <c r="E52" s="27">
        <f t="shared" si="25"/>
        <v>11.438306241264456</v>
      </c>
      <c r="F52" s="27">
        <f t="shared" si="21"/>
        <v>4.6787132752475316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-8.8378291141586089</v>
      </c>
      <c r="C53" s="27">
        <f>D11-C11</f>
        <v>-1.9636346865014787</v>
      </c>
      <c r="D53" s="27">
        <f t="shared" si="26"/>
        <v>-7.3321275721083055</v>
      </c>
      <c r="E53" s="27">
        <f t="shared" si="26"/>
        <v>-18.104846004767296</v>
      </c>
      <c r="F53" s="27">
        <f t="shared" si="21"/>
        <v>-25.436973576875602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8.7521058266781324</v>
      </c>
      <c r="C54" s="27">
        <f t="shared" si="27"/>
        <v>-26.941467061962442</v>
      </c>
      <c r="D54" s="27">
        <f t="shared" si="27"/>
        <v>-5.4888436012384574</v>
      </c>
      <c r="E54" s="27">
        <f t="shared" si="27"/>
        <v>-33.903272406632226</v>
      </c>
      <c r="F54" s="27">
        <f t="shared" si="21"/>
        <v>-39.392116007870683</v>
      </c>
    </row>
    <row r="55" spans="1:6" x14ac:dyDescent="0.2">
      <c r="A55" t="str">
        <f t="shared" si="19"/>
        <v>No Qualification</v>
      </c>
      <c r="B55" s="27">
        <f t="shared" ref="B55:E55" si="28">C13-B13</f>
        <v>-9.5910575137964358</v>
      </c>
      <c r="C55" s="27">
        <f t="shared" si="28"/>
        <v>-11.560209883524159</v>
      </c>
      <c r="D55" s="27">
        <f t="shared" si="28"/>
        <v>-5.3839872121036088</v>
      </c>
      <c r="E55" s="27">
        <f t="shared" si="28"/>
        <v>-8.1224692583858982</v>
      </c>
      <c r="F55" s="27">
        <f t="shared" si="21"/>
        <v>-13.506456470489507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-0.11699999999893862</v>
      </c>
      <c r="C57" s="29">
        <f t="shared" ref="C57" si="29">D15-C15</f>
        <v>-6.5570000000000164</v>
      </c>
      <c r="D57" s="29">
        <f>E15-D15</f>
        <v>15.139000000000465</v>
      </c>
      <c r="E57" s="29">
        <f>F15-E15</f>
        <v>33.572999999998387</v>
      </c>
      <c r="F57" s="29">
        <f t="shared" si="21"/>
        <v>48.711999999998852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East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61.490058670371447</v>
      </c>
      <c r="N6" s="11">
        <v>53.872021675557292</v>
      </c>
      <c r="O6" s="11">
        <v>54.331378289700595</v>
      </c>
      <c r="P6" s="11">
        <v>54.818170479380498</v>
      </c>
      <c r="Q6" s="11">
        <v>51.953689816501374</v>
      </c>
      <c r="R6" s="11">
        <v>56.672211603302962</v>
      </c>
      <c r="S6" s="11">
        <v>44.547066289908408</v>
      </c>
      <c r="T6" s="11">
        <v>51.180565295555034</v>
      </c>
      <c r="U6" s="11">
        <v>49.202934859440859</v>
      </c>
      <c r="V6" s="11">
        <v>47.081154089506526</v>
      </c>
      <c r="W6" s="11">
        <v>35.520944205982367</v>
      </c>
      <c r="X6" s="11">
        <v>36.052483436624399</v>
      </c>
      <c r="Y6" s="11">
        <v>35.535764057933925</v>
      </c>
      <c r="Z6" s="11">
        <v>33.352953881647103</v>
      </c>
      <c r="AA6" s="11">
        <v>31.237186339677919</v>
      </c>
      <c r="AB6" s="11">
        <v>30.136956993878758</v>
      </c>
      <c r="AC6" s="11">
        <v>29.168076069677007</v>
      </c>
      <c r="AD6" s="11">
        <v>28.210052764926171</v>
      </c>
      <c r="AE6" s="11">
        <v>27.272035659431573</v>
      </c>
      <c r="AF6" s="11">
        <v>26.354134954091201</v>
      </c>
      <c r="AG6" s="11">
        <v>25.466437714081884</v>
      </c>
      <c r="AH6" s="11">
        <v>24.595402741958686</v>
      </c>
      <c r="AI6" s="11">
        <v>23.743333880427645</v>
      </c>
      <c r="AJ6" s="11">
        <v>22.915038625765877</v>
      </c>
      <c r="AK6" s="11">
        <v>22.146534951623149</v>
      </c>
      <c r="AL6" s="11">
        <v>22.01448773549286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139.31962427781053</v>
      </c>
      <c r="N7" s="11">
        <v>128.26500583786347</v>
      </c>
      <c r="O7" s="11">
        <v>134.3195325641673</v>
      </c>
      <c r="P7" s="11">
        <v>133.50853616641191</v>
      </c>
      <c r="Q7" s="11">
        <v>135.9271674075982</v>
      </c>
      <c r="R7" s="11">
        <v>114.83576403212481</v>
      </c>
      <c r="S7" s="11">
        <v>108.56681480689315</v>
      </c>
      <c r="T7" s="11">
        <v>130.29636834703189</v>
      </c>
      <c r="U7" s="11">
        <v>122.91307435074289</v>
      </c>
      <c r="V7" s="11">
        <v>123.58786985880295</v>
      </c>
      <c r="W7" s="11">
        <v>96.646402796840505</v>
      </c>
      <c r="X7" s="11">
        <v>108.16332165827613</v>
      </c>
      <c r="Y7" s="11">
        <v>101.19708233231547</v>
      </c>
      <c r="Z7" s="11">
        <v>97.796310226324962</v>
      </c>
      <c r="AA7" s="11">
        <v>94.573524261415997</v>
      </c>
      <c r="AB7" s="11">
        <v>91.157559195602047</v>
      </c>
      <c r="AC7" s="11">
        <v>87.662339545753724</v>
      </c>
      <c r="AD7" s="11">
        <v>84.15294027720428</v>
      </c>
      <c r="AE7" s="11">
        <v>80.670541318749144</v>
      </c>
      <c r="AF7" s="11">
        <v>77.217956113939607</v>
      </c>
      <c r="AG7" s="11">
        <v>73.819704896831922</v>
      </c>
      <c r="AH7" s="11">
        <v>70.445137383006966</v>
      </c>
      <c r="AI7" s="11">
        <v>67.106760279172306</v>
      </c>
      <c r="AJ7" s="11">
        <v>63.809582286141556</v>
      </c>
      <c r="AK7" s="11">
        <v>60.540415066764865</v>
      </c>
      <c r="AL7" s="11">
        <v>57.254286788969821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216.87027864861952</v>
      </c>
      <c r="N8" s="11">
        <v>216.25127814474561</v>
      </c>
      <c r="O8" s="11">
        <v>208.12585572314273</v>
      </c>
      <c r="P8" s="11">
        <v>210.24923359960101</v>
      </c>
      <c r="Q8" s="11">
        <v>207.92137529086759</v>
      </c>
      <c r="R8" s="11">
        <v>211.61817770296281</v>
      </c>
      <c r="S8" s="11">
        <v>195.56686766969756</v>
      </c>
      <c r="T8" s="11">
        <v>197.03802437982296</v>
      </c>
      <c r="U8" s="11">
        <v>220.8488971144815</v>
      </c>
      <c r="V8" s="11">
        <v>202.7803485888042</v>
      </c>
      <c r="W8" s="11">
        <v>200.81671390230272</v>
      </c>
      <c r="X8" s="11">
        <v>202.00785283787997</v>
      </c>
      <c r="Y8" s="11">
        <v>197.37954698179212</v>
      </c>
      <c r="Z8" s="11">
        <v>195.99623358003808</v>
      </c>
      <c r="AA8" s="11">
        <v>194.95751733269469</v>
      </c>
      <c r="AB8" s="11">
        <v>193.48458633019442</v>
      </c>
      <c r="AC8" s="11">
        <v>191.79032781964696</v>
      </c>
      <c r="AD8" s="11">
        <v>190.01184171019779</v>
      </c>
      <c r="AE8" s="11">
        <v>188.21686275698772</v>
      </c>
      <c r="AF8" s="11">
        <v>186.41257517931336</v>
      </c>
      <c r="AG8" s="11">
        <v>184.65962896208865</v>
      </c>
      <c r="AH8" s="11">
        <v>182.87309511401457</v>
      </c>
      <c r="AI8" s="11">
        <v>181.06978395778941</v>
      </c>
      <c r="AJ8" s="11">
        <v>179.25830299647703</v>
      </c>
      <c r="AK8" s="11">
        <v>177.40642221418042</v>
      </c>
      <c r="AL8" s="11">
        <v>175.37974032542712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189.84189560683029</v>
      </c>
      <c r="N9" s="11">
        <v>200.30461106758489</v>
      </c>
      <c r="O9" s="11">
        <v>190.51833343663844</v>
      </c>
      <c r="P9" s="11">
        <v>199.55561916140562</v>
      </c>
      <c r="Q9" s="11">
        <v>207.10826020737653</v>
      </c>
      <c r="R9" s="11">
        <v>204.83908114723738</v>
      </c>
      <c r="S9" s="11">
        <v>211.74203273660328</v>
      </c>
      <c r="T9" s="11">
        <v>198.25658838850597</v>
      </c>
      <c r="U9" s="11">
        <v>212.0258009041917</v>
      </c>
      <c r="V9" s="11">
        <v>199.54190959728126</v>
      </c>
      <c r="W9" s="11">
        <v>222.5514639086266</v>
      </c>
      <c r="X9" s="11">
        <v>208.25424105291441</v>
      </c>
      <c r="Y9" s="11">
        <v>211.19673997395327</v>
      </c>
      <c r="Z9" s="11">
        <v>212.61080472287992</v>
      </c>
      <c r="AA9" s="11">
        <v>214.4344700988683</v>
      </c>
      <c r="AB9" s="11">
        <v>215.79187094260968</v>
      </c>
      <c r="AC9" s="11">
        <v>216.92906024378848</v>
      </c>
      <c r="AD9" s="11">
        <v>218.01441837960456</v>
      </c>
      <c r="AE9" s="11">
        <v>219.10469442152254</v>
      </c>
      <c r="AF9" s="11">
        <v>220.2092111102618</v>
      </c>
      <c r="AG9" s="11">
        <v>221.39513118316469</v>
      </c>
      <c r="AH9" s="11">
        <v>222.57078642116875</v>
      </c>
      <c r="AI9" s="11">
        <v>223.75825780817971</v>
      </c>
      <c r="AJ9" s="11">
        <v>224.96963612628917</v>
      </c>
      <c r="AK9" s="11">
        <v>226.17026059824315</v>
      </c>
      <c r="AL9" s="11">
        <v>227.23017718387413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37.111404221515905</v>
      </c>
      <c r="N10" s="11">
        <v>38.525941519735269</v>
      </c>
      <c r="O10" s="11">
        <v>35.826806789547874</v>
      </c>
      <c r="P10" s="11">
        <v>34.264758460418101</v>
      </c>
      <c r="Q10" s="11">
        <v>35.948500890759696</v>
      </c>
      <c r="R10" s="11">
        <v>41.786649099593845</v>
      </c>
      <c r="S10" s="11">
        <v>41.665788328287441</v>
      </c>
      <c r="T10" s="11">
        <v>40.087139198304541</v>
      </c>
      <c r="U10" s="11">
        <v>40.620396395844395</v>
      </c>
      <c r="V10" s="11">
        <v>39.32135756419045</v>
      </c>
      <c r="W10" s="11">
        <v>42.032233407440266</v>
      </c>
      <c r="X10" s="11">
        <v>43.152247076857499</v>
      </c>
      <c r="Y10" s="11">
        <v>42.617606927249334</v>
      </c>
      <c r="Z10" s="11">
        <v>43.328115379753946</v>
      </c>
      <c r="AA10" s="11">
        <v>44.148338536751574</v>
      </c>
      <c r="AB10" s="11">
        <v>44.878525183924992</v>
      </c>
      <c r="AC10" s="11">
        <v>45.585687580338423</v>
      </c>
      <c r="AD10" s="11">
        <v>46.314932420545446</v>
      </c>
      <c r="AE10">
        <v>47.040450425067966</v>
      </c>
      <c r="AF10">
        <v>47.769051814756814</v>
      </c>
      <c r="AG10">
        <v>48.538212608873003</v>
      </c>
      <c r="AH10">
        <v>49.314558403702236</v>
      </c>
      <c r="AI10" s="11">
        <v>50.103172584610839</v>
      </c>
      <c r="AJ10" s="11">
        <v>50.908629448390748</v>
      </c>
      <c r="AK10" s="11">
        <v>51.710360594037247</v>
      </c>
      <c r="AL10" s="11">
        <v>52.512519289141764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47.527772988874901</v>
      </c>
      <c r="N11" s="11">
        <v>47.781619977600492</v>
      </c>
      <c r="O11" s="11">
        <v>46.843541714718377</v>
      </c>
      <c r="P11" s="11">
        <v>43.749434631889336</v>
      </c>
      <c r="Q11" s="11">
        <v>45.679624629208028</v>
      </c>
      <c r="R11" s="11">
        <v>51.389216768261647</v>
      </c>
      <c r="S11" s="11">
        <v>49.232669691758623</v>
      </c>
      <c r="T11" s="11">
        <v>45.977825319586671</v>
      </c>
      <c r="U11" s="11">
        <v>44.962919829880477</v>
      </c>
      <c r="V11" s="11">
        <v>44.955678131983078</v>
      </c>
      <c r="W11" s="11">
        <v>49.492712338653654</v>
      </c>
      <c r="X11" s="11">
        <v>48.417711116574054</v>
      </c>
      <c r="Y11" s="11">
        <v>47.425353491237054</v>
      </c>
      <c r="Z11" s="11">
        <v>47.692599577430059</v>
      </c>
      <c r="AA11" s="11">
        <v>48.097890408126297</v>
      </c>
      <c r="AB11" s="11">
        <v>48.393285172811716</v>
      </c>
      <c r="AC11" s="11">
        <v>48.644420426644096</v>
      </c>
      <c r="AD11" s="11">
        <v>48.911568363634572</v>
      </c>
      <c r="AE11">
        <v>49.314225406718883</v>
      </c>
      <c r="AF11">
        <v>49.850820501732819</v>
      </c>
      <c r="AG11">
        <v>50.422589823277875</v>
      </c>
      <c r="AH11">
        <v>51.010060688465693</v>
      </c>
      <c r="AI11" s="11">
        <v>51.639994607835419</v>
      </c>
      <c r="AJ11" s="11">
        <v>52.308621937381517</v>
      </c>
      <c r="AK11" s="11">
        <v>53.011175209009551</v>
      </c>
      <c r="AL11" s="11">
        <v>53.683323097998233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115.41407319205511</v>
      </c>
      <c r="N12" s="11">
        <v>122.84172881817457</v>
      </c>
      <c r="O12" s="11">
        <v>123.9116164300426</v>
      </c>
      <c r="P12" s="11">
        <v>118.38103668165891</v>
      </c>
      <c r="Q12" s="11">
        <v>126.81562283972144</v>
      </c>
      <c r="R12" s="11">
        <v>148.61623382968014</v>
      </c>
      <c r="S12" s="11">
        <v>146.81839933912809</v>
      </c>
      <c r="T12" s="11">
        <v>141.0719128333952</v>
      </c>
      <c r="U12" s="11">
        <v>147.12656164872061</v>
      </c>
      <c r="V12" s="11">
        <v>146.37880153305903</v>
      </c>
      <c r="W12" s="11">
        <v>161.69058061699218</v>
      </c>
      <c r="X12" s="11">
        <v>167.66815169344744</v>
      </c>
      <c r="Y12" s="11">
        <v>167.53731704976576</v>
      </c>
      <c r="Z12" s="11">
        <v>172.16305104009169</v>
      </c>
      <c r="AA12" s="11">
        <v>177.1381630096883</v>
      </c>
      <c r="AB12" s="11">
        <v>181.75667066179767</v>
      </c>
      <c r="AC12" s="11">
        <v>186.23167580269757</v>
      </c>
      <c r="AD12" s="11">
        <v>190.65309818214601</v>
      </c>
      <c r="AE12">
        <v>195.01385830112409</v>
      </c>
      <c r="AF12">
        <v>199.31186636937969</v>
      </c>
      <c r="AG12">
        <v>203.71370218775871</v>
      </c>
      <c r="AH12">
        <v>208.1507276030697</v>
      </c>
      <c r="AI12">
        <v>212.614884386775</v>
      </c>
      <c r="AJ12">
        <v>217.12813642096921</v>
      </c>
      <c r="AK12">
        <v>221.67270953976035</v>
      </c>
      <c r="AL12">
        <v>226.15099393403435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57.198105522352151</v>
      </c>
      <c r="N13" s="11">
        <v>46.347378526558273</v>
      </c>
      <c r="O13" s="11">
        <v>43.970696084779611</v>
      </c>
      <c r="P13" s="11">
        <v>53.828665101731318</v>
      </c>
      <c r="Q13" s="11">
        <v>56.728661926951602</v>
      </c>
      <c r="R13" s="11">
        <v>65.121378456535027</v>
      </c>
      <c r="S13" s="11">
        <v>61.464382606229108</v>
      </c>
      <c r="T13" s="11">
        <v>75.68502571243684</v>
      </c>
      <c r="U13" s="11">
        <v>63.041809390489981</v>
      </c>
      <c r="V13" s="11">
        <v>87.898871871729966</v>
      </c>
      <c r="W13" s="11">
        <v>77.675569871869712</v>
      </c>
      <c r="X13" s="11">
        <v>73.745641950060985</v>
      </c>
      <c r="Y13" s="11">
        <v>84.260379640796344</v>
      </c>
      <c r="Z13" s="11">
        <v>87.257309679399981</v>
      </c>
      <c r="AA13" s="11">
        <v>90.337499336553151</v>
      </c>
      <c r="AB13" s="11">
        <v>93.132315805258685</v>
      </c>
      <c r="AC13" s="11">
        <v>95.738464213092684</v>
      </c>
      <c r="AD13" s="11">
        <v>98.212418403065143</v>
      </c>
      <c r="AE13">
        <v>100.58512571235845</v>
      </c>
      <c r="AF13">
        <v>102.85879079534824</v>
      </c>
      <c r="AG13">
        <v>105.05840788218281</v>
      </c>
      <c r="AH13">
        <v>107.14514007283611</v>
      </c>
      <c r="AI13">
        <v>109.12101218515465</v>
      </c>
      <c r="AJ13">
        <v>110.9954615891518</v>
      </c>
      <c r="AK13">
        <v>112.73734185120986</v>
      </c>
      <c r="AL13">
        <v>114.27812092824725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9.1217868715699755</v>
      </c>
      <c r="N14" s="11">
        <v>7.4334144321795543</v>
      </c>
      <c r="O14" s="11">
        <v>6.805238967263179</v>
      </c>
      <c r="P14" s="11">
        <v>8.6515457175035682</v>
      </c>
      <c r="Q14" s="11">
        <v>8.7890969910139454</v>
      </c>
      <c r="R14" s="11">
        <v>10.239287360300342</v>
      </c>
      <c r="S14" s="11">
        <v>9.8519785314937867</v>
      </c>
      <c r="T14" s="11">
        <v>12.130550525361471</v>
      </c>
      <c r="U14" s="11">
        <v>10.633605506208017</v>
      </c>
      <c r="V14" s="11">
        <v>13.455008764642686</v>
      </c>
      <c r="W14" s="11">
        <v>12.01737895129201</v>
      </c>
      <c r="X14" s="11">
        <v>11.442349177365529</v>
      </c>
      <c r="Y14" s="11">
        <v>13.333209544957304</v>
      </c>
      <c r="Z14" s="11">
        <v>13.846621912434633</v>
      </c>
      <c r="AA14" s="11">
        <v>14.37241067622303</v>
      </c>
      <c r="AB14" s="11">
        <v>14.851229713922548</v>
      </c>
      <c r="AC14" s="11">
        <v>15.303948298360742</v>
      </c>
      <c r="AD14" s="11">
        <v>15.737729498676751</v>
      </c>
      <c r="AE14">
        <v>16.159205998040346</v>
      </c>
      <c r="AF14">
        <v>16.561593161175871</v>
      </c>
      <c r="AG14">
        <v>16.956184741740632</v>
      </c>
      <c r="AH14">
        <v>17.331091571777726</v>
      </c>
      <c r="AI14">
        <v>17.690800310055081</v>
      </c>
      <c r="AJ14">
        <v>18.031590569433174</v>
      </c>
      <c r="AK14">
        <v>18.358779975172126</v>
      </c>
      <c r="AL14">
        <v>18.65235071681348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East</v>
      </c>
      <c r="W1" s="203" t="str">
        <f>CONCATENATE("Shift-share Figure 1: Levels of Employment, ",C4," - ",F40,", ",Info!B5)</f>
        <v>Shift-share Figure 1: Levels of Employment, 2015 - 2035, North East</v>
      </c>
      <c r="AK1" s="203" t="str">
        <f>CONCATENATE("Shift-share Figure 1.1: Net Changes, ",C4,"-",F40,", ",Info!B5)</f>
        <v>Shift-share Figure 1.1: Net Changes, 2015-2035, North East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39.60026386347252</v>
      </c>
      <c r="C8" s="141">
        <f t="shared" ref="C8:C33" si="0">B8/B$35*100</f>
        <v>4.375149302463603</v>
      </c>
      <c r="E8" s="151">
        <v>46.682710163164636</v>
      </c>
      <c r="F8" s="141">
        <f t="shared" ref="F8:F33" si="1">E8/E$35*100</f>
        <v>5.1959510178892208</v>
      </c>
      <c r="H8" s="151">
        <f>E8-B8</f>
        <v>7.0824462996921156</v>
      </c>
      <c r="I8" s="141">
        <f>IF(B8&lt;&gt;0,((E8/B8)-1)*100,0)</f>
        <v>17.884846232615637</v>
      </c>
      <c r="K8" s="207">
        <f t="shared" ref="K8:K33" si="2">(($E$35/$B$35)-1)*B8</f>
        <v>-0.29199746444642133</v>
      </c>
      <c r="L8" s="141">
        <f>IF(B8&lt;&gt;0,K8/B8*100,0)</f>
        <v>-0.73736242125336249</v>
      </c>
      <c r="N8" s="151">
        <f>H8-(K8+Q8)</f>
        <v>7.6237354049284454</v>
      </c>
      <c r="O8" s="141">
        <f>IF(B8&lt;&gt;0,N8/B8*100,0)</f>
        <v>19.25172880466743</v>
      </c>
      <c r="Q8" s="151">
        <v>-0.24929164078990837</v>
      </c>
      <c r="R8" s="141">
        <f>IF(B8&lt;&gt;0,Q8/B8*100,0)</f>
        <v>-0.62952015079842993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27.151450121702119</v>
      </c>
      <c r="C9" s="141">
        <f t="shared" si="0"/>
        <v>2.9997691043269628</v>
      </c>
      <c r="E9" s="151">
        <v>29.163110883815396</v>
      </c>
      <c r="F9" s="141">
        <f t="shared" si="1"/>
        <v>3.2459575537056722</v>
      </c>
      <c r="H9" s="151">
        <f t="shared" ref="H9:H32" si="3">E9-B9</f>
        <v>2.0116607621132765</v>
      </c>
      <c r="I9" s="141">
        <f t="shared" ref="I9:I32" si="4">IF(B9&lt;&gt;0,((E9/B9)-1)*100,0)</f>
        <v>7.40903617705988</v>
      </c>
      <c r="K9" s="207">
        <f t="shared" si="2"/>
        <v>-0.20020459002278179</v>
      </c>
      <c r="L9" s="141">
        <f t="shared" ref="L9:L32" si="5">IF(B9&lt;&gt;0,K9/B9*100,0)</f>
        <v>-0.73736242125336249</v>
      </c>
      <c r="N9" s="151">
        <f t="shared" ref="N9:N31" si="6">H9-(K9+Q9)</f>
        <v>1.4416934243288908</v>
      </c>
      <c r="O9" s="141">
        <f>IF(B9&lt;&gt;0,N9/B9*100,0)</f>
        <v>5.3098210882539458</v>
      </c>
      <c r="Q9" s="151">
        <v>0.77017192780716748</v>
      </c>
      <c r="R9" s="141">
        <f>IF(B9&lt;&gt;0,Q9/B9*100,0)</f>
        <v>2.8365775100592883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39.972794551645933</v>
      </c>
      <c r="C10" s="141">
        <f t="shared" si="0"/>
        <v>4.4163075479270031</v>
      </c>
      <c r="E10" s="151">
        <v>44.322690373157997</v>
      </c>
      <c r="F10" s="141">
        <f t="shared" si="1"/>
        <v>4.9332724547281739</v>
      </c>
      <c r="H10" s="151">
        <f t="shared" si="3"/>
        <v>4.3498958215120638</v>
      </c>
      <c r="I10" s="141">
        <f t="shared" si="4"/>
        <v>10.882140891830527</v>
      </c>
      <c r="K10" s="207">
        <f t="shared" si="2"/>
        <v>-0.2947443657486486</v>
      </c>
      <c r="L10" s="141">
        <f t="shared" si="5"/>
        <v>-0.73736242125336249</v>
      </c>
      <c r="N10" s="151">
        <f t="shared" si="6"/>
        <v>5.810228222387452</v>
      </c>
      <c r="O10" s="141">
        <f t="shared" ref="O10:O32" si="7">IF(B10&lt;&gt;0,N10/B10*100,0)</f>
        <v>14.535456646346004</v>
      </c>
      <c r="Q10" s="151">
        <v>-1.1655880351267396</v>
      </c>
      <c r="R10" s="141">
        <f t="shared" ref="R10:R32" si="8">IF(B10&lt;&gt;0,Q10/B10*100,0)</f>
        <v>-2.9159533332621224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54.315991740109986</v>
      </c>
      <c r="C11" s="141">
        <f t="shared" si="0"/>
        <v>6.0009845942860469</v>
      </c>
      <c r="E11" s="151">
        <v>59.101807877526831</v>
      </c>
      <c r="F11" s="141">
        <f t="shared" si="1"/>
        <v>6.5782405890102025</v>
      </c>
      <c r="H11" s="151">
        <f>E11-B11</f>
        <v>4.7858161374168446</v>
      </c>
      <c r="I11" s="141">
        <f>IF(B11&lt;&gt;0,((E11/B11)-1)*100,0)</f>
        <v>8.8110627903397631</v>
      </c>
      <c r="K11" s="207">
        <f t="shared" si="2"/>
        <v>-0.40050571182265138</v>
      </c>
      <c r="L11" s="141">
        <f t="shared" si="5"/>
        <v>-0.73736242125336249</v>
      </c>
      <c r="N11" s="151">
        <f t="shared" si="6"/>
        <v>4.8857106549183023</v>
      </c>
      <c r="O11" s="141">
        <f t="shared" si="7"/>
        <v>8.9949764303215662</v>
      </c>
      <c r="Q11" s="151">
        <v>0.30061119432119332</v>
      </c>
      <c r="R11" s="141">
        <f>IF(B11&lt;&gt;0,Q11/B11*100,0)</f>
        <v>0.55344878127154784</v>
      </c>
      <c r="T11" s="136"/>
    </row>
    <row r="12" spans="1:97" x14ac:dyDescent="0.2">
      <c r="A12" s="10" t="str">
        <f>name!$D8</f>
        <v>23 Teaching and other educational professionals</v>
      </c>
      <c r="B12" s="151">
        <v>38.37372204320625</v>
      </c>
      <c r="C12" s="141">
        <f t="shared" si="0"/>
        <v>4.2396374885049513</v>
      </c>
      <c r="E12" s="151">
        <v>41.104106973159084</v>
      </c>
      <c r="F12" s="141">
        <f t="shared" si="1"/>
        <v>4.5750327202540255</v>
      </c>
      <c r="H12" s="151">
        <f t="shared" si="3"/>
        <v>2.7303849299528338</v>
      </c>
      <c r="I12" s="141">
        <f t="shared" si="4"/>
        <v>7.1152465400114329</v>
      </c>
      <c r="K12" s="207">
        <f t="shared" si="2"/>
        <v>-0.28295340598282087</v>
      </c>
      <c r="L12" s="141">
        <f t="shared" si="5"/>
        <v>-0.73736242125336249</v>
      </c>
      <c r="N12" s="151">
        <f t="shared" si="6"/>
        <v>2.8970529742710474</v>
      </c>
      <c r="O12" s="141">
        <f t="shared" si="7"/>
        <v>7.5495751259394615</v>
      </c>
      <c r="Q12" s="151">
        <v>0.11628536166460728</v>
      </c>
      <c r="R12" s="141">
        <f t="shared" si="8"/>
        <v>0.30303383532532424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38.902019148150735</v>
      </c>
      <c r="C13" s="141">
        <f t="shared" si="0"/>
        <v>4.2980052488350395</v>
      </c>
      <c r="E13" s="151">
        <v>47.304100022744556</v>
      </c>
      <c r="F13" s="141">
        <f t="shared" si="1"/>
        <v>5.2651139105770142</v>
      </c>
      <c r="H13" s="151">
        <f t="shared" si="3"/>
        <v>8.4020808745938211</v>
      </c>
      <c r="I13" s="141">
        <f t="shared" si="4"/>
        <v>21.598058554740152</v>
      </c>
      <c r="K13" s="207">
        <f t="shared" si="2"/>
        <v>-0.28684887030725098</v>
      </c>
      <c r="L13" s="141">
        <f t="shared" si="5"/>
        <v>-0.7373624212533626</v>
      </c>
      <c r="N13" s="151">
        <f>H13-(K13+Q13)</f>
        <v>9.726907504443119</v>
      </c>
      <c r="O13" s="141">
        <f>IF(B13&lt;&gt;0,N13/B13*100,0)</f>
        <v>25.003605770178904</v>
      </c>
      <c r="Q13" s="151">
        <v>-1.0379777595420465</v>
      </c>
      <c r="R13" s="141">
        <f t="shared" si="8"/>
        <v>-2.6681847941853896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16.580155911002343</v>
      </c>
      <c r="C14" s="141">
        <f t="shared" si="0"/>
        <v>1.8318225812548579</v>
      </c>
      <c r="E14" s="151">
        <v>19.59402074224467</v>
      </c>
      <c r="F14" s="141">
        <f t="shared" si="1"/>
        <v>2.180883921785294</v>
      </c>
      <c r="H14" s="151">
        <f t="shared" si="3"/>
        <v>3.0138648312423264</v>
      </c>
      <c r="I14" s="141">
        <f t="shared" si="4"/>
        <v>18.177542161967075</v>
      </c>
      <c r="K14" s="207">
        <f t="shared" si="2"/>
        <v>-0.12225583907294937</v>
      </c>
      <c r="L14" s="141">
        <f>IF(B14&lt;&gt;0,K14/B14*100,0)</f>
        <v>-0.73736242125336249</v>
      </c>
      <c r="N14" s="151">
        <f t="shared" si="6"/>
        <v>3.4632431563162069</v>
      </c>
      <c r="O14" s="141">
        <f t="shared" si="7"/>
        <v>20.887880517565282</v>
      </c>
      <c r="Q14" s="151">
        <v>-0.32712248600093119</v>
      </c>
      <c r="R14" s="141">
        <f t="shared" si="8"/>
        <v>-1.9729759343448492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18.985667126593395</v>
      </c>
      <c r="C15" s="141">
        <f t="shared" si="0"/>
        <v>2.0975902729360585</v>
      </c>
      <c r="E15" s="151">
        <v>21.115213004926797</v>
      </c>
      <c r="F15" s="141">
        <f t="shared" si="1"/>
        <v>2.3501980095506005</v>
      </c>
      <c r="H15" s="151">
        <f t="shared" si="3"/>
        <v>2.1295458783334027</v>
      </c>
      <c r="I15" s="141">
        <f t="shared" si="4"/>
        <v>11.216597574022181</v>
      </c>
      <c r="K15" s="207">
        <f t="shared" si="2"/>
        <v>-0.13999317481575274</v>
      </c>
      <c r="L15" s="141">
        <f t="shared" si="5"/>
        <v>-0.73736242125336249</v>
      </c>
      <c r="N15" s="151">
        <f t="shared" si="6"/>
        <v>2.1666066787657243</v>
      </c>
      <c r="O15" s="141">
        <f t="shared" si="7"/>
        <v>11.41180167291008</v>
      </c>
      <c r="Q15" s="151">
        <v>0.10293237438343134</v>
      </c>
      <c r="R15" s="141">
        <f t="shared" si="8"/>
        <v>0.54215832236547035</v>
      </c>
      <c r="T15" s="11"/>
    </row>
    <row r="16" spans="1:97" x14ac:dyDescent="0.2">
      <c r="A16" s="10" t="str">
        <f>name!$D12</f>
        <v>33 Protective service occupations</v>
      </c>
      <c r="B16" s="151">
        <v>11.635084174885792</v>
      </c>
      <c r="C16" s="141">
        <f t="shared" si="0"/>
        <v>1.2854770510459179</v>
      </c>
      <c r="E16" s="151">
        <v>12.932979961242234</v>
      </c>
      <c r="F16" s="141">
        <f t="shared" si="1"/>
        <v>1.4394864856621261</v>
      </c>
      <c r="H16" s="151">
        <f t="shared" si="3"/>
        <v>1.2978957863564418</v>
      </c>
      <c r="I16" s="141">
        <f t="shared" si="4"/>
        <v>11.155018449784283</v>
      </c>
      <c r="K16" s="207">
        <f t="shared" si="2"/>
        <v>-8.5792738386804693E-2</v>
      </c>
      <c r="L16" s="141">
        <f t="shared" si="5"/>
        <v>-0.73736242125336249</v>
      </c>
      <c r="N16" s="151">
        <f t="shared" si="6"/>
        <v>1.125643431189141</v>
      </c>
      <c r="O16" s="141">
        <f t="shared" si="7"/>
        <v>9.6745619908692255</v>
      </c>
      <c r="Q16" s="151">
        <v>0.25804509355410532</v>
      </c>
      <c r="R16" s="141">
        <f t="shared" si="8"/>
        <v>2.2178188801684215</v>
      </c>
      <c r="T16" s="11"/>
    </row>
    <row r="17" spans="1:20" x14ac:dyDescent="0.2">
      <c r="A17" s="10" t="str">
        <f>name!$D13</f>
        <v>34 Culture, media and sports occupations</v>
      </c>
      <c r="B17" s="151">
        <v>11.84389105868004</v>
      </c>
      <c r="C17" s="141">
        <f t="shared" si="0"/>
        <v>1.3085466269237866</v>
      </c>
      <c r="E17" s="151">
        <v>11.418322694076771</v>
      </c>
      <c r="F17" s="141">
        <f t="shared" si="1"/>
        <v>1.2708997660484982</v>
      </c>
      <c r="H17" s="151">
        <f t="shared" si="3"/>
        <v>-0.42556836460326863</v>
      </c>
      <c r="I17" s="141">
        <f t="shared" si="4"/>
        <v>-3.5931465638683213</v>
      </c>
      <c r="K17" s="207">
        <f t="shared" si="2"/>
        <v>-8.7332401880893654E-2</v>
      </c>
      <c r="L17" s="141">
        <f t="shared" si="5"/>
        <v>-0.7373624212533626</v>
      </c>
      <c r="N17" s="151">
        <f t="shared" si="6"/>
        <v>-5.5392014003419199E-4</v>
      </c>
      <c r="O17" s="141">
        <f t="shared" si="7"/>
        <v>-4.6768425789279798E-3</v>
      </c>
      <c r="Q17" s="151">
        <v>-0.3376820425823408</v>
      </c>
      <c r="R17" s="141">
        <f t="shared" si="8"/>
        <v>-2.8511073000360261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38.137943267251792</v>
      </c>
      <c r="C18" s="141">
        <f t="shared" si="0"/>
        <v>4.2135879815948627</v>
      </c>
      <c r="E18" s="151">
        <v>41.240769536837512</v>
      </c>
      <c r="F18" s="141">
        <f t="shared" si="1"/>
        <v>4.5902437477280174</v>
      </c>
      <c r="H18" s="151">
        <f t="shared" si="3"/>
        <v>3.1028262695857194</v>
      </c>
      <c r="I18" s="141">
        <f t="shared" si="4"/>
        <v>8.1357986398024948</v>
      </c>
      <c r="K18" s="207">
        <f t="shared" si="2"/>
        <v>-0.28121486189164158</v>
      </c>
      <c r="L18" s="141">
        <f t="shared" si="5"/>
        <v>-0.7373624212533626</v>
      </c>
      <c r="N18" s="151">
        <f t="shared" si="6"/>
        <v>3.7035415852556692</v>
      </c>
      <c r="O18" s="141">
        <f t="shared" si="7"/>
        <v>9.7109106259430042</v>
      </c>
      <c r="Q18" s="151">
        <v>-0.31950045377830832</v>
      </c>
      <c r="R18" s="141">
        <f t="shared" si="8"/>
        <v>-0.83774956488714558</v>
      </c>
      <c r="T18" s="11"/>
    </row>
    <row r="19" spans="1:20" x14ac:dyDescent="0.2">
      <c r="A19" s="10" t="str">
        <f>name!$D15</f>
        <v>41 Administrative occupations</v>
      </c>
      <c r="B19" s="151">
        <v>86.294181835484807</v>
      </c>
      <c r="C19" s="141">
        <f t="shared" si="0"/>
        <v>9.5340256005829964</v>
      </c>
      <c r="E19" s="151">
        <v>83.651291335582201</v>
      </c>
      <c r="F19" s="141">
        <f t="shared" si="1"/>
        <v>9.3106850661345835</v>
      </c>
      <c r="H19" s="151">
        <f t="shared" si="3"/>
        <v>-2.6428904999026059</v>
      </c>
      <c r="I19" s="141">
        <f t="shared" si="4"/>
        <v>-3.0626520162635451</v>
      </c>
      <c r="K19" s="207">
        <f t="shared" si="2"/>
        <v>-0.63630086858291013</v>
      </c>
      <c r="L19" s="141">
        <f t="shared" si="5"/>
        <v>-0.73736242125336249</v>
      </c>
      <c r="N19" s="151">
        <f t="shared" si="6"/>
        <v>-0.82203094146886935</v>
      </c>
      <c r="O19" s="141">
        <f t="shared" si="7"/>
        <v>-0.95259138447598579</v>
      </c>
      <c r="Q19" s="151">
        <v>-1.1845586898508265</v>
      </c>
      <c r="R19" s="141">
        <f t="shared" si="8"/>
        <v>-1.3726982105341976</v>
      </c>
      <c r="T19" s="11"/>
    </row>
    <row r="20" spans="1:20" x14ac:dyDescent="0.2">
      <c r="A20" s="10" t="str">
        <f>name!$D16</f>
        <v>42 Secretarial and related occupations</v>
      </c>
      <c r="B20" s="151">
        <v>18.751126558557111</v>
      </c>
      <c r="C20" s="141">
        <f t="shared" si="0"/>
        <v>2.0716775667434644</v>
      </c>
      <c r="E20" s="151">
        <v>16.346646258940346</v>
      </c>
      <c r="F20" s="141">
        <f t="shared" si="1"/>
        <v>1.8194396377448505</v>
      </c>
      <c r="H20" s="151">
        <f t="shared" si="3"/>
        <v>-2.4044802996167647</v>
      </c>
      <c r="I20" s="141">
        <f t="shared" si="4"/>
        <v>-12.823124477923574</v>
      </c>
      <c r="K20" s="207">
        <f t="shared" si="2"/>
        <v>-0.13826376080445901</v>
      </c>
      <c r="L20" s="141">
        <f t="shared" si="5"/>
        <v>-0.73736242125336249</v>
      </c>
      <c r="N20" s="151">
        <f t="shared" si="6"/>
        <v>-2.1208655871111968</v>
      </c>
      <c r="O20" s="141">
        <f t="shared" si="7"/>
        <v>-11.310603554874605</v>
      </c>
      <c r="Q20" s="151">
        <v>-0.1453509517011089</v>
      </c>
      <c r="R20" s="141">
        <f t="shared" si="8"/>
        <v>-0.77515850179560397</v>
      </c>
      <c r="T20" s="11"/>
    </row>
    <row r="21" spans="1:20" x14ac:dyDescent="0.2">
      <c r="A21" s="10" t="str">
        <f>name!$D17</f>
        <v>51 Skilled agricultural and related trades</v>
      </c>
      <c r="B21" s="151">
        <v>9.8314967627196541</v>
      </c>
      <c r="C21" s="141">
        <f t="shared" si="0"/>
        <v>1.0862116058590874</v>
      </c>
      <c r="E21" s="151">
        <v>8.1951425896230141</v>
      </c>
      <c r="F21" s="141">
        <f t="shared" si="1"/>
        <v>0.91214840208438297</v>
      </c>
      <c r="H21" s="151">
        <f t="shared" si="3"/>
        <v>-1.63635417309664</v>
      </c>
      <c r="I21" s="141">
        <f t="shared" si="4"/>
        <v>-16.643998493714406</v>
      </c>
      <c r="K21" s="207">
        <f t="shared" si="2"/>
        <v>-7.2493762575035592E-2</v>
      </c>
      <c r="L21" s="141">
        <f t="shared" si="5"/>
        <v>-0.73736242125336249</v>
      </c>
      <c r="N21" s="151">
        <f t="shared" si="6"/>
        <v>-0.32776643911322267</v>
      </c>
      <c r="O21" s="141">
        <f t="shared" si="7"/>
        <v>-3.3338406859481458</v>
      </c>
      <c r="Q21" s="151">
        <v>-1.2360939714083818</v>
      </c>
      <c r="R21" s="141">
        <f t="shared" si="8"/>
        <v>-12.572795386512899</v>
      </c>
      <c r="T21" s="11"/>
    </row>
    <row r="22" spans="1:20" x14ac:dyDescent="0.2">
      <c r="A22" s="10" t="str">
        <f>name!$D18</f>
        <v>52 Skilled metal, electrical and electronic trades</v>
      </c>
      <c r="B22" s="151">
        <v>39.310368443960584</v>
      </c>
      <c r="C22" s="141">
        <f t="shared" si="0"/>
        <v>4.343120835511014</v>
      </c>
      <c r="E22" s="151">
        <v>32.566314573333692</v>
      </c>
      <c r="F22" s="141">
        <f t="shared" si="1"/>
        <v>3.6247461804334704</v>
      </c>
      <c r="H22" s="151">
        <f t="shared" si="3"/>
        <v>-6.7440538706268924</v>
      </c>
      <c r="I22" s="141">
        <f t="shared" si="4"/>
        <v>-17.15591620628275</v>
      </c>
      <c r="K22" s="207">
        <f t="shared" si="2"/>
        <v>-0.28985988456200551</v>
      </c>
      <c r="L22" s="141">
        <f t="shared" si="5"/>
        <v>-0.73736242125336249</v>
      </c>
      <c r="N22" s="151">
        <f t="shared" si="6"/>
        <v>-4.5442399794017065</v>
      </c>
      <c r="O22" s="141">
        <f t="shared" si="7"/>
        <v>-11.559901774718311</v>
      </c>
      <c r="Q22" s="151">
        <v>-1.9099540066631804</v>
      </c>
      <c r="R22" s="141">
        <f t="shared" si="8"/>
        <v>-4.8586520103110722</v>
      </c>
      <c r="T22" s="11"/>
    </row>
    <row r="23" spans="1:20" x14ac:dyDescent="0.2">
      <c r="A23" s="10" t="str">
        <f>name!$D19</f>
        <v>53 Skilled construction and building trades</v>
      </c>
      <c r="B23" s="151">
        <v>30.758676250161194</v>
      </c>
      <c r="C23" s="141">
        <f t="shared" si="0"/>
        <v>3.3983056629258499</v>
      </c>
      <c r="E23" s="151">
        <v>27.159488191415189</v>
      </c>
      <c r="F23" s="141">
        <f t="shared" si="1"/>
        <v>3.0229472500695858</v>
      </c>
      <c r="H23" s="151">
        <f t="shared" si="3"/>
        <v>-3.5991880587460052</v>
      </c>
      <c r="I23" s="141">
        <f t="shared" si="4"/>
        <v>-11.701375018462123</v>
      </c>
      <c r="K23" s="207">
        <f t="shared" si="2"/>
        <v>-0.22680291994367155</v>
      </c>
      <c r="L23" s="141">
        <f t="shared" si="5"/>
        <v>-0.73736242125336249</v>
      </c>
      <c r="N23" s="151">
        <f t="shared" si="6"/>
        <v>-4.372420200573357</v>
      </c>
      <c r="O23" s="141">
        <f t="shared" si="7"/>
        <v>-14.215241790681556</v>
      </c>
      <c r="Q23" s="151">
        <v>1.0000350617710234</v>
      </c>
      <c r="R23" s="141">
        <f t="shared" si="8"/>
        <v>3.2512291934727933</v>
      </c>
      <c r="T23" s="11"/>
    </row>
    <row r="24" spans="1:20" x14ac:dyDescent="0.2">
      <c r="A24" s="10" t="str">
        <f>name!$D20</f>
        <v>54 Textiles, printing and other skilled trades</v>
      </c>
      <c r="B24" s="151">
        <v>19.270778464065035</v>
      </c>
      <c r="C24" s="141">
        <f t="shared" si="0"/>
        <v>2.1290901809559672</v>
      </c>
      <c r="E24" s="151">
        <v>16.200714773712313</v>
      </c>
      <c r="F24" s="141">
        <f t="shared" si="1"/>
        <v>1.8031969464665925</v>
      </c>
      <c r="H24" s="151">
        <f t="shared" si="3"/>
        <v>-3.0700636903527219</v>
      </c>
      <c r="I24" s="141">
        <f t="shared" si="4"/>
        <v>-15.931186672492693</v>
      </c>
      <c r="K24" s="207">
        <f t="shared" si="2"/>
        <v>-0.14209547867700148</v>
      </c>
      <c r="L24" s="141">
        <f t="shared" si="5"/>
        <v>-0.73736242125336249</v>
      </c>
      <c r="N24" s="151">
        <f t="shared" si="6"/>
        <v>-3.1614185531826742</v>
      </c>
      <c r="O24" s="141">
        <f t="shared" si="7"/>
        <v>-16.405245688843827</v>
      </c>
      <c r="Q24" s="151">
        <v>0.23345034150695382</v>
      </c>
      <c r="R24" s="141">
        <f t="shared" si="8"/>
        <v>1.2114214376044936</v>
      </c>
      <c r="T24" s="11"/>
    </row>
    <row r="25" spans="1:20" x14ac:dyDescent="0.2">
      <c r="A25" s="10" t="str">
        <f>name!$D21</f>
        <v>61 Caring personal service occupations</v>
      </c>
      <c r="B25" s="151">
        <v>64.863358835168654</v>
      </c>
      <c r="C25" s="141">
        <f t="shared" si="0"/>
        <v>7.166287581858791</v>
      </c>
      <c r="E25" s="151">
        <v>63.102575575849443</v>
      </c>
      <c r="F25" s="141">
        <f t="shared" si="1"/>
        <v>7.023540206829745</v>
      </c>
      <c r="H25" s="151">
        <f t="shared" si="3"/>
        <v>-1.7607832593192114</v>
      </c>
      <c r="I25" s="141">
        <f t="shared" si="4"/>
        <v>-2.714603885675626</v>
      </c>
      <c r="K25" s="207">
        <f t="shared" si="2"/>
        <v>-0.4782780332132564</v>
      </c>
      <c r="L25" s="141">
        <f t="shared" si="5"/>
        <v>-0.73736242125336249</v>
      </c>
      <c r="N25" s="151">
        <f t="shared" si="6"/>
        <v>-1.9393347909593162</v>
      </c>
      <c r="O25" s="141">
        <f t="shared" si="7"/>
        <v>-2.989877221572153</v>
      </c>
      <c r="Q25" s="151">
        <v>0.65682956485336108</v>
      </c>
      <c r="R25" s="141">
        <f t="shared" si="8"/>
        <v>1.0126357571498914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20.767238960033453</v>
      </c>
      <c r="C26" s="141">
        <f t="shared" si="0"/>
        <v>2.2944233746355116</v>
      </c>
      <c r="E26" s="151">
        <v>20.334609598403386</v>
      </c>
      <c r="F26" s="141">
        <f t="shared" si="1"/>
        <v>2.263314085062996</v>
      </c>
      <c r="H26" s="151">
        <f t="shared" si="3"/>
        <v>-0.43262936163006671</v>
      </c>
      <c r="I26" s="141">
        <f t="shared" si="4"/>
        <v>-2.0832300454704744</v>
      </c>
      <c r="K26" s="207">
        <f t="shared" si="2"/>
        <v>-0.15312981602317427</v>
      </c>
      <c r="L26" s="141">
        <f t="shared" si="5"/>
        <v>-0.73736242125336238</v>
      </c>
      <c r="N26" s="151">
        <f t="shared" si="6"/>
        <v>-0.46820902286950417</v>
      </c>
      <c r="O26" s="141">
        <f t="shared" si="7"/>
        <v>-2.2545559559967137</v>
      </c>
      <c r="Q26" s="151">
        <v>0.1887094772626117</v>
      </c>
      <c r="R26" s="141">
        <f t="shared" si="8"/>
        <v>0.90868833177960273</v>
      </c>
      <c r="T26" s="11"/>
    </row>
    <row r="27" spans="1:20" x14ac:dyDescent="0.2">
      <c r="A27" s="10" t="str">
        <f>name!$D23</f>
        <v>63 Community and civil enforcement occupations</v>
      </c>
      <c r="B27" s="151">
        <v>1.0739216413173336</v>
      </c>
      <c r="C27" s="141">
        <f t="shared" si="0"/>
        <v>0.11864990435692734</v>
      </c>
      <c r="E27" s="151">
        <v>1.2025368284270568</v>
      </c>
      <c r="F27" s="141">
        <f t="shared" si="1"/>
        <v>0.133846609073805</v>
      </c>
      <c r="H27" s="151">
        <f t="shared" si="3"/>
        <v>0.12861518710972319</v>
      </c>
      <c r="I27" s="141">
        <f t="shared" si="4"/>
        <v>11.976217087119734</v>
      </c>
      <c r="K27" s="207">
        <f t="shared" si="2"/>
        <v>-7.9186946167813417E-3</v>
      </c>
      <c r="L27" s="141">
        <f t="shared" si="5"/>
        <v>-0.73736242125336249</v>
      </c>
      <c r="N27" s="151">
        <f t="shared" si="6"/>
        <v>0.10484554478668641</v>
      </c>
      <c r="O27" s="141">
        <f t="shared" si="7"/>
        <v>9.7628673036216007</v>
      </c>
      <c r="Q27" s="151">
        <v>3.1688336939818124E-2</v>
      </c>
      <c r="R27" s="141">
        <f t="shared" si="8"/>
        <v>2.9507122047514942</v>
      </c>
      <c r="T27" s="172"/>
    </row>
    <row r="28" spans="1:20" x14ac:dyDescent="0.2">
      <c r="A28" s="10" t="str">
        <f>name!$D24</f>
        <v>71 Sales occupations</v>
      </c>
      <c r="B28" s="151">
        <v>86.096988149613821</v>
      </c>
      <c r="C28" s="141">
        <f t="shared" si="0"/>
        <v>9.5122390837011093</v>
      </c>
      <c r="E28" s="151">
        <v>78.033760930852978</v>
      </c>
      <c r="F28" s="141">
        <f t="shared" si="1"/>
        <v>8.6854340315982945</v>
      </c>
      <c r="H28" s="151">
        <f t="shared" si="3"/>
        <v>-8.0632272187608436</v>
      </c>
      <c r="I28" s="141">
        <f t="shared" si="4"/>
        <v>-9.3652837248488723</v>
      </c>
      <c r="K28" s="207">
        <f t="shared" si="2"/>
        <v>-0.63484683644621309</v>
      </c>
      <c r="L28" s="141">
        <f t="shared" si="5"/>
        <v>-0.7373624212533626</v>
      </c>
      <c r="N28" s="151">
        <f>H28-(K28+Q28)</f>
        <v>-7.1424400778844843</v>
      </c>
      <c r="O28" s="141">
        <f t="shared" si="7"/>
        <v>-8.2958071256485884</v>
      </c>
      <c r="Q28" s="151">
        <v>-0.28594030443014634</v>
      </c>
      <c r="R28" s="141">
        <f t="shared" si="8"/>
        <v>-0.33211417794691916</v>
      </c>
      <c r="T28" s="11"/>
    </row>
    <row r="29" spans="1:20" x14ac:dyDescent="0.2">
      <c r="A29" s="10" t="str">
        <f>name!$D25</f>
        <v>72 Customer service occupations</v>
      </c>
      <c r="B29" s="151">
        <v>15.647428234901835</v>
      </c>
      <c r="C29" s="141">
        <f t="shared" si="0"/>
        <v>1.7287721860466627</v>
      </c>
      <c r="E29" s="151">
        <v>16.875728425890131</v>
      </c>
      <c r="F29" s="141">
        <f t="shared" si="1"/>
        <v>1.8783283572365255</v>
      </c>
      <c r="H29" s="151">
        <f t="shared" si="3"/>
        <v>1.2283001909882962</v>
      </c>
      <c r="I29" s="141">
        <f t="shared" si="4"/>
        <v>7.8498534874156034</v>
      </c>
      <c r="K29" s="207">
        <f t="shared" si="2"/>
        <v>-0.11537825569675444</v>
      </c>
      <c r="L29" s="141">
        <f t="shared" si="5"/>
        <v>-0.73736242125336249</v>
      </c>
      <c r="N29" s="151">
        <f t="shared" si="6"/>
        <v>1.3147300679636746</v>
      </c>
      <c r="O29" s="141">
        <f t="shared" si="7"/>
        <v>8.4022118409921749</v>
      </c>
      <c r="Q29" s="151">
        <v>2.8948378721375959E-2</v>
      </c>
      <c r="R29" s="141">
        <f t="shared" si="8"/>
        <v>0.18500406767679653</v>
      </c>
      <c r="T29" s="11"/>
    </row>
    <row r="30" spans="1:20" x14ac:dyDescent="0.2">
      <c r="A30" s="10" t="str">
        <f>name!$D26</f>
        <v>81 Process, plant and machine operatives</v>
      </c>
      <c r="B30" s="151">
        <v>33.147941184344226</v>
      </c>
      <c r="C30" s="141">
        <f t="shared" si="0"/>
        <v>3.6622784194264422</v>
      </c>
      <c r="E30" s="151">
        <v>26.420768281383069</v>
      </c>
      <c r="F30" s="141">
        <f t="shared" si="1"/>
        <v>2.9407251071166445</v>
      </c>
      <c r="H30" s="151">
        <f t="shared" si="3"/>
        <v>-6.7271729029611578</v>
      </c>
      <c r="I30" s="141">
        <f t="shared" si="4"/>
        <v>-20.294391333535977</v>
      </c>
      <c r="K30" s="207">
        <f t="shared" si="2"/>
        <v>-0.2444204617125211</v>
      </c>
      <c r="L30" s="141">
        <f t="shared" si="5"/>
        <v>-0.73736242125336249</v>
      </c>
      <c r="N30" s="151">
        <f t="shared" si="6"/>
        <v>-4.2719768487221739</v>
      </c>
      <c r="O30" s="141">
        <f t="shared" si="7"/>
        <v>-12.887608388601308</v>
      </c>
      <c r="Q30" s="151">
        <v>-2.2107755925264625</v>
      </c>
      <c r="R30" s="141">
        <f t="shared" si="8"/>
        <v>-6.6694205236813078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30.261207182052505</v>
      </c>
      <c r="C31" s="141">
        <f t="shared" si="0"/>
        <v>3.3433438714126225</v>
      </c>
      <c r="E31" s="151">
        <v>32.28336961515312</v>
      </c>
      <c r="F31" s="141">
        <f t="shared" si="1"/>
        <v>3.5932534042358917</v>
      </c>
      <c r="H31" s="151">
        <f t="shared" si="3"/>
        <v>2.0221624331006147</v>
      </c>
      <c r="I31" s="141">
        <f t="shared" si="4"/>
        <v>6.6823587735122869</v>
      </c>
      <c r="K31" s="207">
        <f t="shared" si="2"/>
        <v>-0.22313476997807877</v>
      </c>
      <c r="L31" s="141">
        <f t="shared" si="5"/>
        <v>-0.73736242125336249</v>
      </c>
      <c r="N31" s="151">
        <f t="shared" si="6"/>
        <v>-0.4843470049127192</v>
      </c>
      <c r="O31" s="141">
        <f t="shared" si="7"/>
        <v>-1.6005541418056137</v>
      </c>
      <c r="Q31" s="151">
        <v>2.7296442079914125</v>
      </c>
      <c r="R31" s="141">
        <f t="shared" si="8"/>
        <v>9.0202753365712578</v>
      </c>
      <c r="T31" s="11"/>
    </row>
    <row r="32" spans="1:20" x14ac:dyDescent="0.2">
      <c r="A32" s="10" t="str">
        <f>name!$D28</f>
        <v>91 Elementary trades and related occupations</v>
      </c>
      <c r="B32" s="151">
        <v>15.280613782908381</v>
      </c>
      <c r="C32" s="141">
        <f t="shared" si="0"/>
        <v>1.6882454865452219</v>
      </c>
      <c r="E32" s="151">
        <v>11.749595004064647</v>
      </c>
      <c r="F32" s="141">
        <f t="shared" si="1"/>
        <v>1.3077715477052154</v>
      </c>
      <c r="H32" s="151">
        <f t="shared" si="3"/>
        <v>-3.5310187788437339</v>
      </c>
      <c r="I32" s="141">
        <f t="shared" si="4"/>
        <v>-23.107833422196933</v>
      </c>
      <c r="K32" s="207">
        <f t="shared" si="2"/>
        <v>-0.11267350377202827</v>
      </c>
      <c r="L32" s="141">
        <f t="shared" si="5"/>
        <v>-0.73736242125336249</v>
      </c>
      <c r="N32" s="151">
        <f>H32-(K32+Q32)</f>
        <v>-3.3923979130239585</v>
      </c>
      <c r="O32" s="141">
        <f t="shared" si="7"/>
        <v>-22.200665243031086</v>
      </c>
      <c r="Q32" s="151">
        <v>-2.59473620477471E-2</v>
      </c>
      <c r="R32" s="141">
        <f t="shared" si="8"/>
        <v>-0.1698057579124842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98.263690708010472</v>
      </c>
      <c r="C33" s="141">
        <f t="shared" si="0"/>
        <v>10.856450839339232</v>
      </c>
      <c r="E33" s="151">
        <v>90.341625784473237</v>
      </c>
      <c r="F33" s="141">
        <f t="shared" si="1"/>
        <v>10.055342991268597</v>
      </c>
      <c r="H33" s="151">
        <f t="shared" ref="H33" si="9">E33-B33</f>
        <v>-7.9220649235372349</v>
      </c>
      <c r="I33" s="141">
        <f>IF(B33&lt;&gt;0,((E33/B33)-1)*100,0)</f>
        <v>-8.0620469946295454</v>
      </c>
      <c r="K33" s="207">
        <f t="shared" si="2"/>
        <v>-0.72455952901750142</v>
      </c>
      <c r="L33" s="141">
        <f t="shared" ref="L33" si="10">IF(B33&lt;&gt;0,K33/B33*100,0)</f>
        <v>-0.73736242125336249</v>
      </c>
      <c r="N33" s="151">
        <f>H33-(K33+Q33)</f>
        <v>-11.215937370186925</v>
      </c>
      <c r="O33" s="141">
        <f t="shared" ref="O33" si="11">IF(B33&lt;&gt;0,N33/B33*100,0)</f>
        <v>-11.414121828087005</v>
      </c>
      <c r="Q33" s="151">
        <v>4.0184319756671911</v>
      </c>
      <c r="R33" s="141">
        <f t="shared" ref="R33" si="12">IF(B33&lt;&gt;0,Q33/B33*100,0)</f>
        <v>4.0894372547108162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905.11800000000005</v>
      </c>
      <c r="C35" s="147">
        <f>B35/B$35*100</f>
        <v>100</v>
      </c>
      <c r="D35" s="145"/>
      <c r="E35" s="152">
        <f>SUM(E8:E33)</f>
        <v>898.44400000000007</v>
      </c>
      <c r="F35" s="147">
        <f t="shared" ref="F35" si="13">E35/E$35*100</f>
        <v>100</v>
      </c>
      <c r="G35" s="145"/>
      <c r="H35" s="152">
        <f>E35-B35</f>
        <v>-6.6739999999999782</v>
      </c>
      <c r="I35" s="147">
        <f>IF(B35&lt;&gt;0,((E35/B35)-1)*100,0)</f>
        <v>-0.73736242125336249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46.682710163164636</v>
      </c>
      <c r="C44" s="141">
        <f t="shared" ref="C44:C68" si="15">B44/B$71*100</f>
        <v>5.1959510178892208</v>
      </c>
      <c r="E44" s="151">
        <v>47.332930542888619</v>
      </c>
      <c r="F44" s="141">
        <f t="shared" ref="F44:F68" si="16">E44/E$71*100</f>
        <v>4.9973743018983798</v>
      </c>
      <c r="H44" s="151">
        <f>E44-B44</f>
        <v>0.65022037972398294</v>
      </c>
      <c r="I44" s="141">
        <f>IF(B44&gt;0,((E44/B44)-1)*100,0)</f>
        <v>1.392850538135737</v>
      </c>
      <c r="K44" s="151">
        <f>(($E$71/$B$71)-1)*B44</f>
        <v>2.5310516598341932</v>
      </c>
      <c r="L44" s="141">
        <f>IF(B44&gt;0,K44/B44*100,0)</f>
        <v>5.421818165628566</v>
      </c>
      <c r="N44" s="151">
        <f>H44-(K44+Q44)</f>
        <v>-0.90205402672596691</v>
      </c>
      <c r="O44" s="141">
        <f>IF(B44&gt;0,N44/B44*100,0)</f>
        <v>-1.9323086075618203</v>
      </c>
      <c r="Q44" s="151">
        <v>-0.97877725338424326</v>
      </c>
      <c r="R44" s="141">
        <f>IF(B44&gt;0,Q44/B44*100,0)</f>
        <v>-2.0966590199310136</v>
      </c>
      <c r="T44" s="151"/>
    </row>
    <row r="45" spans="1:20" x14ac:dyDescent="0.2">
      <c r="A45" s="135" t="str">
        <f t="shared" si="14"/>
        <v>12 Other managers and proprietors</v>
      </c>
      <c r="B45" s="151">
        <v>29.163110883815396</v>
      </c>
      <c r="C45" s="141">
        <f t="shared" si="15"/>
        <v>3.2459575537056722</v>
      </c>
      <c r="E45" s="151">
        <v>41.440906663677502</v>
      </c>
      <c r="F45" s="141">
        <f t="shared" si="16"/>
        <v>4.3752989648671923</v>
      </c>
      <c r="H45" s="151">
        <f t="shared" ref="H45:H71" si="17">E45-B45</f>
        <v>12.277795779862107</v>
      </c>
      <c r="I45" s="141">
        <f t="shared" ref="I45:I71" si="18">IF(B45&gt;0,((E45/B45)-1)*100,0)</f>
        <v>42.10043238794492</v>
      </c>
      <c r="K45" s="151">
        <f t="shared" ref="K45:K68" si="19">(($E$71/$B$71)-1)*B45</f>
        <v>1.5811708435611049</v>
      </c>
      <c r="L45" s="141">
        <f t="shared" ref="L45:L68" si="20">IF(B45&gt;0,K45/B45*100,0)</f>
        <v>5.4218181656285678</v>
      </c>
      <c r="N45" s="151">
        <f t="shared" ref="N45:N68" si="21">H45-(K45+Q45)</f>
        <v>9.3610589360179652</v>
      </c>
      <c r="O45" s="141">
        <f t="shared" ref="O45:O68" si="22">IF(B45&gt;0,N45/B45*100,0)</f>
        <v>32.098972476948809</v>
      </c>
      <c r="Q45" s="151">
        <v>1.3355660002830374</v>
      </c>
      <c r="R45" s="141">
        <f>IF(B45&gt;0,Q45/B45*100,0)</f>
        <v>4.5796417453675504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44.322690373157997</v>
      </c>
      <c r="C46" s="141">
        <f t="shared" si="15"/>
        <v>4.9332724547281739</v>
      </c>
      <c r="E46" s="151">
        <v>51.300581576107191</v>
      </c>
      <c r="F46" s="141">
        <f t="shared" si="16"/>
        <v>5.4162758379936555</v>
      </c>
      <c r="H46" s="151">
        <f t="shared" si="17"/>
        <v>6.9778912029491948</v>
      </c>
      <c r="I46" s="141">
        <f t="shared" si="18"/>
        <v>15.743383680461399</v>
      </c>
      <c r="K46" s="151">
        <f t="shared" si="19"/>
        <v>2.4030956781471842</v>
      </c>
      <c r="L46" s="141">
        <f t="shared" si="20"/>
        <v>5.4218181656285669</v>
      </c>
      <c r="N46" s="151">
        <f t="shared" si="21"/>
        <v>5.1933730892585732</v>
      </c>
      <c r="O46" s="141">
        <f t="shared" si="22"/>
        <v>11.717188296863181</v>
      </c>
      <c r="Q46" s="151">
        <v>-0.61857756445656231</v>
      </c>
      <c r="R46" s="141">
        <f t="shared" ref="R46:R68" si="23">IF(B46&gt;0,Q46/B46*100,0)</f>
        <v>-1.3956227820303422</v>
      </c>
      <c r="T46" s="151"/>
    </row>
    <row r="47" spans="1:20" x14ac:dyDescent="0.2">
      <c r="A47" s="135" t="str">
        <f t="shared" si="14"/>
        <v>22 Health professionals</v>
      </c>
      <c r="B47" s="151">
        <v>59.101807877526831</v>
      </c>
      <c r="C47" s="141">
        <f t="shared" si="15"/>
        <v>6.5782405890102025</v>
      </c>
      <c r="E47" s="151">
        <v>71.980145770291628</v>
      </c>
      <c r="F47" s="141">
        <f t="shared" si="16"/>
        <v>7.5996082768088487</v>
      </c>
      <c r="H47" s="151">
        <f t="shared" si="17"/>
        <v>12.878337892764797</v>
      </c>
      <c r="I47" s="141">
        <f t="shared" si="18"/>
        <v>21.790091293741497</v>
      </c>
      <c r="K47" s="151">
        <f t="shared" si="19"/>
        <v>3.2043925557186452</v>
      </c>
      <c r="L47" s="141">
        <f t="shared" si="20"/>
        <v>5.4218181656285669</v>
      </c>
      <c r="N47" s="151">
        <f t="shared" si="21"/>
        <v>6.8162051648716835</v>
      </c>
      <c r="O47" s="141">
        <f t="shared" si="22"/>
        <v>11.532989276734988</v>
      </c>
      <c r="Q47" s="151">
        <v>2.8577401721744686</v>
      </c>
      <c r="R47" s="141">
        <f t="shared" si="23"/>
        <v>4.8352838513779375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41.104106973159084</v>
      </c>
      <c r="C48" s="141">
        <f t="shared" si="15"/>
        <v>4.5750327202540255</v>
      </c>
      <c r="E48" s="151">
        <v>48.198094270271255</v>
      </c>
      <c r="F48" s="141">
        <f t="shared" si="16"/>
        <v>5.088717620990761</v>
      </c>
      <c r="H48" s="151">
        <f t="shared" si="17"/>
        <v>7.0939872971121716</v>
      </c>
      <c r="I48" s="141">
        <f t="shared" si="18"/>
        <v>17.258585137841663</v>
      </c>
      <c r="K48" s="151">
        <f t="shared" si="19"/>
        <v>2.2285899386901376</v>
      </c>
      <c r="L48" s="141">
        <f t="shared" si="20"/>
        <v>5.4218181656285669</v>
      </c>
      <c r="N48" s="151">
        <f t="shared" si="21"/>
        <v>3.3255094995026155</v>
      </c>
      <c r="O48" s="141">
        <f t="shared" si="22"/>
        <v>8.0904555393313071</v>
      </c>
      <c r="Q48" s="151">
        <v>1.5398878589194187</v>
      </c>
      <c r="R48" s="141">
        <f t="shared" si="23"/>
        <v>3.7463114328817873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47.304100022744556</v>
      </c>
      <c r="C49" s="141">
        <f t="shared" si="15"/>
        <v>5.2651139105770142</v>
      </c>
      <c r="E49" s="151">
        <v>59.229484174231892</v>
      </c>
      <c r="F49" s="141">
        <f t="shared" si="16"/>
        <v>6.2534032592552746</v>
      </c>
      <c r="H49" s="151">
        <f t="shared" si="17"/>
        <v>11.925384151487336</v>
      </c>
      <c r="I49" s="141">
        <f t="shared" si="18"/>
        <v>25.210043412206183</v>
      </c>
      <c r="K49" s="151">
        <f t="shared" si="19"/>
        <v>2.5647422881202715</v>
      </c>
      <c r="L49" s="141">
        <f t="shared" si="20"/>
        <v>5.4218181656285669</v>
      </c>
      <c r="N49" s="151">
        <f t="shared" si="21"/>
        <v>9.8537668684235591</v>
      </c>
      <c r="O49" s="141">
        <f t="shared" si="22"/>
        <v>20.8306824644919</v>
      </c>
      <c r="Q49" s="151">
        <v>-0.49312500505649381</v>
      </c>
      <c r="R49" s="141">
        <f t="shared" si="23"/>
        <v>-1.0424572179142855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19.59402074224467</v>
      </c>
      <c r="C50" s="141">
        <f t="shared" si="15"/>
        <v>2.180883921785294</v>
      </c>
      <c r="E50" s="151">
        <v>17.771998918947137</v>
      </c>
      <c r="F50" s="141">
        <f t="shared" si="16"/>
        <v>1.8763539394721818</v>
      </c>
      <c r="H50" s="151">
        <f t="shared" si="17"/>
        <v>-1.8220218232975327</v>
      </c>
      <c r="I50" s="141">
        <f t="shared" si="18"/>
        <v>-9.2988664616918459</v>
      </c>
      <c r="K50" s="151">
        <f t="shared" si="19"/>
        <v>1.0623521759800509</v>
      </c>
      <c r="L50" s="141">
        <f t="shared" si="20"/>
        <v>5.4218181656285678</v>
      </c>
      <c r="N50" s="151">
        <f t="shared" si="21"/>
        <v>-2.3855999702872639</v>
      </c>
      <c r="O50" s="141">
        <f t="shared" si="22"/>
        <v>-12.17514261962536</v>
      </c>
      <c r="Q50" s="151">
        <v>-0.49877402899031958</v>
      </c>
      <c r="R50" s="141">
        <f t="shared" si="23"/>
        <v>-2.5455420076950506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21.115213004926797</v>
      </c>
      <c r="C51" s="141">
        <f t="shared" si="15"/>
        <v>2.3501980095506005</v>
      </c>
      <c r="E51" s="151">
        <v>23.299293997545774</v>
      </c>
      <c r="F51" s="141">
        <f t="shared" si="16"/>
        <v>2.4599214910263751</v>
      </c>
      <c r="H51" s="151">
        <f t="shared" si="17"/>
        <v>2.184080992618977</v>
      </c>
      <c r="I51" s="141">
        <f t="shared" si="18"/>
        <v>10.343637036052478</v>
      </c>
      <c r="K51" s="151">
        <f t="shared" si="19"/>
        <v>1.1448284544122866</v>
      </c>
      <c r="L51" s="141">
        <f t="shared" si="20"/>
        <v>5.4218181656285669</v>
      </c>
      <c r="N51" s="151">
        <f t="shared" si="21"/>
        <v>3.9460499885695555E-2</v>
      </c>
      <c r="O51" s="141">
        <f t="shared" si="22"/>
        <v>0.18688184616697101</v>
      </c>
      <c r="Q51" s="151">
        <v>0.99979203832099495</v>
      </c>
      <c r="R51" s="141">
        <f t="shared" si="23"/>
        <v>4.7349370242569382</v>
      </c>
      <c r="T51" s="151"/>
    </row>
    <row r="52" spans="1:20" x14ac:dyDescent="0.2">
      <c r="A52" s="135" t="str">
        <f t="shared" si="14"/>
        <v>33 Protective service occupations</v>
      </c>
      <c r="B52" s="151">
        <v>12.932979961242234</v>
      </c>
      <c r="C52" s="141">
        <f t="shared" si="15"/>
        <v>1.4394864856621261</v>
      </c>
      <c r="E52" s="151">
        <v>16.933447206818059</v>
      </c>
      <c r="F52" s="141">
        <f t="shared" si="16"/>
        <v>1.7878202964261494</v>
      </c>
      <c r="H52" s="151">
        <f t="shared" si="17"/>
        <v>4.000467245575825</v>
      </c>
      <c r="I52" s="141">
        <f t="shared" si="18"/>
        <v>30.932292925253812</v>
      </c>
      <c r="K52" s="151">
        <f t="shared" si="19"/>
        <v>0.7012026568957338</v>
      </c>
      <c r="L52" s="141">
        <f t="shared" si="20"/>
        <v>5.4218181656285669</v>
      </c>
      <c r="N52" s="151">
        <f t="shared" si="21"/>
        <v>3.7872479729642192</v>
      </c>
      <c r="O52" s="141">
        <f t="shared" si="22"/>
        <v>29.283645256653191</v>
      </c>
      <c r="Q52" s="151">
        <v>-0.48798338428412796</v>
      </c>
      <c r="R52" s="141">
        <f t="shared" si="23"/>
        <v>-3.7731704970279436</v>
      </c>
      <c r="T52" s="151"/>
    </row>
    <row r="53" spans="1:20" x14ac:dyDescent="0.2">
      <c r="A53" s="135" t="str">
        <f t="shared" si="14"/>
        <v>34 Culture, media and sports occupations</v>
      </c>
      <c r="B53" s="151">
        <v>11.418322694076771</v>
      </c>
      <c r="C53" s="141">
        <f t="shared" si="15"/>
        <v>1.2708997660484982</v>
      </c>
      <c r="E53" s="151">
        <v>12.106184644945694</v>
      </c>
      <c r="F53" s="141">
        <f t="shared" si="16"/>
        <v>1.2781616380982324</v>
      </c>
      <c r="H53" s="151">
        <f t="shared" si="17"/>
        <v>0.68786195086892299</v>
      </c>
      <c r="I53" s="141">
        <f t="shared" si="18"/>
        <v>6.0241943523434482</v>
      </c>
      <c r="K53" s="151">
        <f t="shared" si="19"/>
        <v>0.61908069403754351</v>
      </c>
      <c r="L53" s="141">
        <f t="shared" si="20"/>
        <v>5.4218181656285669</v>
      </c>
      <c r="N53" s="151">
        <f t="shared" si="21"/>
        <v>0.19818375635489482</v>
      </c>
      <c r="O53" s="141">
        <f t="shared" si="22"/>
        <v>1.7356643498760305</v>
      </c>
      <c r="Q53" s="151">
        <v>-0.12940249952351535</v>
      </c>
      <c r="R53" s="141">
        <f t="shared" si="23"/>
        <v>-1.1332881631611498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41.240769536837512</v>
      </c>
      <c r="C54" s="141">
        <f t="shared" si="15"/>
        <v>4.5902437477280174</v>
      </c>
      <c r="E54" s="151">
        <v>41.333766860360619</v>
      </c>
      <c r="F54" s="141">
        <f t="shared" si="16"/>
        <v>4.363987227062978</v>
      </c>
      <c r="H54" s="151">
        <f t="shared" si="17"/>
        <v>9.2997323523107411E-2</v>
      </c>
      <c r="I54" s="141">
        <f t="shared" si="18"/>
        <v>0.22549851655906394</v>
      </c>
      <c r="K54" s="151">
        <f t="shared" si="19"/>
        <v>2.2359995343932684</v>
      </c>
      <c r="L54" s="141">
        <f t="shared" si="20"/>
        <v>5.4218181656285669</v>
      </c>
      <c r="N54" s="151">
        <f t="shared" si="21"/>
        <v>-1.5360284284991468</v>
      </c>
      <c r="O54" s="141">
        <f t="shared" si="22"/>
        <v>-3.7245387167839326</v>
      </c>
      <c r="Q54" s="151">
        <v>-0.60697378237101418</v>
      </c>
      <c r="R54" s="141">
        <f t="shared" si="23"/>
        <v>-1.4717809322855788</v>
      </c>
      <c r="T54" s="151"/>
    </row>
    <row r="55" spans="1:20" x14ac:dyDescent="0.2">
      <c r="A55" s="135" t="str">
        <f t="shared" si="14"/>
        <v>41 Administrative occupations</v>
      </c>
      <c r="B55" s="151">
        <v>83.651291335582201</v>
      </c>
      <c r="C55" s="141">
        <f t="shared" si="15"/>
        <v>9.3106850661345835</v>
      </c>
      <c r="E55" s="151">
        <v>73.33436786322477</v>
      </c>
      <c r="F55" s="141">
        <f t="shared" si="16"/>
        <v>7.7425860009570506</v>
      </c>
      <c r="H55" s="151">
        <f t="shared" si="17"/>
        <v>-10.316923472357431</v>
      </c>
      <c r="I55" s="141">
        <f t="shared" si="18"/>
        <v>-12.333250697791664</v>
      </c>
      <c r="K55" s="151">
        <f t="shared" si="19"/>
        <v>4.5354209094154712</v>
      </c>
      <c r="L55" s="141">
        <f t="shared" si="20"/>
        <v>5.4218181656285669</v>
      </c>
      <c r="N55" s="151">
        <f t="shared" si="21"/>
        <v>-14.017258788737188</v>
      </c>
      <c r="O55" s="141">
        <f t="shared" si="22"/>
        <v>-16.756775137522304</v>
      </c>
      <c r="Q55" s="151">
        <v>-0.83508559303571406</v>
      </c>
      <c r="R55" s="141">
        <f t="shared" si="23"/>
        <v>-0.99829372589792775</v>
      </c>
      <c r="T55" s="151"/>
    </row>
    <row r="56" spans="1:20" x14ac:dyDescent="0.2">
      <c r="A56" s="135" t="str">
        <f t="shared" si="14"/>
        <v>42 Secretarial and related occupations</v>
      </c>
      <c r="B56" s="151">
        <v>16.346646258940346</v>
      </c>
      <c r="C56" s="141">
        <f t="shared" si="15"/>
        <v>1.8194396377448505</v>
      </c>
      <c r="E56" s="151">
        <v>15.308215419739918</v>
      </c>
      <c r="F56" s="141">
        <f t="shared" si="16"/>
        <v>1.6162295777823206</v>
      </c>
      <c r="H56" s="151">
        <f t="shared" si="17"/>
        <v>-1.0384308392004282</v>
      </c>
      <c r="I56" s="141">
        <f t="shared" si="18"/>
        <v>-6.3525620041633086</v>
      </c>
      <c r="K56" s="151">
        <f t="shared" si="19"/>
        <v>0.88628543633827028</v>
      </c>
      <c r="L56" s="141">
        <f t="shared" si="20"/>
        <v>5.4218181656285669</v>
      </c>
      <c r="N56" s="151">
        <f t="shared" si="21"/>
        <v>-2.2060256143241297</v>
      </c>
      <c r="O56" s="141">
        <f t="shared" si="22"/>
        <v>-13.49527957832699</v>
      </c>
      <c r="Q56" s="151">
        <v>0.28130933878543118</v>
      </c>
      <c r="R56" s="141">
        <f t="shared" si="23"/>
        <v>1.7208994085351106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8.1951425896230141</v>
      </c>
      <c r="C57" s="141">
        <f t="shared" si="15"/>
        <v>0.91214840208438297</v>
      </c>
      <c r="E57" s="151">
        <v>9.19405078038832</v>
      </c>
      <c r="F57" s="141">
        <f t="shared" si="16"/>
        <v>0.97070079061826342</v>
      </c>
      <c r="H57" s="151">
        <f t="shared" si="17"/>
        <v>0.9989081907653059</v>
      </c>
      <c r="I57" s="141">
        <f t="shared" si="18"/>
        <v>12.189027583609825</v>
      </c>
      <c r="K57" s="151">
        <f t="shared" si="19"/>
        <v>0.44432572962334393</v>
      </c>
      <c r="L57" s="141">
        <f t="shared" si="20"/>
        <v>5.4218181656285669</v>
      </c>
      <c r="N57" s="151">
        <f t="shared" si="21"/>
        <v>0.56645908932008404</v>
      </c>
      <c r="O57" s="141">
        <f t="shared" si="22"/>
        <v>6.9121321944703569</v>
      </c>
      <c r="Q57" s="151">
        <v>-1.1876628178122007E-2</v>
      </c>
      <c r="R57" s="141">
        <f t="shared" si="23"/>
        <v>-0.14492277648909518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32.566314573333692</v>
      </c>
      <c r="C58" s="141">
        <f t="shared" si="15"/>
        <v>3.6247461804334704</v>
      </c>
      <c r="E58" s="151">
        <v>28.005219125017611</v>
      </c>
      <c r="F58" s="141">
        <f t="shared" si="16"/>
        <v>2.9567694366099784</v>
      </c>
      <c r="H58" s="151">
        <f t="shared" si="17"/>
        <v>-4.561095448316081</v>
      </c>
      <c r="I58" s="141">
        <f t="shared" si="18"/>
        <v>-14.005562213818468</v>
      </c>
      <c r="K58" s="151">
        <f t="shared" si="19"/>
        <v>1.7656863594127494</v>
      </c>
      <c r="L58" s="141">
        <f t="shared" si="20"/>
        <v>5.4218181656285669</v>
      </c>
      <c r="N58" s="151">
        <f t="shared" si="21"/>
        <v>-3.7777929410185886</v>
      </c>
      <c r="O58" s="141">
        <f t="shared" si="22"/>
        <v>-11.60030844912357</v>
      </c>
      <c r="Q58" s="151">
        <v>-2.5489888667102418</v>
      </c>
      <c r="R58" s="141">
        <f t="shared" si="23"/>
        <v>-7.8270719303234664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27.159488191415189</v>
      </c>
      <c r="C59" s="141">
        <f t="shared" si="15"/>
        <v>3.0229472500695858</v>
      </c>
      <c r="E59" s="151">
        <v>24.157329429590092</v>
      </c>
      <c r="F59" s="141">
        <f t="shared" si="16"/>
        <v>2.5505122101945288</v>
      </c>
      <c r="H59" s="151">
        <f t="shared" si="17"/>
        <v>-3.0021587618250969</v>
      </c>
      <c r="I59" s="141">
        <f t="shared" si="18"/>
        <v>-11.053811988894713</v>
      </c>
      <c r="K59" s="151">
        <f t="shared" si="19"/>
        <v>1.4725380644538943</v>
      </c>
      <c r="L59" s="141">
        <f t="shared" si="20"/>
        <v>5.4218181656285678</v>
      </c>
      <c r="N59" s="151">
        <f t="shared" si="21"/>
        <v>-2.2248555137180768</v>
      </c>
      <c r="O59" s="141">
        <f t="shared" si="22"/>
        <v>-8.19181678991038</v>
      </c>
      <c r="Q59" s="151">
        <v>-2.2498413125609145</v>
      </c>
      <c r="R59" s="141">
        <f t="shared" si="23"/>
        <v>-8.283813364612902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16.200714773712313</v>
      </c>
      <c r="C60" s="141">
        <f t="shared" si="15"/>
        <v>1.8031969464665925</v>
      </c>
      <c r="E60" s="151">
        <v>15.497093036165472</v>
      </c>
      <c r="F60" s="141">
        <f t="shared" si="16"/>
        <v>1.6361711308554738</v>
      </c>
      <c r="H60" s="151">
        <f t="shared" si="17"/>
        <v>-0.70362173754684143</v>
      </c>
      <c r="I60" s="141">
        <f t="shared" si="18"/>
        <v>-4.3431524310801102</v>
      </c>
      <c r="K60" s="151">
        <f t="shared" si="19"/>
        <v>0.87837329656280516</v>
      </c>
      <c r="L60" s="141">
        <f t="shared" si="20"/>
        <v>5.4218181656285669</v>
      </c>
      <c r="N60" s="151">
        <f t="shared" si="21"/>
        <v>-2.2357649799055999</v>
      </c>
      <c r="O60" s="141">
        <f t="shared" si="22"/>
        <v>-13.800409495100846</v>
      </c>
      <c r="Q60" s="151">
        <v>0.65376994579595304</v>
      </c>
      <c r="R60" s="141">
        <f t="shared" si="23"/>
        <v>4.0354388983921661</v>
      </c>
      <c r="T60" s="151"/>
    </row>
    <row r="61" spans="1:20" x14ac:dyDescent="0.2">
      <c r="A61" s="135" t="str">
        <f t="shared" si="14"/>
        <v>61 Caring personal service occupations</v>
      </c>
      <c r="B61" s="151">
        <v>63.102575575849443</v>
      </c>
      <c r="C61" s="141">
        <f t="shared" si="15"/>
        <v>7.023540206829745</v>
      </c>
      <c r="E61" s="151">
        <v>70.841915693781786</v>
      </c>
      <c r="F61" s="141">
        <f t="shared" si="16"/>
        <v>7.4794348231739844</v>
      </c>
      <c r="H61" s="151">
        <f t="shared" si="17"/>
        <v>7.7393401179323433</v>
      </c>
      <c r="I61" s="141">
        <f t="shared" si="18"/>
        <v>12.264697672489833</v>
      </c>
      <c r="K61" s="151">
        <f t="shared" si="19"/>
        <v>3.4213069055509004</v>
      </c>
      <c r="L61" s="141">
        <f t="shared" si="20"/>
        <v>5.4218181656285669</v>
      </c>
      <c r="N61" s="151">
        <f t="shared" si="21"/>
        <v>0.93572490321704471</v>
      </c>
      <c r="O61" s="141">
        <f t="shared" si="22"/>
        <v>1.482863250315831</v>
      </c>
      <c r="Q61" s="151">
        <v>3.3823083091643977</v>
      </c>
      <c r="R61" s="141">
        <f t="shared" si="23"/>
        <v>5.3600162565454328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20.334609598403386</v>
      </c>
      <c r="C62" s="141">
        <f t="shared" si="15"/>
        <v>2.263314085062996</v>
      </c>
      <c r="E62" s="151">
        <v>20.921271607286258</v>
      </c>
      <c r="F62" s="141">
        <f t="shared" si="16"/>
        <v>2.2088517210772309</v>
      </c>
      <c r="H62" s="151">
        <f t="shared" si="17"/>
        <v>0.58666200888287179</v>
      </c>
      <c r="I62" s="141">
        <f t="shared" si="18"/>
        <v>2.8850419086921431</v>
      </c>
      <c r="K62" s="151">
        <f t="shared" si="19"/>
        <v>1.102505557115885</v>
      </c>
      <c r="L62" s="141">
        <f t="shared" si="20"/>
        <v>5.4218181656285678</v>
      </c>
      <c r="N62" s="151">
        <f t="shared" si="21"/>
        <v>7.4911601704310882E-2</v>
      </c>
      <c r="O62" s="141">
        <f t="shared" si="22"/>
        <v>0.36839459022706156</v>
      </c>
      <c r="Q62" s="151">
        <v>-0.59075514993732414</v>
      </c>
      <c r="R62" s="141">
        <f t="shared" si="23"/>
        <v>-2.9051708471634905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1.2025368284270568</v>
      </c>
      <c r="C63" s="141">
        <f t="shared" si="15"/>
        <v>0.133846609073805</v>
      </c>
      <c r="E63" s="151">
        <v>1.0551463930743961</v>
      </c>
      <c r="F63" s="141">
        <f t="shared" si="16"/>
        <v>0.11140154241480769</v>
      </c>
      <c r="H63" s="151">
        <f t="shared" si="17"/>
        <v>-0.14739043535266072</v>
      </c>
      <c r="I63" s="141">
        <f t="shared" si="18"/>
        <v>-12.256625482768001</v>
      </c>
      <c r="K63" s="151">
        <f t="shared" si="19"/>
        <v>6.5199360212031793E-2</v>
      </c>
      <c r="L63" s="141">
        <f t="shared" si="20"/>
        <v>5.4218181656285669</v>
      </c>
      <c r="N63" s="151">
        <f t="shared" si="21"/>
        <v>-0.20960523588834645</v>
      </c>
      <c r="O63" s="141">
        <f t="shared" si="22"/>
        <v>-17.430255018677013</v>
      </c>
      <c r="Q63" s="151">
        <v>-2.9845596763460689E-3</v>
      </c>
      <c r="R63" s="141">
        <f t="shared" si="23"/>
        <v>-0.24818862971955175</v>
      </c>
      <c r="T63" s="151"/>
    </row>
    <row r="64" spans="1:20" x14ac:dyDescent="0.2">
      <c r="A64" s="135" t="str">
        <f t="shared" si="14"/>
        <v>71 Sales occupations</v>
      </c>
      <c r="B64" s="151">
        <v>78.033760930852978</v>
      </c>
      <c r="C64" s="141">
        <f t="shared" si="15"/>
        <v>8.6854340315982945</v>
      </c>
      <c r="E64" s="151">
        <v>71.762917649839878</v>
      </c>
      <c r="F64" s="141">
        <f t="shared" si="16"/>
        <v>7.5766734993855156</v>
      </c>
      <c r="H64" s="151">
        <f t="shared" si="17"/>
        <v>-6.2708432810131001</v>
      </c>
      <c r="I64" s="141">
        <f t="shared" si="18"/>
        <v>-8.0360643985489801</v>
      </c>
      <c r="K64" s="151">
        <f t="shared" si="19"/>
        <v>4.230848625472154</v>
      </c>
      <c r="L64" s="141">
        <f t="shared" si="20"/>
        <v>5.4218181656285669</v>
      </c>
      <c r="N64" s="151">
        <f t="shared" si="21"/>
        <v>-8.319755619900052</v>
      </c>
      <c r="O64" s="141">
        <f t="shared" si="22"/>
        <v>-10.661738612435105</v>
      </c>
      <c r="Q64" s="151">
        <v>-2.1819362865852026</v>
      </c>
      <c r="R64" s="141">
        <f t="shared" si="23"/>
        <v>-2.7961439517424425</v>
      </c>
      <c r="T64" s="151"/>
    </row>
    <row r="65" spans="1:20" x14ac:dyDescent="0.2">
      <c r="A65" s="135" t="str">
        <f t="shared" si="14"/>
        <v>72 Customer service occupations</v>
      </c>
      <c r="B65" s="151">
        <v>16.875728425890131</v>
      </c>
      <c r="C65" s="141">
        <f t="shared" si="15"/>
        <v>1.8783283572365255</v>
      </c>
      <c r="E65" s="151">
        <v>25.431199665215026</v>
      </c>
      <c r="F65" s="141">
        <f t="shared" si="16"/>
        <v>2.6850064472183068</v>
      </c>
      <c r="H65" s="151">
        <f t="shared" si="17"/>
        <v>8.5554712393248948</v>
      </c>
      <c r="I65" s="141">
        <f t="shared" si="18"/>
        <v>50.69690044430557</v>
      </c>
      <c r="K65" s="151">
        <f t="shared" si="19"/>
        <v>0.91497130937705495</v>
      </c>
      <c r="L65" s="141">
        <f t="shared" si="20"/>
        <v>5.4218181656285669</v>
      </c>
      <c r="N65" s="151">
        <f t="shared" si="21"/>
        <v>7.6863897107477746</v>
      </c>
      <c r="O65" s="141">
        <f t="shared" si="22"/>
        <v>45.547009982428932</v>
      </c>
      <c r="Q65" s="151">
        <v>-4.5889780799934429E-2</v>
      </c>
      <c r="R65" s="141">
        <f t="shared" si="23"/>
        <v>-0.27192770375192804</v>
      </c>
      <c r="T65" s="151"/>
    </row>
    <row r="66" spans="1:20" x14ac:dyDescent="0.2">
      <c r="A66" s="135" t="str">
        <f t="shared" si="14"/>
        <v>81 Process, plant and machine operatives</v>
      </c>
      <c r="B66" s="151">
        <v>26.420768281383069</v>
      </c>
      <c r="C66" s="141">
        <f t="shared" si="15"/>
        <v>2.9407251071166445</v>
      </c>
      <c r="E66" s="151">
        <v>29.702037297511936</v>
      </c>
      <c r="F66" s="141">
        <f t="shared" si="16"/>
        <v>3.1359181906161111</v>
      </c>
      <c r="H66" s="151">
        <f t="shared" si="17"/>
        <v>3.2812690161288671</v>
      </c>
      <c r="I66" s="141">
        <f t="shared" si="18"/>
        <v>12.4192793380689</v>
      </c>
      <c r="K66" s="151">
        <f t="shared" si="19"/>
        <v>1.4324860141786577</v>
      </c>
      <c r="L66" s="141">
        <f t="shared" si="20"/>
        <v>5.4218181656285669</v>
      </c>
      <c r="N66" s="151">
        <f t="shared" si="21"/>
        <v>4.1984126506729833</v>
      </c>
      <c r="O66" s="141">
        <f t="shared" si="22"/>
        <v>15.890577465271216</v>
      </c>
      <c r="Q66" s="151">
        <v>-2.3496296487227744</v>
      </c>
      <c r="R66" s="141">
        <f t="shared" si="23"/>
        <v>-8.8931162928308929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32.28336961515312</v>
      </c>
      <c r="C67" s="141">
        <f t="shared" si="15"/>
        <v>3.5932534042358917</v>
      </c>
      <c r="E67" s="151">
        <v>30.93249239538628</v>
      </c>
      <c r="F67" s="141">
        <f t="shared" si="16"/>
        <v>3.2658286908794616</v>
      </c>
      <c r="H67" s="151">
        <f t="shared" si="17"/>
        <v>-1.3508772197668399</v>
      </c>
      <c r="I67" s="141">
        <f t="shared" si="18"/>
        <v>-4.1844368660103211</v>
      </c>
      <c r="K67" s="151">
        <f t="shared" si="19"/>
        <v>1.7503455982713849</v>
      </c>
      <c r="L67" s="141">
        <f t="shared" si="20"/>
        <v>5.4218181656285669</v>
      </c>
      <c r="N67" s="151">
        <f t="shared" si="21"/>
        <v>-2.5694761880183581</v>
      </c>
      <c r="O67" s="141">
        <f t="shared" si="22"/>
        <v>-7.9591325770786367</v>
      </c>
      <c r="Q67" s="151">
        <v>-0.53174663001986699</v>
      </c>
      <c r="R67" s="141">
        <f t="shared" si="23"/>
        <v>-1.647122454560247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11.749595004064647</v>
      </c>
      <c r="C68" s="141">
        <f t="shared" si="15"/>
        <v>1.3077715477052154</v>
      </c>
      <c r="E68" s="151">
        <v>8.8814501366237604</v>
      </c>
      <c r="F68" s="141">
        <f t="shared" si="16"/>
        <v>0.93769665573820582</v>
      </c>
      <c r="H68" s="151">
        <f t="shared" si="17"/>
        <v>-2.8681448674408863</v>
      </c>
      <c r="I68" s="141">
        <f t="shared" si="18"/>
        <v>-24.410584930362976</v>
      </c>
      <c r="K68" s="151">
        <f t="shared" si="19"/>
        <v>0.63704167631816355</v>
      </c>
      <c r="L68" s="141">
        <f t="shared" si="20"/>
        <v>5.4218181656285669</v>
      </c>
      <c r="N68" s="151">
        <f t="shared" si="21"/>
        <v>-3.0852066052688212</v>
      </c>
      <c r="O68" s="141">
        <f t="shared" si="22"/>
        <v>-26.257982544943271</v>
      </c>
      <c r="Q68" s="151">
        <v>-0.41997993849022874</v>
      </c>
      <c r="R68" s="141">
        <f t="shared" si="23"/>
        <v>-3.5744205510482803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90.341625784473237</v>
      </c>
      <c r="C69" s="141">
        <f t="shared" ref="C69" si="25">B69/B$71*100</f>
        <v>10.055342991268597</v>
      </c>
      <c r="E69" s="151">
        <v>91.204458881069201</v>
      </c>
      <c r="F69" s="141">
        <f t="shared" ref="F69" si="26">E69/E$71*100</f>
        <v>9.6292964285787352</v>
      </c>
      <c r="H69" s="151">
        <f t="shared" ref="H69" si="27">E69-B69</f>
        <v>0.86283309659596341</v>
      </c>
      <c r="I69" s="141">
        <f t="shared" ref="I69" si="28">IF(B69&gt;0,((E69/B69)-1)*100,0)</f>
        <v>0.95507811499253581</v>
      </c>
      <c r="K69" s="151">
        <f t="shared" ref="K69" si="29">(($E$71/$B$71)-1)*B69</f>
        <v>4.8981586779067516</v>
      </c>
      <c r="L69" s="141">
        <f t="shared" ref="L69" si="30">IF(B69&gt;0,K69/B69*100,0)</f>
        <v>5.4218181656285678</v>
      </c>
      <c r="N69" s="151">
        <f t="shared" ref="N69" si="31">H69-(K69+Q69)</f>
        <v>-8.5672798306542219</v>
      </c>
      <c r="O69" s="141">
        <f t="shared" ref="O69" si="32">IF(B69&gt;0,N69/B69*100,0)</f>
        <v>-9.4832030708558008</v>
      </c>
      <c r="Q69" s="151">
        <v>4.5319542493434328</v>
      </c>
      <c r="R69" s="141">
        <f t="shared" ref="R69" si="33">IF(B69&gt;0,Q69/B69*100,0)</f>
        <v>5.0164630202197742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898.44400000000007</v>
      </c>
      <c r="C71" s="147">
        <f>B71/B$71*100</f>
        <v>100</v>
      </c>
      <c r="D71" s="145"/>
      <c r="E71" s="152">
        <f>SUM(E44:E69)</f>
        <v>947.15600000000006</v>
      </c>
      <c r="F71" s="147">
        <f>E71/E$71*100</f>
        <v>100</v>
      </c>
      <c r="G71" s="145"/>
      <c r="H71" s="152">
        <f t="shared" si="17"/>
        <v>48.711999999999989</v>
      </c>
      <c r="I71" s="147">
        <f t="shared" si="18"/>
        <v>5.4218181656285669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46.682710163164664</v>
      </c>
      <c r="C7" s="11">
        <f t="shared" si="2"/>
        <v>47.332930542888626</v>
      </c>
      <c r="D7" s="11">
        <f t="shared" si="2"/>
        <v>0.65022037972396851</v>
      </c>
      <c r="E7" s="11">
        <f t="shared" si="2"/>
        <v>23.083645909694468</v>
      </c>
      <c r="F7" s="11">
        <f t="shared" si="2"/>
        <v>23.733866289418433</v>
      </c>
      <c r="G7" s="200">
        <f>IF(B7&gt;0,(1+(E7/B7))^(1/($C$6-$B$6))-1,0)</f>
        <v>2.7147149557542161E-2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30.130519602914866</v>
      </c>
      <c r="R7" s="11">
        <v>27.973481990329503</v>
      </c>
      <c r="S7" s="345">
        <f>R7-Q7</f>
        <v>-2.1570376125853628</v>
      </c>
      <c r="T7" s="345">
        <v>12.683986132019188</v>
      </c>
      <c r="U7" s="345">
        <f>SUM(S7:T7)</f>
        <v>10.526948519433825</v>
      </c>
      <c r="V7" s="346">
        <f>IF(Q7&gt;0,(1+(T7/Q7))^(1/($C$6-$B$6))-1,0)</f>
        <v>2.369902009391911E-2</v>
      </c>
      <c r="X7" s="10" t="str">
        <f>name!B4</f>
        <v>Agriculture</v>
      </c>
      <c r="Y7" s="11">
        <v>4.6009999999999893</v>
      </c>
      <c r="Z7" s="11">
        <v>4.9000000000000101</v>
      </c>
      <c r="AA7" s="345">
        <f>Z7-Y7</f>
        <v>0.2990000000000208</v>
      </c>
      <c r="AB7" s="11">
        <v>2.6110667648256167</v>
      </c>
      <c r="AC7" s="345">
        <f>SUM(AA7:AB7)</f>
        <v>2.9100667648256375</v>
      </c>
      <c r="AD7" s="348">
        <f>IF(Y7&gt;0,(1+(AB7/Y7))^(1/($C$6-$B$6))-1,0)</f>
        <v>3.0418942090736145E-2</v>
      </c>
    </row>
    <row r="8" spans="1:30" x14ac:dyDescent="0.2">
      <c r="A8" s="10" t="str">
        <f>name!D5</f>
        <v>12 Other managers and proprietors</v>
      </c>
      <c r="B8" s="11">
        <f t="shared" si="2"/>
        <v>29.163110883815413</v>
      </c>
      <c r="C8" s="11">
        <f t="shared" si="2"/>
        <v>41.440906663677552</v>
      </c>
      <c r="D8" s="11">
        <f t="shared" si="2"/>
        <v>12.277795779862144</v>
      </c>
      <c r="E8" s="11">
        <f t="shared" si="2"/>
        <v>20.810596445787962</v>
      </c>
      <c r="F8" s="11">
        <f t="shared" si="2"/>
        <v>33.088392225650104</v>
      </c>
      <c r="G8" s="200">
        <f t="shared" ref="G8:G33" si="3">IF(B8&gt;0,(1+(E8/B8))^(1/($C$6-$B$6))-1,0)</f>
        <v>3.6558573274679151E-2</v>
      </c>
      <c r="H8" s="11"/>
      <c r="I8" s="10" t="str">
        <f>name!E4</f>
        <v>Managers, directors and senior officials</v>
      </c>
      <c r="J8" s="11">
        <f t="array" ref="J8:J16">MMULT(aggregation!$B$13:$AA$21,B7:B32)</f>
        <v>75.845821046980078</v>
      </c>
      <c r="K8" s="11">
        <f t="array" ref="K8:K16">MMULT(aggregation!$B$13:$AA$21,C7:C32)</f>
        <v>88.773837206566185</v>
      </c>
      <c r="L8" s="11">
        <f t="array" ref="L8:L16">MMULT(aggregation!$B$13:$AA$21,D7:D32)</f>
        <v>12.928016159586113</v>
      </c>
      <c r="M8" s="11">
        <f t="array" ref="M8:M16">MMULT(aggregation!$B$13:$AA$21,E7:E32)</f>
        <v>43.894242355482433</v>
      </c>
      <c r="N8" s="11">
        <f t="array" ref="N8:N16">MMULT(aggregation!$B$13:$AA$21,F7:F32)</f>
        <v>56.82225851506854</v>
      </c>
      <c r="O8" s="11"/>
      <c r="P8" s="10" t="str">
        <f>name!D5</f>
        <v>12 Other managers and proprietors</v>
      </c>
      <c r="Q8" s="11">
        <v>16.595267999447824</v>
      </c>
      <c r="R8" s="11">
        <v>24.652177801893981</v>
      </c>
      <c r="S8" s="345">
        <f t="shared" ref="S8:S31" si="4">R8-Q8</f>
        <v>8.0569098024461567</v>
      </c>
      <c r="T8" s="345">
        <v>11.026513315443324</v>
      </c>
      <c r="U8" s="345">
        <f t="shared" ref="U8:U31" si="5">SUM(S8:T8)</f>
        <v>19.083423117889481</v>
      </c>
      <c r="V8" s="346">
        <f t="shared" ref="V8:V33" si="6">IF(Q8&gt;0,(1+(T8/Q8))^(1/($C$6-$B$6))-1,0)</f>
        <v>3.4549227650890968E-2</v>
      </c>
      <c r="X8" s="10" t="str">
        <f>name!B5</f>
        <v>Mining and quarrying</v>
      </c>
      <c r="Y8" s="11">
        <v>0.90499999999999836</v>
      </c>
      <c r="Z8" s="11">
        <v>0.70099999999999851</v>
      </c>
      <c r="AA8" s="345">
        <f t="shared" ref="AA8:AA29" si="7">Z8-Y8</f>
        <v>-0.20399999999999985</v>
      </c>
      <c r="AB8" s="11">
        <v>0.32053664999846659</v>
      </c>
      <c r="AC8" s="345">
        <f t="shared" ref="AC8:AC29" si="8">SUM(AA8:AB8)</f>
        <v>0.11653664999846675</v>
      </c>
      <c r="AD8" s="348">
        <f t="shared" ref="AD8:AD29" si="9">IF(Y8&gt;0,(1+(AB8/Y8))^(1/($C$6-$B$6))-1,0)</f>
        <v>2.0418949391548535E-2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44.322690373157975</v>
      </c>
      <c r="C9" s="11">
        <f t="shared" si="2"/>
        <v>51.300581576107255</v>
      </c>
      <c r="D9" s="11">
        <f t="shared" si="2"/>
        <v>6.9778912029492748</v>
      </c>
      <c r="E9" s="11">
        <f t="shared" si="2"/>
        <v>17.579562755768151</v>
      </c>
      <c r="F9" s="11">
        <f t="shared" si="2"/>
        <v>24.557453958717424</v>
      </c>
      <c r="G9" s="200">
        <f t="shared" si="3"/>
        <v>2.2520497959048535E-2</v>
      </c>
      <c r="H9" s="11"/>
      <c r="I9" s="10" t="str">
        <f>name!E5</f>
        <v>Professional occupations</v>
      </c>
      <c r="J9" s="11">
        <v>191.83270524658849</v>
      </c>
      <c r="K9" s="11">
        <v>230.70830579090193</v>
      </c>
      <c r="L9" s="11">
        <v>38.875600544313457</v>
      </c>
      <c r="M9" s="11">
        <v>103.31225475055912</v>
      </c>
      <c r="N9" s="11">
        <v>142.18785529487258</v>
      </c>
      <c r="O9" s="11"/>
      <c r="P9" s="10" t="str">
        <f>name!D6</f>
        <v>21 Science, research, engineering and technology professionals</v>
      </c>
      <c r="Q9" s="11">
        <v>35.797834159485127</v>
      </c>
      <c r="R9" s="11">
        <v>38.895243564575551</v>
      </c>
      <c r="S9" s="345">
        <f t="shared" si="4"/>
        <v>3.0974094050904242</v>
      </c>
      <c r="T9" s="345">
        <v>12.069402386159988</v>
      </c>
      <c r="U9" s="345">
        <f t="shared" si="5"/>
        <v>15.166811791250412</v>
      </c>
      <c r="V9" s="346">
        <f t="shared" si="6"/>
        <v>1.9558399631762091E-2</v>
      </c>
      <c r="X9" s="10" t="str">
        <f>name!B6</f>
        <v>Food drink and tobacco</v>
      </c>
      <c r="Y9" s="11">
        <v>8.2790000000000052</v>
      </c>
      <c r="Z9" s="11">
        <v>8.1269999999999989</v>
      </c>
      <c r="AA9" s="345">
        <f t="shared" si="7"/>
        <v>-0.15200000000000635</v>
      </c>
      <c r="AB9" s="11">
        <v>3.5897139790602757</v>
      </c>
      <c r="AC9" s="345">
        <f t="shared" si="8"/>
        <v>3.4377139790602693</v>
      </c>
      <c r="AD9" s="348">
        <f t="shared" si="9"/>
        <v>2.4302860230105638E-2</v>
      </c>
    </row>
    <row r="10" spans="1:30" x14ac:dyDescent="0.2">
      <c r="A10" s="10" t="str">
        <f>name!D7</f>
        <v>22 Health professionals</v>
      </c>
      <c r="B10" s="11">
        <f t="shared" si="2"/>
        <v>59.10180787752688</v>
      </c>
      <c r="C10" s="11">
        <f t="shared" si="2"/>
        <v>71.9801457702916</v>
      </c>
      <c r="D10" s="11">
        <f t="shared" si="2"/>
        <v>12.87833789276473</v>
      </c>
      <c r="E10" s="11">
        <f t="shared" si="2"/>
        <v>36.517828319513072</v>
      </c>
      <c r="F10" s="11">
        <f t="shared" si="2"/>
        <v>49.396166212277805</v>
      </c>
      <c r="G10" s="200">
        <f t="shared" si="3"/>
        <v>3.2594374581022434E-2</v>
      </c>
      <c r="H10" s="11"/>
      <c r="I10" s="10" t="str">
        <f>name!E6</f>
        <v>Associate professional occupations</v>
      </c>
      <c r="J10" s="11">
        <v>106.30130593932802</v>
      </c>
      <c r="K10" s="11">
        <v>111.44469162861736</v>
      </c>
      <c r="L10" s="11">
        <v>5.1433856892893584</v>
      </c>
      <c r="M10" s="11">
        <v>49.616276704304767</v>
      </c>
      <c r="N10" s="11">
        <v>54.759662393594127</v>
      </c>
      <c r="O10" s="11"/>
      <c r="P10" s="10" t="str">
        <f>name!D7</f>
        <v>22 Health professionals</v>
      </c>
      <c r="Q10" s="11">
        <v>15.503522649033556</v>
      </c>
      <c r="R10" s="11">
        <v>18.887119662634813</v>
      </c>
      <c r="S10" s="345">
        <f t="shared" si="4"/>
        <v>3.383597013601257</v>
      </c>
      <c r="T10" s="345">
        <v>6.7889573114694794</v>
      </c>
      <c r="U10" s="345">
        <f t="shared" si="5"/>
        <v>10.172554325070736</v>
      </c>
      <c r="V10" s="346">
        <f t="shared" si="6"/>
        <v>2.4507636231847485E-2</v>
      </c>
      <c r="X10" s="10" t="str">
        <f>name!B7</f>
        <v>Engineering</v>
      </c>
      <c r="Y10" s="11">
        <v>14.46300000000001</v>
      </c>
      <c r="Z10" s="11">
        <v>13.753999999999989</v>
      </c>
      <c r="AA10" s="345">
        <f t="shared" si="7"/>
        <v>-0.70900000000002095</v>
      </c>
      <c r="AB10" s="11">
        <v>5.9625504493039223</v>
      </c>
      <c r="AC10" s="345">
        <f t="shared" si="8"/>
        <v>5.2535504493039014</v>
      </c>
      <c r="AD10" s="348">
        <f t="shared" si="9"/>
        <v>2.3279700618239474E-2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41.104106973159077</v>
      </c>
      <c r="C11" s="11">
        <f t="shared" si="2"/>
        <v>48.198094270271255</v>
      </c>
      <c r="D11" s="11">
        <f t="shared" si="2"/>
        <v>7.0939872971121938</v>
      </c>
      <c r="E11" s="11">
        <f t="shared" si="2"/>
        <v>22.758461172864362</v>
      </c>
      <c r="F11" s="11">
        <f t="shared" si="2"/>
        <v>29.852448469976558</v>
      </c>
      <c r="G11" s="200">
        <f t="shared" si="3"/>
        <v>2.9810725726154397E-2</v>
      </c>
      <c r="H11" s="11"/>
      <c r="I11" s="10" t="str">
        <f>name!E7</f>
        <v>Administrative and secretarial occupations</v>
      </c>
      <c r="J11" s="11">
        <v>99.997937594522568</v>
      </c>
      <c r="K11" s="11">
        <v>88.642583282964708</v>
      </c>
      <c r="L11" s="11">
        <v>-11.355354311557875</v>
      </c>
      <c r="M11" s="11">
        <v>47.562714994280697</v>
      </c>
      <c r="N11" s="11">
        <v>36.207360682722815</v>
      </c>
      <c r="O11" s="11"/>
      <c r="P11" s="10" t="str">
        <f>name!D8</f>
        <v>23 Teaching and other educational professionals</v>
      </c>
      <c r="Q11" s="11">
        <v>13.536612568551631</v>
      </c>
      <c r="R11" s="11">
        <v>15.787348318706973</v>
      </c>
      <c r="S11" s="345">
        <f t="shared" si="4"/>
        <v>2.2507357501553429</v>
      </c>
      <c r="T11" s="345">
        <v>6.5515485666373463</v>
      </c>
      <c r="U11" s="345">
        <f t="shared" si="5"/>
        <v>8.8022843167926901</v>
      </c>
      <c r="V11" s="346">
        <f t="shared" si="6"/>
        <v>2.6664816061882979E-2</v>
      </c>
      <c r="X11" s="10" t="str">
        <f>name!B8</f>
        <v>Rest of manufacturing</v>
      </c>
      <c r="Y11" s="11">
        <v>57.053000000000011</v>
      </c>
      <c r="Z11" s="11">
        <v>50.124000000000066</v>
      </c>
      <c r="AA11" s="345">
        <f t="shared" si="7"/>
        <v>-6.9289999999999452</v>
      </c>
      <c r="AB11" s="11">
        <v>21.72036300147353</v>
      </c>
      <c r="AC11" s="345">
        <f t="shared" si="8"/>
        <v>14.791363001473584</v>
      </c>
      <c r="AD11" s="348">
        <f t="shared" si="9"/>
        <v>2.1739209997629017E-2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47.304100022744549</v>
      </c>
      <c r="C12" s="11">
        <f t="shared" si="2"/>
        <v>59.2294841742318</v>
      </c>
      <c r="D12" s="11">
        <f t="shared" si="2"/>
        <v>11.925384151487254</v>
      </c>
      <c r="E12" s="11">
        <f t="shared" si="2"/>
        <v>26.456402502413539</v>
      </c>
      <c r="F12" s="11">
        <f t="shared" si="2"/>
        <v>38.381786653900789</v>
      </c>
      <c r="G12" s="200">
        <f t="shared" si="3"/>
        <v>3.0057982776194647E-2</v>
      </c>
      <c r="H12" s="11"/>
      <c r="I12" s="10" t="str">
        <f>name!E8</f>
        <v>Skilled trades occupations</v>
      </c>
      <c r="J12" s="11">
        <v>84.121660128084201</v>
      </c>
      <c r="K12" s="11">
        <v>76.853692371161458</v>
      </c>
      <c r="L12" s="11">
        <v>-7.2679677569227401</v>
      </c>
      <c r="M12" s="11">
        <v>33.999770620602</v>
      </c>
      <c r="N12" s="11">
        <v>26.731802863679256</v>
      </c>
      <c r="O12" s="11"/>
      <c r="P12" s="10" t="str">
        <f>name!D9</f>
        <v>24 Business, media and public service professionals</v>
      </c>
      <c r="Q12" s="11">
        <v>23.233322728333995</v>
      </c>
      <c r="R12" s="11">
        <v>27.878676889709791</v>
      </c>
      <c r="S12" s="345">
        <f t="shared" si="4"/>
        <v>4.6453541613757956</v>
      </c>
      <c r="T12" s="345">
        <v>11.041797427523832</v>
      </c>
      <c r="U12" s="345">
        <f t="shared" si="5"/>
        <v>15.687151588899628</v>
      </c>
      <c r="V12" s="346">
        <f t="shared" si="6"/>
        <v>2.626104467646373E-2</v>
      </c>
      <c r="X12" s="10" t="str">
        <f>name!B9</f>
        <v>Electricity and gas</v>
      </c>
      <c r="Y12" s="11">
        <v>8.3609999999999811</v>
      </c>
      <c r="Z12" s="11">
        <v>8.3700000000000117</v>
      </c>
      <c r="AA12" s="345">
        <f t="shared" si="7"/>
        <v>9.0000000000305391E-3</v>
      </c>
      <c r="AB12" s="11">
        <v>3.558405336976421</v>
      </c>
      <c r="AC12" s="345">
        <f t="shared" si="8"/>
        <v>3.5674053369764516</v>
      </c>
      <c r="AD12" s="348">
        <f t="shared" si="9"/>
        <v>2.3920939065197544E-2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19.594020742244684</v>
      </c>
      <c r="C13" s="11">
        <f t="shared" si="2"/>
        <v>17.771998918947176</v>
      </c>
      <c r="D13" s="11">
        <f t="shared" si="2"/>
        <v>-1.8220218232975067</v>
      </c>
      <c r="E13" s="11">
        <f t="shared" si="2"/>
        <v>6.9405592471676059</v>
      </c>
      <c r="F13" s="11">
        <f t="shared" si="2"/>
        <v>5.1185374238700998</v>
      </c>
      <c r="G13" s="200">
        <f t="shared" si="3"/>
        <v>2.0420661458685707E-2</v>
      </c>
      <c r="H13" s="11"/>
      <c r="I13" s="10" t="str">
        <f>name!E9</f>
        <v>Caring, leisure and other service occupations</v>
      </c>
      <c r="J13" s="11">
        <v>84.639722002679875</v>
      </c>
      <c r="K13" s="11">
        <v>92.818333694142439</v>
      </c>
      <c r="L13" s="11">
        <v>8.1786116914625637</v>
      </c>
      <c r="M13" s="11">
        <v>49.629256333269026</v>
      </c>
      <c r="N13" s="11">
        <v>57.807868024731576</v>
      </c>
      <c r="O13" s="11"/>
      <c r="P13" s="10" t="str">
        <f>name!D10</f>
        <v>31 Science, engineering and technology associate professionals</v>
      </c>
      <c r="Q13" s="11">
        <v>15.59382977447903</v>
      </c>
      <c r="R13" s="11">
        <v>12.78684724838666</v>
      </c>
      <c r="S13" s="345">
        <f t="shared" si="4"/>
        <v>-2.8069825260923693</v>
      </c>
      <c r="T13" s="345">
        <v>4.6857738938628923</v>
      </c>
      <c r="U13" s="345">
        <f t="shared" si="5"/>
        <v>1.878791367770523</v>
      </c>
      <c r="V13" s="346">
        <f t="shared" si="6"/>
        <v>1.7670326917962775E-2</v>
      </c>
      <c r="X13" s="10" t="str">
        <f>name!B10</f>
        <v>Water and sewerage</v>
      </c>
      <c r="Y13" s="11">
        <v>5.7010000000000014</v>
      </c>
      <c r="Z13" s="11">
        <v>6.0289999999999964</v>
      </c>
      <c r="AA13" s="345">
        <f t="shared" si="7"/>
        <v>0.32799999999999496</v>
      </c>
      <c r="AB13" s="11">
        <v>2.6123193114421506</v>
      </c>
      <c r="AC13" s="345">
        <f t="shared" si="8"/>
        <v>2.9403193114421455</v>
      </c>
      <c r="AD13" s="348">
        <f t="shared" si="9"/>
        <v>2.5466698378757036E-2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21.115213004926812</v>
      </c>
      <c r="C14" s="11">
        <f t="shared" si="2"/>
        <v>23.299293997545799</v>
      </c>
      <c r="D14" s="11">
        <f t="shared" si="2"/>
        <v>2.1840809926189855</v>
      </c>
      <c r="E14" s="11">
        <f t="shared" si="2"/>
        <v>12.877303120836459</v>
      </c>
      <c r="F14" s="11">
        <f t="shared" si="2"/>
        <v>15.061384113455441</v>
      </c>
      <c r="G14" s="200">
        <f t="shared" si="3"/>
        <v>3.2252293214371175E-2</v>
      </c>
      <c r="H14" s="11"/>
      <c r="I14" s="10" t="str">
        <f>name!E10</f>
        <v>Sales and customer service occupations</v>
      </c>
      <c r="J14" s="11">
        <v>94.909489356743194</v>
      </c>
      <c r="K14" s="11">
        <v>97.194117315054754</v>
      </c>
      <c r="L14" s="11">
        <v>2.2846279583115638</v>
      </c>
      <c r="M14" s="11">
        <v>47.454313596546186</v>
      </c>
      <c r="N14" s="11">
        <v>49.738941554857746</v>
      </c>
      <c r="O14" s="11"/>
      <c r="P14" s="10" t="str">
        <f>name!D11</f>
        <v>32 Health and social care associate professionals</v>
      </c>
      <c r="Q14" s="11">
        <v>4.8311798203230802</v>
      </c>
      <c r="R14" s="11">
        <v>4.7199881710091534</v>
      </c>
      <c r="S14" s="345">
        <f t="shared" si="4"/>
        <v>-0.11119164931392689</v>
      </c>
      <c r="T14" s="345">
        <v>2.199046941887338</v>
      </c>
      <c r="U14" s="345">
        <f t="shared" si="5"/>
        <v>2.0878552925734111</v>
      </c>
      <c r="V14" s="346">
        <f t="shared" si="6"/>
        <v>2.5323887321210048E-2</v>
      </c>
      <c r="X14" s="10" t="str">
        <f>name!B11</f>
        <v>Construction</v>
      </c>
      <c r="Y14" s="11">
        <v>52.006000000000036</v>
      </c>
      <c r="Z14" s="11">
        <v>50.004000000000026</v>
      </c>
      <c r="AA14" s="345">
        <f t="shared" si="7"/>
        <v>-2.0020000000000095</v>
      </c>
      <c r="AB14" s="11">
        <v>20.825690198033204</v>
      </c>
      <c r="AC14" s="345">
        <f t="shared" si="8"/>
        <v>18.823690198033194</v>
      </c>
      <c r="AD14" s="348">
        <f t="shared" si="9"/>
        <v>2.2706765961156394E-2</v>
      </c>
    </row>
    <row r="15" spans="1:30" x14ac:dyDescent="0.2">
      <c r="A15" s="10" t="str">
        <f>name!D12</f>
        <v>33 Protective service occupations</v>
      </c>
      <c r="B15" s="11">
        <f t="shared" si="2"/>
        <v>12.932979961242237</v>
      </c>
      <c r="C15" s="11">
        <f t="shared" si="2"/>
        <v>16.933447206818059</v>
      </c>
      <c r="D15" s="11">
        <f t="shared" si="2"/>
        <v>4.0004672455758223</v>
      </c>
      <c r="E15" s="11">
        <f t="shared" si="2"/>
        <v>5.4617562288253563</v>
      </c>
      <c r="F15" s="11">
        <f t="shared" si="2"/>
        <v>9.4622234744011795</v>
      </c>
      <c r="G15" s="200">
        <f t="shared" si="3"/>
        <v>2.376355244305195E-2</v>
      </c>
      <c r="H15" s="11"/>
      <c r="I15" s="10" t="str">
        <f>name!E11</f>
        <v>Process, plant and machine operatives</v>
      </c>
      <c r="J15" s="11">
        <v>58.704137896536103</v>
      </c>
      <c r="K15" s="11">
        <v>60.634529692898198</v>
      </c>
      <c r="L15" s="11">
        <v>1.9303917963621022</v>
      </c>
      <c r="M15" s="11">
        <v>27.911080192294147</v>
      </c>
      <c r="N15" s="11">
        <v>29.841471988656249</v>
      </c>
      <c r="O15" s="11"/>
      <c r="P15" s="10" t="str">
        <f>name!D12</f>
        <v>33 Protective service occupations</v>
      </c>
      <c r="Q15" s="11">
        <v>9.3967115172385931</v>
      </c>
      <c r="R15" s="11">
        <v>10.955344805239978</v>
      </c>
      <c r="S15" s="345">
        <f t="shared" si="4"/>
        <v>1.5586332880013849</v>
      </c>
      <c r="T15" s="345">
        <v>2.9005497723800553</v>
      </c>
      <c r="U15" s="345">
        <f t="shared" si="5"/>
        <v>4.4591830603814397</v>
      </c>
      <c r="V15" s="346">
        <f t="shared" si="6"/>
        <v>1.809624062272075E-2</v>
      </c>
      <c r="X15" s="10" t="str">
        <f>name!B12</f>
        <v>Wholesale and retail trade</v>
      </c>
      <c r="Y15" s="11">
        <v>127.91499999999998</v>
      </c>
      <c r="Z15" s="11">
        <v>127.67200000000031</v>
      </c>
      <c r="AA15" s="345">
        <f t="shared" si="7"/>
        <v>-0.24299999999966815</v>
      </c>
      <c r="AB15" s="11">
        <v>60.071446915229913</v>
      </c>
      <c r="AC15" s="345">
        <f t="shared" si="8"/>
        <v>59.828446915230245</v>
      </c>
      <c r="AD15" s="348">
        <f t="shared" si="9"/>
        <v>2.5999157811236184E-2</v>
      </c>
    </row>
    <row r="16" spans="1:30" x14ac:dyDescent="0.2">
      <c r="A16" s="10" t="str">
        <f>name!D13</f>
        <v>34 Culture, media and sports occupations</v>
      </c>
      <c r="B16" s="11">
        <f t="shared" si="2"/>
        <v>11.418322694076775</v>
      </c>
      <c r="C16" s="11">
        <f t="shared" si="2"/>
        <v>12.106184644945703</v>
      </c>
      <c r="D16" s="11">
        <f t="shared" si="2"/>
        <v>0.68786195086892732</v>
      </c>
      <c r="E16" s="11">
        <f t="shared" si="2"/>
        <v>5.5703584842423517</v>
      </c>
      <c r="F16" s="11">
        <f t="shared" si="2"/>
        <v>6.25822043511128</v>
      </c>
      <c r="G16" s="200">
        <f t="shared" si="3"/>
        <v>2.6842472066206824E-2</v>
      </c>
      <c r="H16" s="11"/>
      <c r="I16" s="10" t="str">
        <f>name!E12</f>
        <v>Elementary occupations</v>
      </c>
      <c r="J16" s="11">
        <v>102.09122078853785</v>
      </c>
      <c r="K16" s="11">
        <v>100.085909017693</v>
      </c>
      <c r="L16" s="11">
        <v>-2.0053117708448704</v>
      </c>
      <c r="M16" s="11">
        <v>47.560808363144027</v>
      </c>
      <c r="N16" s="11">
        <v>45.555496592299164</v>
      </c>
      <c r="O16" s="11"/>
      <c r="P16" s="10" t="str">
        <f>name!D13</f>
        <v>34 Culture, media and sports occupations</v>
      </c>
      <c r="Q16" s="11">
        <v>4.7738499490571211</v>
      </c>
      <c r="R16" s="11">
        <v>4.9230040488182301</v>
      </c>
      <c r="S16" s="345">
        <f t="shared" si="4"/>
        <v>0.14915409976110894</v>
      </c>
      <c r="T16" s="345">
        <v>1.8827580983968741</v>
      </c>
      <c r="U16" s="345">
        <f t="shared" si="5"/>
        <v>2.0319121981579831</v>
      </c>
      <c r="V16" s="346">
        <f t="shared" si="6"/>
        <v>2.2411238722456872E-2</v>
      </c>
      <c r="X16" s="10" t="str">
        <f>name!B13</f>
        <v>Transport and storage</v>
      </c>
      <c r="Y16" s="11">
        <v>43.89700000000002</v>
      </c>
      <c r="Z16" s="11">
        <v>46.149000000000015</v>
      </c>
      <c r="AA16" s="345">
        <f t="shared" si="7"/>
        <v>2.2519999999999953</v>
      </c>
      <c r="AB16" s="11">
        <v>21.333973096852993</v>
      </c>
      <c r="AC16" s="345">
        <f t="shared" si="8"/>
        <v>23.585973096852989</v>
      </c>
      <c r="AD16" s="348">
        <f t="shared" si="9"/>
        <v>2.675761955349687E-2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41.240769536837497</v>
      </c>
      <c r="C17" s="11">
        <f t="shared" si="10"/>
        <v>41.333766860360626</v>
      </c>
      <c r="D17" s="11">
        <f t="shared" si="10"/>
        <v>9.2997323523129505E-2</v>
      </c>
      <c r="E17" s="11">
        <f t="shared" si="10"/>
        <v>18.766299623232996</v>
      </c>
      <c r="F17" s="11">
        <f t="shared" si="10"/>
        <v>18.859296946756128</v>
      </c>
      <c r="G17" s="200">
        <f t="shared" si="3"/>
        <v>2.5317516735124723E-2</v>
      </c>
      <c r="H17" s="11"/>
      <c r="O17" s="11"/>
      <c r="P17" s="10" t="str">
        <f>name!D14</f>
        <v>35 Business and public service associate professionals</v>
      </c>
      <c r="Q17" s="11">
        <v>20.09719080850094</v>
      </c>
      <c r="R17" s="11">
        <v>18.334100164482191</v>
      </c>
      <c r="S17" s="345">
        <f t="shared" si="4"/>
        <v>-1.7630906440187495</v>
      </c>
      <c r="T17" s="345">
        <v>7.0035579157922729</v>
      </c>
      <c r="U17" s="345">
        <f t="shared" si="5"/>
        <v>5.2404672717735234</v>
      </c>
      <c r="V17" s="346">
        <f t="shared" si="6"/>
        <v>2.0132057866080411E-2</v>
      </c>
      <c r="X17" s="10" t="str">
        <f>name!B14</f>
        <v>Accommodation and food</v>
      </c>
      <c r="Y17" s="11">
        <v>73.337999999999994</v>
      </c>
      <c r="Z17" s="11">
        <v>89.033999999999907</v>
      </c>
      <c r="AA17" s="345">
        <f t="shared" si="7"/>
        <v>15.695999999999913</v>
      </c>
      <c r="AB17" s="11">
        <v>41.365729697095759</v>
      </c>
      <c r="AC17" s="345">
        <f t="shared" si="8"/>
        <v>57.061729697095672</v>
      </c>
      <c r="AD17" s="348">
        <f t="shared" si="9"/>
        <v>3.0267258893053706E-2</v>
      </c>
    </row>
    <row r="18" spans="1:30" x14ac:dyDescent="0.2">
      <c r="A18" s="10" t="str">
        <f>name!D15</f>
        <v>41 Administrative occupations</v>
      </c>
      <c r="B18" s="11">
        <f t="shared" si="10"/>
        <v>83.651291335582229</v>
      </c>
      <c r="C18" s="11">
        <f t="shared" si="10"/>
        <v>73.334367863224799</v>
      </c>
      <c r="D18" s="11">
        <f t="shared" si="10"/>
        <v>-10.316923472357443</v>
      </c>
      <c r="E18" s="11">
        <f t="shared" si="10"/>
        <v>38.467073357010825</v>
      </c>
      <c r="F18" s="11">
        <f t="shared" si="10"/>
        <v>28.150149884653377</v>
      </c>
      <c r="G18" s="200">
        <f t="shared" si="3"/>
        <v>2.5543033218028866E-2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27.984479972724685</v>
      </c>
      <c r="R18" s="11">
        <v>29.385339876567599</v>
      </c>
      <c r="S18" s="345">
        <f t="shared" si="4"/>
        <v>1.4008599038429139</v>
      </c>
      <c r="T18" s="345">
        <v>10.38407488237036</v>
      </c>
      <c r="U18" s="345">
        <f t="shared" si="5"/>
        <v>11.784934786213274</v>
      </c>
      <c r="V18" s="346">
        <f t="shared" si="6"/>
        <v>2.1262095923359592E-2</v>
      </c>
      <c r="X18" s="10" t="str">
        <f>name!B15</f>
        <v>Media</v>
      </c>
      <c r="Y18" s="11">
        <v>7.1880000000000015</v>
      </c>
      <c r="Z18" s="11">
        <v>7.1689999999999987</v>
      </c>
      <c r="AA18" s="345">
        <f t="shared" si="7"/>
        <v>-1.9000000000002792E-2</v>
      </c>
      <c r="AB18" s="11">
        <v>3.5362122876508493</v>
      </c>
      <c r="AC18" s="345">
        <f t="shared" si="8"/>
        <v>3.5172122876508465</v>
      </c>
      <c r="AD18" s="348">
        <f t="shared" si="9"/>
        <v>2.7031637744449943E-2</v>
      </c>
    </row>
    <row r="19" spans="1:30" x14ac:dyDescent="0.2">
      <c r="A19" s="10" t="str">
        <f>name!D16</f>
        <v>42 Secretarial and related occupations</v>
      </c>
      <c r="B19" s="11">
        <f t="shared" si="10"/>
        <v>16.346646258940346</v>
      </c>
      <c r="C19" s="11">
        <f t="shared" si="10"/>
        <v>15.308215419739915</v>
      </c>
      <c r="D19" s="11">
        <f t="shared" si="10"/>
        <v>-1.0384308392004318</v>
      </c>
      <c r="E19" s="11">
        <f t="shared" si="10"/>
        <v>9.0956416372698694</v>
      </c>
      <c r="F19" s="11">
        <f t="shared" si="10"/>
        <v>8.0572107980694376</v>
      </c>
      <c r="G19" s="200">
        <f t="shared" si="3"/>
        <v>2.9931876631964061E-2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0.74616782353791566</v>
      </c>
      <c r="K19" s="11">
        <f t="array" ref="K19:K27">MMULT(aggregation!$B$13:$AA$21,C36:C61)</f>
        <v>1.3297472412428899</v>
      </c>
      <c r="L19" s="11">
        <f t="array" ref="L19:L27">MMULT(aggregation!$B$13:$AA$21,D36:D61)</f>
        <v>0.58357941770497423</v>
      </c>
      <c r="M19" s="11">
        <f t="array" ref="M19:M27">MMULT(aggregation!$B$13:$AA$21,E36:E61)</f>
        <v>0.62801358532347817</v>
      </c>
      <c r="N19" s="11">
        <f t="array" ref="N19:N27">MMULT(aggregation!$B$13:$AA$21,F36:F61)</f>
        <v>1.2115930030284523</v>
      </c>
      <c r="O19" s="11"/>
      <c r="P19" s="10" t="str">
        <f>name!D16</f>
        <v>42 Secretarial and related occupations</v>
      </c>
      <c r="Q19" s="11">
        <v>0.88085452228520345</v>
      </c>
      <c r="R19" s="11">
        <v>1.5512059223504506</v>
      </c>
      <c r="S19" s="345">
        <f t="shared" si="4"/>
        <v>0.67035140006524718</v>
      </c>
      <c r="T19" s="345">
        <v>0.4476466697262021</v>
      </c>
      <c r="U19" s="345">
        <f t="shared" si="5"/>
        <v>1.1179980697914493</v>
      </c>
      <c r="V19" s="346">
        <f t="shared" si="6"/>
        <v>2.7772951706265481E-2</v>
      </c>
      <c r="X19" s="10" t="str">
        <f>name!B16</f>
        <v>Information technology</v>
      </c>
      <c r="Y19" s="11">
        <v>20.876000000000005</v>
      </c>
      <c r="Z19" s="11">
        <v>25.437999999999985</v>
      </c>
      <c r="AA19" s="345">
        <f t="shared" si="7"/>
        <v>4.5619999999999798</v>
      </c>
      <c r="AB19" s="11">
        <v>10.084107206623017</v>
      </c>
      <c r="AC19" s="345">
        <f t="shared" si="8"/>
        <v>14.646107206622997</v>
      </c>
      <c r="AD19" s="348">
        <f t="shared" si="9"/>
        <v>2.6621474678964585E-2</v>
      </c>
    </row>
    <row r="20" spans="1:30" x14ac:dyDescent="0.2">
      <c r="A20" s="10" t="str">
        <f>name!D17</f>
        <v>51 Skilled agricultural and related trades</v>
      </c>
      <c r="B20" s="11">
        <f t="shared" si="10"/>
        <v>8.1951425896230141</v>
      </c>
      <c r="C20" s="11">
        <f t="shared" si="10"/>
        <v>9.19405078038832</v>
      </c>
      <c r="D20" s="11">
        <f t="shared" si="10"/>
        <v>0.99890819076530568</v>
      </c>
      <c r="E20" s="11">
        <f t="shared" si="10"/>
        <v>4.8240659671749242</v>
      </c>
      <c r="F20" s="11">
        <f t="shared" si="10"/>
        <v>5.8229741579402292</v>
      </c>
      <c r="G20" s="200">
        <f t="shared" si="3"/>
        <v>3.1340022193231842E-2</v>
      </c>
      <c r="H20" s="11"/>
      <c r="I20" s="11" t="str">
        <f t="shared" si="11"/>
        <v>Professional occupations</v>
      </c>
      <c r="J20" s="11">
        <v>9.4181275826189097</v>
      </c>
      <c r="K20" s="11">
        <v>14.393530718289563</v>
      </c>
      <c r="L20" s="11">
        <v>4.9754031356706552</v>
      </c>
      <c r="M20" s="11">
        <v>6.1690426282388513</v>
      </c>
      <c r="N20" s="11">
        <v>11.144445763909506</v>
      </c>
      <c r="O20" s="11"/>
      <c r="P20" s="10" t="str">
        <f>name!D17</f>
        <v>51 Skilled agricultural and related trades</v>
      </c>
      <c r="Q20" s="11">
        <v>6.4343972961165248</v>
      </c>
      <c r="R20" s="11">
        <v>6.9175327092378005</v>
      </c>
      <c r="S20" s="345">
        <f t="shared" si="4"/>
        <v>0.48313541312127573</v>
      </c>
      <c r="T20" s="345">
        <v>3.4120402119790936</v>
      </c>
      <c r="U20" s="345">
        <f t="shared" si="5"/>
        <v>3.8951756251003693</v>
      </c>
      <c r="V20" s="346">
        <f t="shared" si="6"/>
        <v>2.8769508298338575E-2</v>
      </c>
      <c r="X20" s="10" t="str">
        <f>name!B17</f>
        <v>Finance and insurance</v>
      </c>
      <c r="Y20" s="11">
        <v>16.510000000000009</v>
      </c>
      <c r="Z20" s="11">
        <v>17.118999999999993</v>
      </c>
      <c r="AA20" s="345">
        <f t="shared" si="7"/>
        <v>0.608999999999984</v>
      </c>
      <c r="AB20" s="11">
        <v>8.4213805498249972</v>
      </c>
      <c r="AC20" s="345">
        <f t="shared" si="8"/>
        <v>9.0303805498249812</v>
      </c>
      <c r="AD20" s="348">
        <f t="shared" si="9"/>
        <v>2.7858386281256475E-2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32.566314573333692</v>
      </c>
      <c r="C21" s="11">
        <f t="shared" si="10"/>
        <v>28.005219125017607</v>
      </c>
      <c r="D21" s="11">
        <f t="shared" si="10"/>
        <v>-4.5610954483160864</v>
      </c>
      <c r="E21" s="11">
        <f t="shared" si="10"/>
        <v>11.246678990464879</v>
      </c>
      <c r="F21" s="11">
        <f t="shared" si="10"/>
        <v>6.6855835421487937</v>
      </c>
      <c r="G21" s="200">
        <f t="shared" si="3"/>
        <v>1.9973654542303043E-2</v>
      </c>
      <c r="H21" s="11"/>
      <c r="I21" s="11" t="str">
        <f t="shared" si="11"/>
        <v>Associate professional occupations</v>
      </c>
      <c r="J21" s="11">
        <v>0.94626242215573919</v>
      </c>
      <c r="K21" s="11">
        <v>1.442786407300261</v>
      </c>
      <c r="L21" s="11">
        <v>0.49652398514452173</v>
      </c>
      <c r="M21" s="11">
        <v>0.63410090320180412</v>
      </c>
      <c r="N21" s="11">
        <v>1.1306248883463257</v>
      </c>
      <c r="O21" s="11"/>
      <c r="P21" s="10" t="str">
        <f>name!D18</f>
        <v>52 Skilled metal, electrical and electronic trades</v>
      </c>
      <c r="Q21" s="11">
        <v>32.100957320016079</v>
      </c>
      <c r="R21" s="11">
        <v>26.53599875456743</v>
      </c>
      <c r="S21" s="345">
        <f t="shared" si="4"/>
        <v>-5.5649585654486486</v>
      </c>
      <c r="T21" s="345">
        <v>10.573835744226434</v>
      </c>
      <c r="U21" s="345">
        <f t="shared" si="5"/>
        <v>5.0088771787777855</v>
      </c>
      <c r="V21" s="346">
        <f t="shared" si="6"/>
        <v>1.9162798470957698E-2</v>
      </c>
      <c r="X21" s="10" t="str">
        <f>name!B18</f>
        <v>Real estate</v>
      </c>
      <c r="Y21" s="11">
        <v>14.324999999999999</v>
      </c>
      <c r="Z21" s="11">
        <v>16.406999999999943</v>
      </c>
      <c r="AA21" s="345">
        <f t="shared" si="7"/>
        <v>2.0819999999999439</v>
      </c>
      <c r="AB21" s="11">
        <v>7.4396749301558227</v>
      </c>
      <c r="AC21" s="345">
        <f t="shared" si="8"/>
        <v>9.5216749301557666</v>
      </c>
      <c r="AD21" s="348">
        <f t="shared" si="9"/>
        <v>2.8277903993812581E-2</v>
      </c>
    </row>
    <row r="22" spans="1:30" x14ac:dyDescent="0.2">
      <c r="A22" s="10" t="str">
        <f>name!D19</f>
        <v>53 Skilled construction and building trades</v>
      </c>
      <c r="B22" s="11">
        <f t="shared" si="10"/>
        <v>27.159488191415178</v>
      </c>
      <c r="C22" s="11">
        <f t="shared" si="10"/>
        <v>24.157329429590064</v>
      </c>
      <c r="D22" s="11">
        <f t="shared" si="10"/>
        <v>-3.002158761825112</v>
      </c>
      <c r="E22" s="11">
        <f t="shared" si="10"/>
        <v>10.809269733543363</v>
      </c>
      <c r="F22" s="11">
        <f t="shared" si="10"/>
        <v>7.8071109717182523</v>
      </c>
      <c r="G22" s="200">
        <f t="shared" si="3"/>
        <v>2.258712544020991E-2</v>
      </c>
      <c r="H22" s="11"/>
      <c r="I22" s="11" t="str">
        <f t="shared" si="11"/>
        <v>Administrative and secretarial occupations</v>
      </c>
      <c r="J22" s="11">
        <v>0.42878362733117442</v>
      </c>
      <c r="K22" s="11">
        <v>0.60982864626838607</v>
      </c>
      <c r="L22" s="11">
        <v>0.18104501893721167</v>
      </c>
      <c r="M22" s="11">
        <v>0.29712176696899023</v>
      </c>
      <c r="N22" s="11">
        <v>0.47816678590620193</v>
      </c>
      <c r="O22" s="11"/>
      <c r="P22" s="10" t="str">
        <f>name!D19</f>
        <v>53 Skilled construction and building trades</v>
      </c>
      <c r="Q22" s="11">
        <v>26.381898952431285</v>
      </c>
      <c r="R22" s="11">
        <v>23.215723769216513</v>
      </c>
      <c r="S22" s="345">
        <f t="shared" si="4"/>
        <v>-3.1661751832147722</v>
      </c>
      <c r="T22" s="345">
        <v>10.334757387267404</v>
      </c>
      <c r="U22" s="345">
        <f t="shared" si="5"/>
        <v>7.1685822040526315</v>
      </c>
      <c r="V22" s="346">
        <f t="shared" si="6"/>
        <v>2.228142922759635E-2</v>
      </c>
      <c r="X22" s="10" t="str">
        <f>name!B19</f>
        <v>Professional services</v>
      </c>
      <c r="Y22" s="11">
        <v>51.245999999999931</v>
      </c>
      <c r="Z22" s="11">
        <v>55.97600000000012</v>
      </c>
      <c r="AA22" s="345">
        <f t="shared" si="7"/>
        <v>4.7300000000001887</v>
      </c>
      <c r="AB22" s="11">
        <v>25.690229708674327</v>
      </c>
      <c r="AC22" s="345">
        <f t="shared" si="8"/>
        <v>30.420229708674515</v>
      </c>
      <c r="AD22" s="348">
        <f t="shared" si="9"/>
        <v>2.745953894958264E-2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16.20071477371232</v>
      </c>
      <c r="C23" s="11">
        <f t="shared" si="10"/>
        <v>15.497093036165472</v>
      </c>
      <c r="D23" s="11">
        <f t="shared" si="10"/>
        <v>-0.70362173754684743</v>
      </c>
      <c r="E23" s="11">
        <f t="shared" si="10"/>
        <v>7.1197559294188313</v>
      </c>
      <c r="F23" s="11">
        <f t="shared" si="10"/>
        <v>6.4161341918719845</v>
      </c>
      <c r="G23" s="200">
        <f t="shared" si="3"/>
        <v>2.4582363019394871E-2</v>
      </c>
      <c r="H23" s="11"/>
      <c r="I23" s="11" t="str">
        <f t="shared" si="11"/>
        <v>Skilled trades occupations</v>
      </c>
      <c r="J23" s="11">
        <v>8.6828120148641691E-2</v>
      </c>
      <c r="K23" s="11">
        <v>0.13712638619683074</v>
      </c>
      <c r="L23" s="11">
        <v>5.029826604818903E-2</v>
      </c>
      <c r="M23" s="11">
        <v>6.590672274178333E-2</v>
      </c>
      <c r="N23" s="11">
        <v>0.11620498878997237</v>
      </c>
      <c r="O23" s="11"/>
      <c r="P23" s="10" t="str">
        <f>name!D20</f>
        <v>54 Textiles, printing and other skilled trades</v>
      </c>
      <c r="Q23" s="11">
        <v>8.40190518732682</v>
      </c>
      <c r="R23" s="11">
        <v>7.9350755435129212</v>
      </c>
      <c r="S23" s="345">
        <f t="shared" si="4"/>
        <v>-0.4668296438138988</v>
      </c>
      <c r="T23" s="345">
        <v>2.520962987865965</v>
      </c>
      <c r="U23" s="345">
        <f t="shared" si="5"/>
        <v>2.0541333440520662</v>
      </c>
      <c r="V23" s="346">
        <f t="shared" si="6"/>
        <v>1.7647244671357587E-2</v>
      </c>
      <c r="X23" s="10" t="str">
        <f>name!B20</f>
        <v>Support services</v>
      </c>
      <c r="Y23" s="11">
        <v>65.555000000000078</v>
      </c>
      <c r="Z23" s="11">
        <v>69.764999999999844</v>
      </c>
      <c r="AA23" s="345">
        <f t="shared" si="7"/>
        <v>4.2099999999997664</v>
      </c>
      <c r="AB23" s="11">
        <v>31.210434467571776</v>
      </c>
      <c r="AC23" s="345">
        <f t="shared" si="8"/>
        <v>35.420434467571539</v>
      </c>
      <c r="AD23" s="348">
        <f t="shared" si="9"/>
        <v>2.6299920535145738E-2</v>
      </c>
    </row>
    <row r="24" spans="1:30" x14ac:dyDescent="0.2">
      <c r="A24" s="10" t="str">
        <f>name!D21</f>
        <v>61 Caring personal service occupations</v>
      </c>
      <c r="B24" s="11">
        <f t="shared" si="10"/>
        <v>63.102575575849457</v>
      </c>
      <c r="C24" s="11">
        <f t="shared" si="10"/>
        <v>70.8419156937818</v>
      </c>
      <c r="D24" s="11">
        <f t="shared" si="10"/>
        <v>7.7393401179323487</v>
      </c>
      <c r="E24" s="11">
        <f t="shared" si="10"/>
        <v>38.665707163611792</v>
      </c>
      <c r="F24" s="11">
        <f t="shared" si="10"/>
        <v>46.405047281544135</v>
      </c>
      <c r="G24" s="200">
        <f t="shared" si="3"/>
        <v>3.2375502960322988E-2</v>
      </c>
      <c r="H24" s="11"/>
      <c r="I24" s="11" t="str">
        <f t="shared" si="11"/>
        <v>Caring, leisure and other service occupations</v>
      </c>
      <c r="J24" s="11">
        <v>5.66983095303666E-2</v>
      </c>
      <c r="K24" s="11">
        <v>9.8279806666783043E-2</v>
      </c>
      <c r="L24" s="11">
        <v>4.1581497136416443E-2</v>
      </c>
      <c r="M24" s="11">
        <v>4.7834235856981121E-2</v>
      </c>
      <c r="N24" s="11">
        <v>8.941573299339757E-2</v>
      </c>
      <c r="O24" s="11"/>
      <c r="P24" s="10" t="str">
        <f>name!D21</f>
        <v>61 Caring personal service occupations</v>
      </c>
      <c r="Q24" s="11">
        <v>8.1191801163529593</v>
      </c>
      <c r="R24" s="11">
        <v>11.238189550270858</v>
      </c>
      <c r="S24" s="345">
        <f t="shared" si="4"/>
        <v>3.1190094339178991</v>
      </c>
      <c r="T24" s="345">
        <v>4.4494725547521643</v>
      </c>
      <c r="U24" s="345">
        <f t="shared" si="5"/>
        <v>7.5684819886700634</v>
      </c>
      <c r="V24" s="346">
        <f t="shared" si="6"/>
        <v>2.9560257733961315E-2</v>
      </c>
      <c r="X24" s="10" t="str">
        <f>name!B21</f>
        <v>Public admin. and defence</v>
      </c>
      <c r="Y24" s="11">
        <v>56.171000000000035</v>
      </c>
      <c r="Z24" s="11">
        <v>55.581000000000003</v>
      </c>
      <c r="AA24" s="345">
        <f t="shared" si="7"/>
        <v>-0.59000000000003183</v>
      </c>
      <c r="AB24" s="11">
        <v>27.644018394884455</v>
      </c>
      <c r="AC24" s="345">
        <f t="shared" si="8"/>
        <v>27.054018394884423</v>
      </c>
      <c r="AD24" s="348">
        <f t="shared" si="9"/>
        <v>2.7039891842404185E-2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20.334609598403361</v>
      </c>
      <c r="C25" s="11">
        <f t="shared" si="10"/>
        <v>20.92127160728624</v>
      </c>
      <c r="D25" s="11">
        <f t="shared" si="10"/>
        <v>0.58666200888287634</v>
      </c>
      <c r="E25" s="11">
        <f t="shared" si="10"/>
        <v>10.45989427996</v>
      </c>
      <c r="F25" s="11">
        <f t="shared" si="10"/>
        <v>11.046556288842876</v>
      </c>
      <c r="G25" s="200">
        <f t="shared" si="3"/>
        <v>2.8053757744920915E-2</v>
      </c>
      <c r="H25" s="11"/>
      <c r="I25" s="11" t="str">
        <f t="shared" si="11"/>
        <v>Sales and customer service occupations</v>
      </c>
      <c r="J25" s="11">
        <v>0.16926391926029705</v>
      </c>
      <c r="K25" s="11">
        <v>0.28141524641410842</v>
      </c>
      <c r="L25" s="11">
        <v>0.1121513271538114</v>
      </c>
      <c r="M25" s="11">
        <v>0.1209388982066219</v>
      </c>
      <c r="N25" s="11">
        <v>0.23309022536043328</v>
      </c>
      <c r="O25" s="11"/>
      <c r="P25" s="10" t="str">
        <f>name!D22</f>
        <v>62 Leisure, travel and related personal service occupations</v>
      </c>
      <c r="Q25" s="11">
        <v>6.3856628875514314</v>
      </c>
      <c r="R25" s="11">
        <v>6.7543888795642779</v>
      </c>
      <c r="S25" s="345">
        <f t="shared" si="4"/>
        <v>0.3687259920128465</v>
      </c>
      <c r="T25" s="345">
        <v>2.6767857559041977</v>
      </c>
      <c r="U25" s="345">
        <f t="shared" si="5"/>
        <v>3.0455117479170442</v>
      </c>
      <c r="V25" s="346">
        <f t="shared" si="6"/>
        <v>2.3613420854292189E-2</v>
      </c>
      <c r="X25" s="10" t="str">
        <f>name!B22</f>
        <v>Education</v>
      </c>
      <c r="Y25" s="11">
        <v>79.794000000000239</v>
      </c>
      <c r="Z25" s="11">
        <v>87.589000000000027</v>
      </c>
      <c r="AA25" s="345">
        <f t="shared" si="7"/>
        <v>7.7949999999997885</v>
      </c>
      <c r="AB25" s="11">
        <v>44.841935655223551</v>
      </c>
      <c r="AC25" s="345">
        <f t="shared" si="8"/>
        <v>52.63693565522334</v>
      </c>
      <c r="AD25" s="348">
        <f t="shared" si="9"/>
        <v>3.0176256706166082E-2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1.2025368284270579</v>
      </c>
      <c r="C26" s="11">
        <f t="shared" si="10"/>
        <v>1.0551463930743954</v>
      </c>
      <c r="D26" s="11">
        <f t="shared" si="10"/>
        <v>-0.14739043535266261</v>
      </c>
      <c r="E26" s="11">
        <f t="shared" si="10"/>
        <v>0.50365488969722882</v>
      </c>
      <c r="F26" s="11">
        <f t="shared" si="10"/>
        <v>0.35626445434456611</v>
      </c>
      <c r="G26" s="200">
        <f t="shared" si="3"/>
        <v>2.359611666413608E-2</v>
      </c>
      <c r="H26" s="11"/>
      <c r="I26" s="11" t="str">
        <f t="shared" si="11"/>
        <v>Process, plant and machine operatives</v>
      </c>
      <c r="J26" s="11">
        <v>0.10135575861919208</v>
      </c>
      <c r="K26" s="11">
        <v>0.24238529209991108</v>
      </c>
      <c r="L26" s="11">
        <v>0.141029533480719</v>
      </c>
      <c r="M26" s="11">
        <v>0.10433958661932377</v>
      </c>
      <c r="N26" s="11">
        <v>0.24536912010004278</v>
      </c>
      <c r="O26" s="11"/>
      <c r="P26" s="10" t="str">
        <f>name!D23</f>
        <v>63 Community and civil enforcement occupations</v>
      </c>
      <c r="Q26" s="11">
        <v>0.91476123809374787</v>
      </c>
      <c r="R26" s="11">
        <v>0.67814292450678793</v>
      </c>
      <c r="S26" s="345">
        <f t="shared" si="4"/>
        <v>-0.23661831358695995</v>
      </c>
      <c r="T26" s="345">
        <v>0.25978220721355827</v>
      </c>
      <c r="U26" s="345">
        <f t="shared" si="5"/>
        <v>2.316389362659832E-2</v>
      </c>
      <c r="V26" s="346">
        <f t="shared" si="6"/>
        <v>1.6804412327645846E-2</v>
      </c>
      <c r="X26" s="10" t="str">
        <f>name!B23</f>
        <v>Health and social work</v>
      </c>
      <c r="Y26" s="11">
        <v>138.66300000000021</v>
      </c>
      <c r="Z26" s="11">
        <v>157.32099999999988</v>
      </c>
      <c r="AA26" s="345">
        <f t="shared" si="7"/>
        <v>18.657999999999674</v>
      </c>
      <c r="AB26" s="11">
        <v>83.624679801329947</v>
      </c>
      <c r="AC26" s="345">
        <f t="shared" si="8"/>
        <v>102.28267980132962</v>
      </c>
      <c r="AD26" s="348">
        <f t="shared" si="9"/>
        <v>3.1961876086264773E-2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78.033760930853063</v>
      </c>
      <c r="C27" s="11">
        <f t="shared" si="12"/>
        <v>71.762917649839721</v>
      </c>
      <c r="D27" s="11">
        <f t="shared" si="12"/>
        <v>-6.2708432810133381</v>
      </c>
      <c r="E27" s="11">
        <f t="shared" si="12"/>
        <v>37.072541648188633</v>
      </c>
      <c r="F27" s="11">
        <f t="shared" si="12"/>
        <v>30.801698367175298</v>
      </c>
      <c r="G27" s="200">
        <f t="shared" si="3"/>
        <v>2.6252995244283373E-2</v>
      </c>
      <c r="H27" s="11"/>
      <c r="I27" s="11" t="str">
        <f t="shared" si="11"/>
        <v>Elementary occupations</v>
      </c>
      <c r="J27" s="11">
        <v>6.389138808977958E-2</v>
      </c>
      <c r="K27" s="11">
        <v>0.11725097233481017</v>
      </c>
      <c r="L27" s="11">
        <v>5.3359584245030588E-2</v>
      </c>
      <c r="M27" s="11">
        <v>5.6019802762832756E-2</v>
      </c>
      <c r="N27" s="11">
        <v>0.10937938700786334</v>
      </c>
      <c r="O27" s="11"/>
      <c r="P27" s="10" t="str">
        <f>name!D24</f>
        <v>71 Sales occupations</v>
      </c>
      <c r="Q27" s="11">
        <v>24.984308632101779</v>
      </c>
      <c r="R27" s="11">
        <v>23.697154221937264</v>
      </c>
      <c r="S27" s="345">
        <f t="shared" si="4"/>
        <v>-1.2871544101645149</v>
      </c>
      <c r="T27" s="345">
        <v>8.0322096582952671</v>
      </c>
      <c r="U27" s="345">
        <f t="shared" si="5"/>
        <v>6.7450552481307522</v>
      </c>
      <c r="V27" s="346">
        <f t="shared" si="6"/>
        <v>1.875775840824323E-2</v>
      </c>
      <c r="X27" s="10" t="str">
        <f>name!B24</f>
        <v>Arts and entertainment</v>
      </c>
      <c r="Y27" s="11">
        <v>24.826999999999977</v>
      </c>
      <c r="Z27" s="11">
        <v>27.985000000000046</v>
      </c>
      <c r="AA27" s="345">
        <f t="shared" si="7"/>
        <v>3.1580000000000688</v>
      </c>
      <c r="AB27" s="11">
        <v>12.661818737043172</v>
      </c>
      <c r="AC27" s="345">
        <f t="shared" si="8"/>
        <v>15.81981873704324</v>
      </c>
      <c r="AD27" s="348">
        <f t="shared" si="9"/>
        <v>2.7854955689760708E-2</v>
      </c>
    </row>
    <row r="28" spans="1:30" x14ac:dyDescent="0.2">
      <c r="A28" s="10" t="str">
        <f>name!D25</f>
        <v>72 Customer service occupations</v>
      </c>
      <c r="B28" s="11">
        <f t="shared" si="12"/>
        <v>16.875728425890127</v>
      </c>
      <c r="C28" s="11">
        <f t="shared" si="12"/>
        <v>25.431199665215033</v>
      </c>
      <c r="D28" s="11">
        <f t="shared" si="12"/>
        <v>8.5554712393249019</v>
      </c>
      <c r="E28" s="11">
        <f t="shared" si="12"/>
        <v>10.381771948357553</v>
      </c>
      <c r="F28" s="11">
        <f t="shared" si="12"/>
        <v>18.937243187682451</v>
      </c>
      <c r="G28" s="200">
        <f t="shared" si="3"/>
        <v>3.2479807025510121E-2</v>
      </c>
      <c r="H28" s="11"/>
      <c r="O28" s="11"/>
      <c r="P28" s="10" t="str">
        <f>name!D25</f>
        <v>72 Customer service occupations</v>
      </c>
      <c r="Q28" s="11">
        <v>6.8888451504533839</v>
      </c>
      <c r="R28" s="11">
        <v>11.546864818795726</v>
      </c>
      <c r="S28" s="345">
        <f t="shared" si="4"/>
        <v>4.6580196683423418</v>
      </c>
      <c r="T28" s="345">
        <v>3.3885827837467284</v>
      </c>
      <c r="U28" s="345">
        <f t="shared" si="5"/>
        <v>8.0466024520890702</v>
      </c>
      <c r="V28" s="346">
        <f t="shared" si="6"/>
        <v>2.7028592421092013E-2</v>
      </c>
      <c r="X28" s="10" t="str">
        <f>name!B25</f>
        <v>Other services</v>
      </c>
      <c r="Y28" s="11">
        <v>26.770000000000017</v>
      </c>
      <c r="Z28" s="11">
        <v>21.942000000000007</v>
      </c>
      <c r="AA28" s="345">
        <f t="shared" si="7"/>
        <v>-4.8280000000000101</v>
      </c>
      <c r="AB28" s="11">
        <v>11.814430771208253</v>
      </c>
      <c r="AC28" s="345">
        <f t="shared" si="8"/>
        <v>6.9864307712082425</v>
      </c>
      <c r="AD28" s="348">
        <f t="shared" si="9"/>
        <v>2.4670536016912603E-2</v>
      </c>
    </row>
    <row r="29" spans="1:30" x14ac:dyDescent="0.2">
      <c r="A29" s="10" t="str">
        <f>name!D26</f>
        <v>81 Process, plant and machine operatives</v>
      </c>
      <c r="B29" s="11">
        <f t="shared" si="12"/>
        <v>26.420768281382998</v>
      </c>
      <c r="C29" s="11">
        <f t="shared" si="12"/>
        <v>29.702037297511914</v>
      </c>
      <c r="D29" s="11">
        <f t="shared" si="12"/>
        <v>3.28126901612892</v>
      </c>
      <c r="E29" s="11">
        <f t="shared" si="12"/>
        <v>11.403631821387819</v>
      </c>
      <c r="F29" s="11">
        <f t="shared" si="12"/>
        <v>14.684900837516741</v>
      </c>
      <c r="G29" s="200">
        <f t="shared" si="3"/>
        <v>2.420865253531379E-2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21.635182085251746</v>
      </c>
      <c r="R29" s="11">
        <v>24.410836589217009</v>
      </c>
      <c r="S29" s="345">
        <f t="shared" si="4"/>
        <v>2.7756545039652636</v>
      </c>
      <c r="T29" s="345">
        <v>8.7490819385402308</v>
      </c>
      <c r="U29" s="345">
        <f t="shared" si="5"/>
        <v>11.524736442505494</v>
      </c>
      <c r="V29" s="346">
        <f t="shared" si="6"/>
        <v>2.28985063290712E-2</v>
      </c>
      <c r="X29" s="231" t="str">
        <f>name!B3</f>
        <v>All industries</v>
      </c>
      <c r="Y29" s="34">
        <f>SUM(Y7:Y28)</f>
        <v>898.44400000000041</v>
      </c>
      <c r="Z29" s="34">
        <f>SUM(Z7:Z28)</f>
        <v>947.15600000000018</v>
      </c>
      <c r="AA29" s="349">
        <f t="shared" si="7"/>
        <v>48.711999999999762</v>
      </c>
      <c r="AB29" s="34">
        <f>SUM(AB7:AB28)</f>
        <v>450.94071791048248</v>
      </c>
      <c r="AC29" s="349">
        <f t="shared" si="8"/>
        <v>499.65271791048224</v>
      </c>
      <c r="AD29" s="350">
        <f t="shared" si="9"/>
        <v>2.7486958643373693E-2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32.283369615153106</v>
      </c>
      <c r="C30" s="11">
        <f t="shared" si="12"/>
        <v>30.932492395386287</v>
      </c>
      <c r="D30" s="11">
        <f t="shared" si="12"/>
        <v>-1.3508772197668177</v>
      </c>
      <c r="E30" s="11">
        <f t="shared" si="12"/>
        <v>16.507448370906328</v>
      </c>
      <c r="F30" s="11">
        <f t="shared" si="12"/>
        <v>15.156571151139508</v>
      </c>
      <c r="G30" s="200">
        <f t="shared" si="3"/>
        <v>2.7915187234697214E-2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7.1404288299289842</v>
      </c>
      <c r="K30" s="11">
        <f t="array" ref="K30:K38">MMULT(aggregation!$B$13:$AA$21,C65:C90)</f>
        <v>11.596823891909334</v>
      </c>
      <c r="L30" s="11">
        <f t="array" ref="L30:L38">MMULT(aggregation!$B$13:$AA$21,D65:D90)</f>
        <v>4.4563950619803503</v>
      </c>
      <c r="M30" s="11">
        <f t="array" ref="M30:M38">MMULT(aggregation!$B$13:$AA$21,E65:E90)</f>
        <v>5.7656282928656193</v>
      </c>
      <c r="N30" s="11">
        <f t="array" ref="N30:N38">MMULT(aggregation!$B$13:$AA$21,F65:F90)</f>
        <v>10.222023354845968</v>
      </c>
      <c r="O30" s="11"/>
      <c r="P30" s="10" t="str">
        <f>name!D27</f>
        <v>82 Transport and mobile machine drivers and operatives</v>
      </c>
      <c r="Q30" s="11">
        <v>31.384046574002731</v>
      </c>
      <c r="R30" s="11">
        <v>29.538168086532309</v>
      </c>
      <c r="S30" s="345">
        <f t="shared" si="4"/>
        <v>-1.8458784874704222</v>
      </c>
      <c r="T30" s="345">
        <v>15.715573154111208</v>
      </c>
      <c r="U30" s="345">
        <f t="shared" si="5"/>
        <v>13.869694666640786</v>
      </c>
      <c r="V30" s="346">
        <f t="shared" si="6"/>
        <v>2.7433914937899262E-2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11.749595004064648</v>
      </c>
      <c r="C31" s="11">
        <f t="shared" si="12"/>
        <v>8.8814501366237462</v>
      </c>
      <c r="D31" s="11">
        <f t="shared" si="12"/>
        <v>-2.8681448674409036</v>
      </c>
      <c r="E31" s="11">
        <f t="shared" si="12"/>
        <v>3.6223222505080046</v>
      </c>
      <c r="F31" s="11">
        <f t="shared" si="12"/>
        <v>0.75417738306710125</v>
      </c>
      <c r="G31" s="200">
        <f t="shared" si="3"/>
        <v>1.8076335599299664E-2</v>
      </c>
      <c r="H31" s="11"/>
      <c r="I31" s="11" t="str">
        <f>I20</f>
        <v>Professional occupations</v>
      </c>
      <c r="J31" s="11">
        <v>46.102110708892937</v>
      </c>
      <c r="K31" s="11">
        <v>65.514120563707507</v>
      </c>
      <c r="L31" s="11">
        <v>19.412009854814567</v>
      </c>
      <c r="M31" s="11">
        <v>30.079522518705534</v>
      </c>
      <c r="N31" s="11">
        <v>49.491532373520101</v>
      </c>
      <c r="O31" s="11"/>
      <c r="P31" s="10" t="str">
        <f>name!D28</f>
        <v>91 Elementary trades and related occupations</v>
      </c>
      <c r="Q31" s="11">
        <v>9.731600492557952</v>
      </c>
      <c r="R31" s="11">
        <v>7.3072410461662658</v>
      </c>
      <c r="S31" s="345">
        <f t="shared" si="4"/>
        <v>-2.4243594463916862</v>
      </c>
      <c r="T31" s="345">
        <v>2.5522459009569105</v>
      </c>
      <c r="U31" s="345">
        <f t="shared" si="5"/>
        <v>0.12788645456522429</v>
      </c>
      <c r="V31" s="346">
        <f t="shared" si="6"/>
        <v>1.5648286970106451E-2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90.341625784473209</v>
      </c>
      <c r="C32" s="11">
        <f t="shared" si="12"/>
        <v>91.204458881069257</v>
      </c>
      <c r="D32" s="11">
        <f t="shared" si="12"/>
        <v>0.86283309659603313</v>
      </c>
      <c r="E32" s="11">
        <f t="shared" si="12"/>
        <v>43.938486112636021</v>
      </c>
      <c r="F32" s="11">
        <f t="shared" si="12"/>
        <v>44.801319209232062</v>
      </c>
      <c r="G32" s="200">
        <f t="shared" ref="G32" si="13">IF(B32&gt;0,(1+(E32/B32))^(1/($C$6-$B$6))-1,0)</f>
        <v>2.6774133786022336E-2</v>
      </c>
      <c r="H32" s="11"/>
      <c r="I32" s="11" t="str">
        <f>I21</f>
        <v>Associate professional occupations</v>
      </c>
      <c r="J32" s="11">
        <v>11.035467258384832</v>
      </c>
      <c r="K32" s="11">
        <v>15.028210622824215</v>
      </c>
      <c r="L32" s="11">
        <v>3.9927433644393813</v>
      </c>
      <c r="M32" s="11">
        <v>7.1437099329912543</v>
      </c>
      <c r="N32" s="11">
        <v>11.136453297430636</v>
      </c>
      <c r="O32" s="11"/>
      <c r="P32" s="10" t="str">
        <f>name!D29</f>
        <v>92 Elementary administration and service occupations</v>
      </c>
      <c r="Q32" s="11">
        <v>46.177909112618529</v>
      </c>
      <c r="R32" s="11">
        <v>46.937055712049229</v>
      </c>
      <c r="S32" s="345">
        <f t="shared" ref="S32" si="14">R32-Q32</f>
        <v>0.75914659943070006</v>
      </c>
      <c r="T32" s="345">
        <v>18.715440403152208</v>
      </c>
      <c r="U32" s="345">
        <f>SUM(S32:T32)</f>
        <v>19.474587002582908</v>
      </c>
      <c r="V32" s="346">
        <f t="shared" ref="V32" si="15">IF(Q32&gt;0,(1+(T32/Q32))^(1/($C$6-$B$6))-1,0)</f>
        <v>2.2942121328985543E-2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898.44400000000041</v>
      </c>
      <c r="C33" s="11">
        <f>SUM(C62,C91,C120,C149,C178,C207,C236,C265,C294)</f>
        <v>947.15600000000018</v>
      </c>
      <c r="D33" s="11">
        <f t="shared" si="12"/>
        <v>48.711999999999676</v>
      </c>
      <c r="E33" s="11">
        <f t="shared" si="12"/>
        <v>450.94071791048236</v>
      </c>
      <c r="F33" s="11">
        <f t="shared" si="12"/>
        <v>499.65271791048207</v>
      </c>
      <c r="G33" s="200">
        <f t="shared" si="3"/>
        <v>2.7486958643373693E-2</v>
      </c>
      <c r="H33" s="11"/>
      <c r="I33" s="11" t="str">
        <f>I22</f>
        <v>Administrative and secretarial occupations</v>
      </c>
      <c r="J33" s="11">
        <v>5.2173701456773598</v>
      </c>
      <c r="K33" s="11">
        <v>7.3001428337438927</v>
      </c>
      <c r="L33" s="11">
        <v>2.0827726880665325</v>
      </c>
      <c r="M33" s="11">
        <v>3.8355018934920673</v>
      </c>
      <c r="N33" s="11">
        <v>5.9182745815585989</v>
      </c>
      <c r="O33" s="11"/>
      <c r="P33" s="10" t="str">
        <f>name!D3</f>
        <v>All occupations</v>
      </c>
      <c r="Q33" s="11">
        <f>SUM(Q7:Q32)</f>
        <v>447.89583111725057</v>
      </c>
      <c r="R33" s="11">
        <f>SUM(R7:R32)</f>
        <v>463.44225107027933</v>
      </c>
      <c r="S33" s="345">
        <f>R33-Q33</f>
        <v>15.54641995302876</v>
      </c>
      <c r="T33" s="11">
        <f>SUM(T7:T32)</f>
        <v>181.04638400168048</v>
      </c>
      <c r="U33" s="345">
        <f>SUM(S33:T33)</f>
        <v>196.59280395470924</v>
      </c>
      <c r="V33" s="346">
        <f t="shared" si="6"/>
        <v>2.2889958026003576E-2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1.1077308099094605</v>
      </c>
      <c r="K34" s="11">
        <v>2.0409107201636809</v>
      </c>
      <c r="L34" s="11">
        <v>0.93317991025422065</v>
      </c>
      <c r="M34" s="11">
        <v>0.91891028199001845</v>
      </c>
      <c r="N34" s="11">
        <v>1.8520901922442392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2.317950679550195</v>
      </c>
      <c r="K35" s="11">
        <v>3.5054971384413642</v>
      </c>
      <c r="L35" s="11">
        <v>1.1875464588911695</v>
      </c>
      <c r="M35" s="11">
        <v>1.9285098731672345</v>
      </c>
      <c r="N35" s="11">
        <v>3.1160563320584043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0.49585400817625042</v>
      </c>
      <c r="C36" s="11">
        <v>0.73913980749990638</v>
      </c>
      <c r="D36" s="11">
        <f>C36-B36</f>
        <v>0.24328579932365596</v>
      </c>
      <c r="E36" s="11">
        <v>0.34619130246235164</v>
      </c>
      <c r="F36" s="11">
        <f>SUM(D36:E36)</f>
        <v>0.58947710178600765</v>
      </c>
      <c r="G36" s="200">
        <f>IF(B36&gt;0,(1+(E36/B36))^(1/($C$6-$B$6))-1,0)</f>
        <v>3.5934051948385726E-2</v>
      </c>
      <c r="I36" s="11" t="str">
        <f t="shared" si="17"/>
        <v>Sales and customer service occupations</v>
      </c>
      <c r="J36" s="11">
        <v>2.4119898283217536</v>
      </c>
      <c r="K36" s="11">
        <v>4.2027292540370258</v>
      </c>
      <c r="L36" s="11">
        <v>1.790739425715272</v>
      </c>
      <c r="M36" s="11">
        <v>1.8986314353989862</v>
      </c>
      <c r="N36" s="11">
        <v>3.6893708611142584</v>
      </c>
      <c r="P36" s="10" t="str">
        <f>name!D4</f>
        <v>11 Corporate managers and directors</v>
      </c>
      <c r="Q36" s="11">
        <v>16.552190560249844</v>
      </c>
      <c r="R36" s="11">
        <v>19.359448552559126</v>
      </c>
      <c r="S36" s="345">
        <f>R36-Q36</f>
        <v>2.8072579923092817</v>
      </c>
      <c r="T36" s="345">
        <v>10.399659777675282</v>
      </c>
      <c r="U36" s="345">
        <f>SUM(S36:T36)</f>
        <v>13.206917769984564</v>
      </c>
      <c r="V36" s="346">
        <f>IF(Q36&gt;0,(1+(T36/Q36))^(1/($C$6-$B$6))-1,0)</f>
        <v>3.3036200253992787E-2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0.25031381536166519</v>
      </c>
      <c r="C37" s="11">
        <v>0.59060743374298341</v>
      </c>
      <c r="D37" s="11">
        <f t="shared" ref="D37:D60" si="25">C37-B37</f>
        <v>0.34029361838131822</v>
      </c>
      <c r="E37" s="11">
        <v>0.28182228286112654</v>
      </c>
      <c r="F37" s="11">
        <f t="shared" ref="F37:F60" si="26">SUM(D37:E37)</f>
        <v>0.62211590124244476</v>
      </c>
      <c r="G37" s="200">
        <f t="shared" ref="G37:G62" si="27">IF(B37&gt;0,(1+(E37/B37))^(1/($C$6-$B$6))-1,0)</f>
        <v>5.1564363991475792E-2</v>
      </c>
      <c r="I37" s="11" t="str">
        <f t="shared" si="17"/>
        <v>Process, plant and machine operatives</v>
      </c>
      <c r="J37" s="11">
        <v>0.58861487532040424</v>
      </c>
      <c r="K37" s="11">
        <v>1.3679004287018746</v>
      </c>
      <c r="L37" s="11">
        <v>0.77928555338147021</v>
      </c>
      <c r="M37" s="11">
        <v>0.61091088151327166</v>
      </c>
      <c r="N37" s="11">
        <v>1.390196434894742</v>
      </c>
      <c r="P37" s="10" t="str">
        <f>name!D5</f>
        <v>12 Other managers and proprietors</v>
      </c>
      <c r="Q37" s="11">
        <v>12.56784288436757</v>
      </c>
      <c r="R37" s="11">
        <v>16.788728861783557</v>
      </c>
      <c r="S37" s="345">
        <f t="shared" ref="S37:S60" si="28">R37-Q37</f>
        <v>4.2208859774159873</v>
      </c>
      <c r="T37" s="345">
        <v>9.7840831303446372</v>
      </c>
      <c r="U37" s="345">
        <f t="shared" ref="U37:U60" si="29">SUM(S37:T37)</f>
        <v>14.004969107760624</v>
      </c>
      <c r="V37" s="346">
        <f t="shared" ref="V37:V62" si="30">IF(Q37&gt;0,(1+(T37/Q37))^(1/($C$6-$B$6))-1,0)</f>
        <v>3.9130950728007541E-2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1.8572343424653646</v>
      </c>
      <c r="C38" s="11">
        <v>3.016266469894866</v>
      </c>
      <c r="D38" s="11">
        <f t="shared" si="25"/>
        <v>1.1590321274295015</v>
      </c>
      <c r="E38" s="11">
        <v>0.98876064276553832</v>
      </c>
      <c r="F38" s="11">
        <f t="shared" si="26"/>
        <v>2.1477927701950397</v>
      </c>
      <c r="G38" s="200">
        <f t="shared" si="27"/>
        <v>2.8863660793005286E-2</v>
      </c>
      <c r="I38" s="11" t="str">
        <f t="shared" si="17"/>
        <v>Elementary occupations</v>
      </c>
      <c r="J38" s="11">
        <v>1.753906735883874</v>
      </c>
      <c r="K38" s="11">
        <v>3.7217854747182155</v>
      </c>
      <c r="L38" s="11">
        <v>1.9678787388343413</v>
      </c>
      <c r="M38" s="11">
        <v>1.6604929687992744</v>
      </c>
      <c r="N38" s="11">
        <v>3.6283717076336157</v>
      </c>
      <c r="P38" s="10" t="str">
        <f>name!D6</f>
        <v>21 Science, research, engineering and technology professionals</v>
      </c>
      <c r="Q38" s="11">
        <v>8.5248562136728427</v>
      </c>
      <c r="R38" s="11">
        <v>12.405338011531692</v>
      </c>
      <c r="S38" s="345">
        <f t="shared" si="28"/>
        <v>3.8804817978588488</v>
      </c>
      <c r="T38" s="345">
        <v>5.5101603696081654</v>
      </c>
      <c r="U38" s="345">
        <f t="shared" si="29"/>
        <v>9.3906421674670142</v>
      </c>
      <c r="V38" s="346">
        <f t="shared" si="30"/>
        <v>3.3796500805628016E-2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3.3192822749716391</v>
      </c>
      <c r="C39" s="11">
        <v>5.348922749602484</v>
      </c>
      <c r="D39" s="11">
        <f t="shared" si="25"/>
        <v>2.029640474630845</v>
      </c>
      <c r="E39" s="11">
        <v>2.4241929525055634</v>
      </c>
      <c r="F39" s="11">
        <f t="shared" si="26"/>
        <v>4.4538334271364084</v>
      </c>
      <c r="G39" s="200">
        <f t="shared" si="27"/>
        <v>3.7230720237459103E-2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43.598285228493268</v>
      </c>
      <c r="R39" s="11">
        <v>53.093026107656797</v>
      </c>
      <c r="S39" s="345">
        <f t="shared" si="28"/>
        <v>9.4947408791635297</v>
      </c>
      <c r="T39" s="345">
        <v>29.728871008043598</v>
      </c>
      <c r="U39" s="345">
        <f t="shared" si="29"/>
        <v>39.223611887207127</v>
      </c>
      <c r="V39" s="346">
        <f t="shared" si="30"/>
        <v>3.5268569058279464E-2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3.5375895908239379</v>
      </c>
      <c r="C40" s="11">
        <v>4.7870623297336685</v>
      </c>
      <c r="D40" s="11">
        <f>C40-B40</f>
        <v>1.2494727389097307</v>
      </c>
      <c r="E40" s="11">
        <v>2.2130788156514813</v>
      </c>
      <c r="F40" s="11">
        <f>SUM(D40:E40)</f>
        <v>3.462551554561212</v>
      </c>
      <c r="G40" s="200">
        <f>IF(B40&gt;0,(1+(E40/B40))^(1/($C$6-$B$6))-1,0)</f>
        <v>3.2921677598163113E-2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27.567494404607423</v>
      </c>
      <c r="R40" s="11">
        <v>32.410745951564287</v>
      </c>
      <c r="S40" s="345">
        <f t="shared" si="28"/>
        <v>4.8432515469568642</v>
      </c>
      <c r="T40" s="345">
        <v>16.206912606227014</v>
      </c>
      <c r="U40" s="345">
        <f t="shared" si="29"/>
        <v>21.050164153183879</v>
      </c>
      <c r="V40" s="346">
        <f t="shared" si="30"/>
        <v>3.1307553062907001E-2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0.70402137435796774</v>
      </c>
      <c r="C41" s="11">
        <v>1.2412791690585454</v>
      </c>
      <c r="D41" s="11">
        <f t="shared" si="25"/>
        <v>0.53725779470057766</v>
      </c>
      <c r="E41" s="11">
        <v>0.54301021731626764</v>
      </c>
      <c r="F41" s="11">
        <f t="shared" si="26"/>
        <v>1.0802680120168453</v>
      </c>
      <c r="G41" s="200">
        <f t="shared" si="27"/>
        <v>3.8849832459099565E-2</v>
      </c>
      <c r="I41" s="11" t="str">
        <f>I30</f>
        <v>Managers, directors and senior officials</v>
      </c>
      <c r="J41" s="11">
        <f t="array" ref="J41:J49">MMULT(aggregation!$B$13:$AA$21,B94:B119)</f>
        <v>17.953529024648269</v>
      </c>
      <c r="K41" s="11">
        <f t="array" ref="K41:K49">MMULT(aggregation!$B$13:$AA$21,C94:C119)</f>
        <v>25.331243250744087</v>
      </c>
      <c r="L41" s="11">
        <f t="array" ref="L41:L49">MMULT(aggregation!$B$13:$AA$21,D94:D119)</f>
        <v>7.3777142260958204</v>
      </c>
      <c r="M41" s="11">
        <f t="array" ref="M41:M49">MMULT(aggregation!$B$13:$AA$21,E94:E119)</f>
        <v>13.463589248412623</v>
      </c>
      <c r="N41" s="11">
        <f t="array" ref="N41:N49">MMULT(aggregation!$B$13:$AA$21,F94:F119)</f>
        <v>20.841303474508443</v>
      </c>
      <c r="P41" s="10" t="str">
        <f>name!D9</f>
        <v>24 Business, media and public service professionals</v>
      </c>
      <c r="Q41" s="11">
        <v>24.070777294410508</v>
      </c>
      <c r="R41" s="11">
        <v>31.350807284521998</v>
      </c>
      <c r="S41" s="345">
        <f t="shared" si="28"/>
        <v>7.2800299901114904</v>
      </c>
      <c r="T41" s="345">
        <v>15.414605074889705</v>
      </c>
      <c r="U41" s="345">
        <f t="shared" si="29"/>
        <v>22.694635065001194</v>
      </c>
      <c r="V41" s="346">
        <f t="shared" si="30"/>
        <v>3.3545853303492912E-2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0.2709325115858528</v>
      </c>
      <c r="C42" s="11">
        <v>0.45239883579824486</v>
      </c>
      <c r="D42" s="11">
        <f t="shared" si="25"/>
        <v>0.18146632421239206</v>
      </c>
      <c r="E42" s="11">
        <v>0.17733656073666762</v>
      </c>
      <c r="F42" s="11">
        <f t="shared" si="26"/>
        <v>0.35880288494905965</v>
      </c>
      <c r="G42" s="200">
        <f t="shared" si="27"/>
        <v>3.4138031914058953E-2</v>
      </c>
      <c r="I42" s="11" t="str">
        <f>I31</f>
        <v>Professional occupations</v>
      </c>
      <c r="J42" s="11">
        <v>64.688885751870814</v>
      </c>
      <c r="K42" s="11">
        <v>85.61782659951848</v>
      </c>
      <c r="L42" s="11">
        <v>20.928940847647659</v>
      </c>
      <c r="M42" s="11">
        <v>39.59615001146625</v>
      </c>
      <c r="N42" s="11">
        <v>60.525090859113902</v>
      </c>
      <c r="P42" s="10" t="str">
        <f>name!D10</f>
        <v>31 Science, engineering and technology associate professionals</v>
      </c>
      <c r="Q42" s="11">
        <v>4.0001909677656586</v>
      </c>
      <c r="R42" s="11">
        <v>4.9851516705605121</v>
      </c>
      <c r="S42" s="345">
        <f t="shared" si="28"/>
        <v>0.98496070279485348</v>
      </c>
      <c r="T42" s="345">
        <v>2.2547853533047126</v>
      </c>
      <c r="U42" s="345">
        <f t="shared" si="29"/>
        <v>3.2397460560995661</v>
      </c>
      <c r="V42" s="346">
        <f t="shared" si="30"/>
        <v>3.0250885180047371E-2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6.2841106263403709E-2</v>
      </c>
      <c r="C43" s="11">
        <v>9.3220559783588661E-2</v>
      </c>
      <c r="D43" s="11">
        <f t="shared" si="25"/>
        <v>3.0379453520184951E-2</v>
      </c>
      <c r="E43" s="11">
        <v>5.3373799085790111E-2</v>
      </c>
      <c r="F43" s="11">
        <f t="shared" si="26"/>
        <v>8.3753252605975062E-2</v>
      </c>
      <c r="G43" s="200">
        <f t="shared" si="27"/>
        <v>4.1840415456840141E-2</v>
      </c>
      <c r="I43" s="11" t="str">
        <f>I32</f>
        <v>Associate professional occupations</v>
      </c>
      <c r="J43" s="11">
        <v>28.044223864824289</v>
      </c>
      <c r="K43" s="11">
        <v>36.728402663382838</v>
      </c>
      <c r="L43" s="11">
        <v>8.6841787985585448</v>
      </c>
      <c r="M43" s="11">
        <v>17.036131178187343</v>
      </c>
      <c r="N43" s="11">
        <v>25.720309976745888</v>
      </c>
      <c r="P43" s="10" t="str">
        <f>name!D11</f>
        <v>32 Health and social care associate professionals</v>
      </c>
      <c r="Q43" s="11">
        <v>16.284033184603732</v>
      </c>
      <c r="R43" s="11">
        <v>18.579305826536618</v>
      </c>
      <c r="S43" s="345">
        <f t="shared" si="28"/>
        <v>2.2952726419328862</v>
      </c>
      <c r="T43" s="345">
        <v>10.67825617894912</v>
      </c>
      <c r="U43" s="345">
        <f t="shared" si="29"/>
        <v>12.973528820882006</v>
      </c>
      <c r="V43" s="346">
        <f t="shared" si="30"/>
        <v>3.4188376779806129E-2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2.7913895277745827E-2</v>
      </c>
      <c r="C44" s="11">
        <v>6.7412546129925546E-2</v>
      </c>
      <c r="D44" s="11">
        <f t="shared" si="25"/>
        <v>3.9498650852179719E-2</v>
      </c>
      <c r="E44" s="11">
        <v>1.9903141914922744E-2</v>
      </c>
      <c r="F44" s="11">
        <f t="shared" si="26"/>
        <v>5.940179276710246E-2</v>
      </c>
      <c r="G44" s="200">
        <f t="shared" si="27"/>
        <v>3.6535421661585854E-2</v>
      </c>
      <c r="I44" s="11" t="str">
        <f>I33</f>
        <v>Administrative and secretarial occupations</v>
      </c>
      <c r="J44" s="11">
        <v>18.249836301380935</v>
      </c>
      <c r="K44" s="11">
        <v>25.416190389841734</v>
      </c>
      <c r="L44" s="11">
        <v>7.1663540884608015</v>
      </c>
      <c r="M44" s="11">
        <v>12.703587974081199</v>
      </c>
      <c r="N44" s="11">
        <v>19.869942062542002</v>
      </c>
      <c r="P44" s="10" t="str">
        <f>name!D12</f>
        <v>33 Protective service occupations</v>
      </c>
      <c r="Q44" s="11">
        <v>3.5362684440036474</v>
      </c>
      <c r="R44" s="11">
        <v>5.9781024015780888</v>
      </c>
      <c r="S44" s="345">
        <f t="shared" si="28"/>
        <v>2.4418339575744414</v>
      </c>
      <c r="T44" s="345">
        <v>2.5612064564453014</v>
      </c>
      <c r="U44" s="345">
        <f t="shared" si="29"/>
        <v>5.0030404140197433</v>
      </c>
      <c r="V44" s="346">
        <f t="shared" si="30"/>
        <v>3.6987814402496877E-2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0.18268076926828808</v>
      </c>
      <c r="C45" s="11">
        <v>0.22216022501521138</v>
      </c>
      <c r="D45" s="11">
        <f t="shared" ref="D45:D46" si="31">C45-B45</f>
        <v>3.9479455746923298E-2</v>
      </c>
      <c r="E45" s="11">
        <v>0.11906371600316075</v>
      </c>
      <c r="F45" s="11">
        <f t="shared" ref="F45:F46" si="32">SUM(D45:E45)</f>
        <v>0.15854317175008403</v>
      </c>
      <c r="G45" s="200">
        <f t="shared" si="27"/>
        <v>3.4021972276712331E-2</v>
      </c>
      <c r="I45" s="11" t="str">
        <f t="shared" ref="I45:I49" si="33">I34</f>
        <v>Skilled trades occupations</v>
      </c>
      <c r="J45" s="11">
        <v>3.9267448863063854</v>
      </c>
      <c r="K45" s="11">
        <v>5.8018099194883286</v>
      </c>
      <c r="L45" s="11">
        <v>1.8750650331819434</v>
      </c>
      <c r="M45" s="11">
        <v>2.943340321991494</v>
      </c>
      <c r="N45" s="11">
        <v>4.8184053551734367</v>
      </c>
      <c r="P45" s="10" t="str">
        <f>name!D13</f>
        <v>34 Culture, media and sports occupations</v>
      </c>
      <c r="Q45" s="11">
        <v>6.6444727450196526</v>
      </c>
      <c r="R45" s="11">
        <v>7.1831805961274702</v>
      </c>
      <c r="S45" s="345">
        <f t="shared" si="28"/>
        <v>0.5387078511078176</v>
      </c>
      <c r="T45" s="345">
        <v>3.6876003858454776</v>
      </c>
      <c r="U45" s="345">
        <f t="shared" si="29"/>
        <v>4.2263082369532956</v>
      </c>
      <c r="V45" s="346">
        <f t="shared" si="30"/>
        <v>2.9868551327625115E-2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0.4018941397604488</v>
      </c>
      <c r="C46" s="11">
        <v>0.60759424057329048</v>
      </c>
      <c r="D46" s="11">
        <f t="shared" si="31"/>
        <v>0.20570010081284168</v>
      </c>
      <c r="E46" s="11">
        <v>0.26442368546126283</v>
      </c>
      <c r="F46" s="11">
        <f t="shared" si="32"/>
        <v>0.4701237862741045</v>
      </c>
      <c r="G46" s="200">
        <f t="shared" si="27"/>
        <v>3.4279659705954701E-2</v>
      </c>
      <c r="I46" s="11" t="str">
        <f t="shared" si="33"/>
        <v>Caring, leisure and other service occupations</v>
      </c>
      <c r="J46" s="11">
        <v>9.1160811445496766</v>
      </c>
      <c r="K46" s="11">
        <v>14.103038560850344</v>
      </c>
      <c r="L46" s="11">
        <v>4.9869574163006671</v>
      </c>
      <c r="M46" s="11">
        <v>7.7322409249015225</v>
      </c>
      <c r="N46" s="11">
        <v>12.719198341202189</v>
      </c>
      <c r="P46" s="10" t="str">
        <f>name!D14</f>
        <v>35 Business and public service associate professionals</v>
      </c>
      <c r="Q46" s="11">
        <v>21.143578728336514</v>
      </c>
      <c r="R46" s="11">
        <v>22.999666695878417</v>
      </c>
      <c r="S46" s="345">
        <f t="shared" si="28"/>
        <v>1.8560879675419031</v>
      </c>
      <c r="T46" s="345">
        <v>11.762741707440725</v>
      </c>
      <c r="U46" s="345">
        <f t="shared" si="29"/>
        <v>13.618829674982628</v>
      </c>
      <c r="V46" s="346">
        <f t="shared" si="30"/>
        <v>2.9927659669071405E-2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0.4037270450468512</v>
      </c>
      <c r="C47" s="11">
        <v>0.55059812808189423</v>
      </c>
      <c r="D47" s="11">
        <f t="shared" si="25"/>
        <v>0.14687108303504304</v>
      </c>
      <c r="E47" s="11">
        <v>0.26715978439978194</v>
      </c>
      <c r="F47" s="11">
        <f t="shared" si="26"/>
        <v>0.41403086743482498</v>
      </c>
      <c r="G47" s="200">
        <f t="shared" si="27"/>
        <v>3.443711614633016E-2</v>
      </c>
      <c r="I47" s="11" t="str">
        <f t="shared" si="33"/>
        <v>Sales and customer service occupations</v>
      </c>
      <c r="J47" s="11">
        <v>11.279664616097831</v>
      </c>
      <c r="K47" s="11">
        <v>18.239166159484782</v>
      </c>
      <c r="L47" s="11">
        <v>6.9595015433869492</v>
      </c>
      <c r="M47" s="11">
        <v>8.6296996700471862</v>
      </c>
      <c r="N47" s="11">
        <v>15.589201213434135</v>
      </c>
      <c r="P47" s="10" t="str">
        <f>name!D15</f>
        <v>41 Administrative occupations</v>
      </c>
      <c r="Q47" s="11">
        <v>55.666811362857537</v>
      </c>
      <c r="R47" s="11">
        <v>43.949027986657171</v>
      </c>
      <c r="S47" s="345">
        <f t="shared" si="28"/>
        <v>-11.717783376200366</v>
      </c>
      <c r="T47" s="345">
        <v>28.082998474640473</v>
      </c>
      <c r="U47" s="345">
        <f t="shared" si="29"/>
        <v>16.365215098440107</v>
      </c>
      <c r="V47" s="346">
        <f t="shared" si="30"/>
        <v>2.7604109258924314E-2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2.5056582284323215E-2</v>
      </c>
      <c r="C48" s="11">
        <v>5.9230518186491853E-2</v>
      </c>
      <c r="D48" s="11">
        <f t="shared" si="25"/>
        <v>3.4173935902168634E-2</v>
      </c>
      <c r="E48" s="11">
        <v>2.9961982569208311E-2</v>
      </c>
      <c r="F48" s="11">
        <f t="shared" si="26"/>
        <v>6.4135918471376951E-2</v>
      </c>
      <c r="G48" s="200">
        <f t="shared" si="27"/>
        <v>5.3834700822614767E-2</v>
      </c>
      <c r="I48" s="11" t="str">
        <f t="shared" si="33"/>
        <v>Process, plant and machine operatives</v>
      </c>
      <c r="J48" s="11">
        <v>1.9879160098182096</v>
      </c>
      <c r="K48" s="11">
        <v>3.7733009843589786</v>
      </c>
      <c r="L48" s="11">
        <v>1.7853849745407691</v>
      </c>
      <c r="M48" s="11">
        <v>1.7716684071957747</v>
      </c>
      <c r="N48" s="11">
        <v>3.5570533817365435</v>
      </c>
      <c r="P48" s="10" t="str">
        <f>name!D16</f>
        <v>42 Secretarial and related occupations</v>
      </c>
      <c r="Q48" s="11">
        <v>15.465791736655154</v>
      </c>
      <c r="R48" s="11">
        <v>13.757009497389463</v>
      </c>
      <c r="S48" s="345">
        <f t="shared" si="28"/>
        <v>-1.7087822392656911</v>
      </c>
      <c r="T48" s="345">
        <v>8.6479949675436671</v>
      </c>
      <c r="U48" s="345">
        <f t="shared" si="29"/>
        <v>6.9392127282779761</v>
      </c>
      <c r="V48" s="346">
        <f t="shared" si="30"/>
        <v>3.0052950606006101E-2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1.6912211183292399E-2</v>
      </c>
      <c r="C49" s="11">
        <v>2.1569724150219391E-2</v>
      </c>
      <c r="D49" s="11">
        <f t="shared" si="25"/>
        <v>4.6575129669269924E-3</v>
      </c>
      <c r="E49" s="11">
        <v>1.323549526342999E-2</v>
      </c>
      <c r="F49" s="11">
        <f t="shared" si="26"/>
        <v>1.7893008230356982E-2</v>
      </c>
      <c r="G49" s="200">
        <f t="shared" si="27"/>
        <v>3.929042382590886E-2</v>
      </c>
      <c r="I49" s="11" t="str">
        <f t="shared" si="33"/>
        <v>Elementary occupations</v>
      </c>
      <c r="J49" s="11">
        <v>6.4436990174960016</v>
      </c>
      <c r="K49" s="11">
        <v>11.140015406364922</v>
      </c>
      <c r="L49" s="11">
        <v>4.6963163888689206</v>
      </c>
      <c r="M49" s="11">
        <v>5.7746089932648026</v>
      </c>
      <c r="N49" s="11">
        <v>10.470925382133723</v>
      </c>
      <c r="P49" s="10" t="str">
        <f>name!D17</f>
        <v>51 Skilled agricultural and related trades</v>
      </c>
      <c r="Q49" s="11">
        <v>1.7607452935064898</v>
      </c>
      <c r="R49" s="11">
        <v>2.2765180711505164</v>
      </c>
      <c r="S49" s="345">
        <f t="shared" si="28"/>
        <v>0.51577277764402663</v>
      </c>
      <c r="T49" s="345">
        <v>1.41202575519583</v>
      </c>
      <c r="U49" s="345">
        <f t="shared" si="29"/>
        <v>1.9277985328398566</v>
      </c>
      <c r="V49" s="346">
        <f t="shared" si="30"/>
        <v>4.0038652315896872E-2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2.5727900766903958E-2</v>
      </c>
      <c r="C50" s="11">
        <v>4.4514404705703128E-2</v>
      </c>
      <c r="D50" s="11">
        <f t="shared" si="25"/>
        <v>1.878650393879917E-2</v>
      </c>
      <c r="E50" s="11">
        <v>1.7631542738187098E-2</v>
      </c>
      <c r="F50" s="11">
        <f t="shared" si="26"/>
        <v>3.6418046676986268E-2</v>
      </c>
      <c r="G50" s="200">
        <f t="shared" si="27"/>
        <v>3.5409049745516397E-2</v>
      </c>
      <c r="O50" s="71"/>
      <c r="P50" s="10" t="str">
        <f>name!D18</f>
        <v>52 Skilled metal, electrical and electronic trades</v>
      </c>
      <c r="Q50" s="11">
        <v>0.46535725331761102</v>
      </c>
      <c r="R50" s="11">
        <v>1.4692203704501983</v>
      </c>
      <c r="S50" s="345">
        <f t="shared" si="28"/>
        <v>1.0038631171325871</v>
      </c>
      <c r="T50" s="345">
        <v>0.67284324623844982</v>
      </c>
      <c r="U50" s="345">
        <f t="shared" si="29"/>
        <v>1.6767063633710371</v>
      </c>
      <c r="V50" s="346">
        <f t="shared" si="30"/>
        <v>6.1440087470443272E-2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4.9645238321584838E-3</v>
      </c>
      <c r="C51" s="11">
        <v>9.5763432290537753E-3</v>
      </c>
      <c r="D51" s="11">
        <f t="shared" ref="D51" si="34">C51-B51</f>
        <v>4.6118193968952914E-3</v>
      </c>
      <c r="E51" s="11">
        <v>4.1435213808500198E-3</v>
      </c>
      <c r="F51" s="11">
        <f t="shared" ref="F51" si="35">SUM(D51:E51)</f>
        <v>8.7553407777453112E-3</v>
      </c>
      <c r="G51" s="200">
        <f t="shared" si="27"/>
        <v>4.1285542412553555E-2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0.77758923898390353</v>
      </c>
      <c r="R51" s="11">
        <v>0.94160566037354831</v>
      </c>
      <c r="S51" s="345">
        <f t="shared" si="28"/>
        <v>0.16401642138964478</v>
      </c>
      <c r="T51" s="345">
        <v>0.4745123462759574</v>
      </c>
      <c r="U51" s="345">
        <f t="shared" si="29"/>
        <v>0.63852876766560218</v>
      </c>
      <c r="V51" s="346">
        <f t="shared" si="30"/>
        <v>3.2268373229353609E-2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3.9223484366286851E-2</v>
      </c>
      <c r="C52" s="11">
        <v>6.1465914111854432E-2</v>
      </c>
      <c r="D52" s="11">
        <f t="shared" si="25"/>
        <v>2.2242429745567581E-2</v>
      </c>
      <c r="E52" s="11">
        <v>3.0896163359316227E-2</v>
      </c>
      <c r="F52" s="11">
        <f t="shared" si="26"/>
        <v>5.3138593104883808E-2</v>
      </c>
      <c r="G52" s="200">
        <f t="shared" si="27"/>
        <v>3.9488215811959826E-2</v>
      </c>
      <c r="I52" s="11" t="str">
        <f>I41</f>
        <v>Managers, directors and senior officials</v>
      </c>
      <c r="J52" s="11">
        <f t="array" ref="J52:J60">MMULT(aggregation!$B$13:$AA$21,B123:B148)</f>
        <v>5.0269883042398167</v>
      </c>
      <c r="K52" s="11">
        <f t="array" ref="K52:K60">MMULT(aggregation!$B$13:$AA$21,C123:C148)</f>
        <v>6.6165855575302785</v>
      </c>
      <c r="L52" s="11">
        <f t="array" ref="L52:L60">MMULT(aggregation!$B$13:$AA$21,D123:D148)</f>
        <v>1.5895972532904623</v>
      </c>
      <c r="M52" s="11">
        <f t="array" ref="M52:M60">MMULT(aggregation!$B$13:$AA$21,E123:E148)</f>
        <v>3.4227452397484681</v>
      </c>
      <c r="N52" s="11">
        <f t="array" ref="N52:N60">MMULT(aggregation!$B$13:$AA$21,F123:F148)</f>
        <v>5.0123424930389309</v>
      </c>
      <c r="P52" s="10" t="str">
        <f>name!D20</f>
        <v>54 Textiles, printing and other skilled trades</v>
      </c>
      <c r="Q52" s="11">
        <v>7.7988095863855014</v>
      </c>
      <c r="R52" s="11">
        <v>7.5620174926525472</v>
      </c>
      <c r="S52" s="345">
        <f t="shared" si="28"/>
        <v>-0.23679209373295418</v>
      </c>
      <c r="T52" s="345">
        <v>4.5987929415528663</v>
      </c>
      <c r="U52" s="345">
        <f t="shared" si="29"/>
        <v>4.3620008478199122</v>
      </c>
      <c r="V52" s="346">
        <f t="shared" si="30"/>
        <v>3.138456108601706E-2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3.3333831328083756E-2</v>
      </c>
      <c r="C53" s="11">
        <v>5.33350224100992E-2</v>
      </c>
      <c r="D53" s="11">
        <f t="shared" si="25"/>
        <v>2.0001191082015445E-2</v>
      </c>
      <c r="E53" s="11">
        <v>2.761335559494248E-2</v>
      </c>
      <c r="F53" s="11">
        <f t="shared" si="26"/>
        <v>4.7614546676957928E-2</v>
      </c>
      <c r="G53" s="200">
        <f t="shared" si="27"/>
        <v>4.1049137711015593E-2</v>
      </c>
      <c r="I53" s="11" t="str">
        <f>I42</f>
        <v>Professional occupations</v>
      </c>
      <c r="J53" s="11">
        <v>11.249999605775782</v>
      </c>
      <c r="K53" s="11">
        <v>5.1493037807751509</v>
      </c>
      <c r="L53" s="11">
        <v>-6.1006958250006322</v>
      </c>
      <c r="M53" s="11">
        <v>2.8082396834311725</v>
      </c>
      <c r="N53" s="11">
        <v>-3.2924561415694598</v>
      </c>
      <c r="P53" s="10" t="str">
        <f>name!D21</f>
        <v>61 Caring personal service occupations</v>
      </c>
      <c r="Q53" s="11">
        <v>54.983395459496521</v>
      </c>
      <c r="R53" s="11">
        <v>59.603726143510926</v>
      </c>
      <c r="S53" s="345">
        <f t="shared" si="28"/>
        <v>4.6203306840144052</v>
      </c>
      <c r="T53" s="345">
        <v>34.216234608859622</v>
      </c>
      <c r="U53" s="345">
        <f t="shared" si="29"/>
        <v>38.836565292874027</v>
      </c>
      <c r="V53" s="346">
        <f t="shared" si="30"/>
        <v>3.2782252874791196E-2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2.1586018262272681E-2</v>
      </c>
      <c r="C54" s="11">
        <v>4.1752792485909948E-2</v>
      </c>
      <c r="D54" s="11">
        <f t="shared" ref="D54:D55" si="36">C54-B54</f>
        <v>2.0166774223637267E-2</v>
      </c>
      <c r="E54" s="11">
        <v>1.873585463956139E-2</v>
      </c>
      <c r="F54" s="11">
        <f t="shared" ref="F54:F55" si="37">SUM(D54:E54)</f>
        <v>3.890262886319866E-2</v>
      </c>
      <c r="G54" s="200">
        <f t="shared" si="27"/>
        <v>4.2536359616985209E-2</v>
      </c>
      <c r="I54" s="11" t="str">
        <f>I43</f>
        <v>Associate professional occupations</v>
      </c>
      <c r="J54" s="11">
        <v>8.5047972317725176</v>
      </c>
      <c r="K54" s="11">
        <v>7.9889104312486197</v>
      </c>
      <c r="L54" s="11">
        <v>-0.5158868005238969</v>
      </c>
      <c r="M54" s="11">
        <v>3.7180315593373257</v>
      </c>
      <c r="N54" s="11">
        <v>3.2021447588134291</v>
      </c>
      <c r="P54" s="10" t="str">
        <f>name!D22</f>
        <v>62 Leisure, travel and related personal service occupations</v>
      </c>
      <c r="Q54" s="11">
        <v>13.948946710851933</v>
      </c>
      <c r="R54" s="11">
        <v>14.166882727721971</v>
      </c>
      <c r="S54" s="345">
        <f t="shared" si="28"/>
        <v>0.21793601687003772</v>
      </c>
      <c r="T54" s="345">
        <v>7.7831085240558044</v>
      </c>
      <c r="U54" s="345">
        <f t="shared" si="29"/>
        <v>8.0010445409258431</v>
      </c>
      <c r="V54" s="346">
        <f t="shared" si="30"/>
        <v>3.0000160397377851E-2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1.778459940010165E-3</v>
      </c>
      <c r="C55" s="11">
        <v>3.1919917707738969E-3</v>
      </c>
      <c r="D55" s="11">
        <f t="shared" si="36"/>
        <v>1.4135318307637319E-3</v>
      </c>
      <c r="E55" s="11">
        <v>1.4850256224772532E-3</v>
      </c>
      <c r="F55" s="11">
        <f t="shared" si="37"/>
        <v>2.8985574532409851E-3</v>
      </c>
      <c r="G55" s="200">
        <f t="shared" si="27"/>
        <v>4.1299933307056502E-2</v>
      </c>
      <c r="I55" s="11" t="str">
        <f>I44</f>
        <v>Administrative and secretarial occupations</v>
      </c>
      <c r="J55" s="11">
        <v>7.0943243648063774</v>
      </c>
      <c r="K55" s="11">
        <v>8.5229825186896218</v>
      </c>
      <c r="L55" s="11">
        <v>1.4286581538832444</v>
      </c>
      <c r="M55" s="11">
        <v>4.7402625943174872</v>
      </c>
      <c r="N55" s="11">
        <v>6.1689207482007316</v>
      </c>
      <c r="P55" s="10" t="str">
        <f>name!D23</f>
        <v>63 Community and civil enforcement occupations</v>
      </c>
      <c r="Q55" s="11">
        <v>0.28777559033330946</v>
      </c>
      <c r="R55" s="11">
        <v>0.37700346856760864</v>
      </c>
      <c r="S55" s="345">
        <f t="shared" si="28"/>
        <v>8.9227878234299174E-2</v>
      </c>
      <c r="T55" s="345">
        <v>0.24387268248367042</v>
      </c>
      <c r="U55" s="345">
        <f t="shared" si="29"/>
        <v>0.33310056071796956</v>
      </c>
      <c r="V55" s="346">
        <f t="shared" si="30"/>
        <v>4.1768840802044238E-2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0.11910207108532721</v>
      </c>
      <c r="C56" s="11">
        <v>0.17048359120664155</v>
      </c>
      <c r="D56" s="11">
        <f t="shared" si="25"/>
        <v>5.1381520121314347E-2</v>
      </c>
      <c r="E56" s="11">
        <v>7.8678550704503011E-2</v>
      </c>
      <c r="F56" s="11">
        <f t="shared" si="26"/>
        <v>0.13006007082581736</v>
      </c>
      <c r="G56" s="200">
        <f t="shared" si="27"/>
        <v>3.4389956222996787E-2</v>
      </c>
      <c r="I56" s="11" t="str">
        <f t="shared" ref="I56:I60" si="38">I45</f>
        <v>Skilled trades occupations</v>
      </c>
      <c r="J56" s="11">
        <v>2.0173273020481313</v>
      </c>
      <c r="K56" s="11">
        <v>2.8807769478132803</v>
      </c>
      <c r="L56" s="11">
        <v>0.86344964576514904</v>
      </c>
      <c r="M56" s="11">
        <v>1.4687536315361711</v>
      </c>
      <c r="N56" s="11">
        <v>2.3322032773013204</v>
      </c>
      <c r="P56" s="10" t="str">
        <f>name!D24</f>
        <v>71 Sales occupations</v>
      </c>
      <c r="Q56" s="11">
        <v>53.049452298751284</v>
      </c>
      <c r="R56" s="11">
        <v>48.065763427902475</v>
      </c>
      <c r="S56" s="345">
        <f t="shared" si="28"/>
        <v>-4.983688870848809</v>
      </c>
      <c r="T56" s="345">
        <v>29.040331989893371</v>
      </c>
      <c r="U56" s="345">
        <f t="shared" si="29"/>
        <v>24.056643119044562</v>
      </c>
      <c r="V56" s="346">
        <f t="shared" si="30"/>
        <v>2.9533653228196455E-2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5.0161848174969832E-2</v>
      </c>
      <c r="C57" s="11">
        <v>0.11093165520746688</v>
      </c>
      <c r="D57" s="11">
        <f t="shared" si="25"/>
        <v>6.0769807032497049E-2</v>
      </c>
      <c r="E57" s="11">
        <v>4.2260347502118885E-2</v>
      </c>
      <c r="F57" s="11">
        <f t="shared" si="26"/>
        <v>0.10303015453461593</v>
      </c>
      <c r="G57" s="200">
        <f t="shared" si="27"/>
        <v>4.1582121744582867E-2</v>
      </c>
      <c r="I57" s="11" t="str">
        <f t="shared" si="38"/>
        <v>Caring, leisure and other service occupations</v>
      </c>
      <c r="J57" s="11">
        <v>7.1673345267092534</v>
      </c>
      <c r="K57" s="11">
        <v>8.803450753598284</v>
      </c>
      <c r="L57" s="11">
        <v>1.636116226889031</v>
      </c>
      <c r="M57" s="11">
        <v>4.7898285493660522</v>
      </c>
      <c r="N57" s="11">
        <v>6.4259447762550836</v>
      </c>
      <c r="P57" s="10" t="str">
        <f>name!D25</f>
        <v>72 Customer service occupations</v>
      </c>
      <c r="Q57" s="11">
        <v>9.9868832754367318</v>
      </c>
      <c r="R57" s="11">
        <v>13.884334846419291</v>
      </c>
      <c r="S57" s="345">
        <f t="shared" si="28"/>
        <v>3.8974515709825592</v>
      </c>
      <c r="T57" s="345">
        <v>6.9931891646108246</v>
      </c>
      <c r="U57" s="345">
        <f t="shared" si="29"/>
        <v>10.890640735593383</v>
      </c>
      <c r="V57" s="346">
        <f t="shared" si="30"/>
        <v>3.60180079064778E-2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4.4844086309065306E-2</v>
      </c>
      <c r="C58" s="11">
        <v>0.10789651098295108</v>
      </c>
      <c r="D58" s="11">
        <f t="shared" ref="D58:D59" si="39">C58-B58</f>
        <v>6.3052424673885776E-2</v>
      </c>
      <c r="E58" s="11">
        <v>3.6740115439718245E-2</v>
      </c>
      <c r="F58" s="11">
        <f t="shared" ref="F58:F59" si="40">SUM(D58:E58)</f>
        <v>9.9792540113604028E-2</v>
      </c>
      <c r="G58" s="200">
        <f t="shared" si="27"/>
        <v>4.0702806934047597E-2</v>
      </c>
      <c r="I58" s="11" t="str">
        <f t="shared" si="38"/>
        <v>Sales and customer service occupations</v>
      </c>
      <c r="J58" s="11">
        <v>4.1034374871693906</v>
      </c>
      <c r="K58" s="11">
        <v>6.4415984250784097</v>
      </c>
      <c r="L58" s="11">
        <v>2.3381609379090191</v>
      </c>
      <c r="M58" s="11">
        <v>3.0872075441532814</v>
      </c>
      <c r="N58" s="11">
        <v>5.4253684820623</v>
      </c>
      <c r="P58" s="10" t="str">
        <f>name!D26</f>
        <v>81 Process, plant and machine operatives</v>
      </c>
      <c r="Q58" s="11">
        <v>4.7855861961313</v>
      </c>
      <c r="R58" s="11">
        <v>5.2912007082948964</v>
      </c>
      <c r="S58" s="345">
        <f t="shared" si="28"/>
        <v>0.50561451216359643</v>
      </c>
      <c r="T58" s="345">
        <v>2.6545498828475909</v>
      </c>
      <c r="U58" s="345">
        <f t="shared" si="29"/>
        <v>3.1601643950111873</v>
      </c>
      <c r="V58" s="346">
        <f t="shared" si="30"/>
        <v>2.9855712656120525E-2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5.6511672310126777E-2</v>
      </c>
      <c r="C59" s="11">
        <v>0.13448878111696</v>
      </c>
      <c r="D59" s="11">
        <f t="shared" si="39"/>
        <v>7.7977108806833229E-2</v>
      </c>
      <c r="E59" s="11">
        <v>6.7599471179605533E-2</v>
      </c>
      <c r="F59" s="11">
        <f t="shared" si="40"/>
        <v>0.14557657998643875</v>
      </c>
      <c r="G59" s="200">
        <f t="shared" si="27"/>
        <v>5.3848482543355836E-2</v>
      </c>
      <c r="I59" s="11" t="str">
        <f t="shared" si="38"/>
        <v>Process, plant and machine operatives</v>
      </c>
      <c r="J59" s="11">
        <v>1.0104106519292406</v>
      </c>
      <c r="K59" s="11">
        <v>1.6112243074271639</v>
      </c>
      <c r="L59" s="11">
        <v>0.60081365549792343</v>
      </c>
      <c r="M59" s="11">
        <v>0.75437132179968736</v>
      </c>
      <c r="N59" s="11">
        <v>1.3551849772976108</v>
      </c>
      <c r="P59" s="10" t="str">
        <f>name!D27</f>
        <v>82 Transport and mobile machine drivers and operatives</v>
      </c>
      <c r="Q59" s="11">
        <v>0.89932304115038586</v>
      </c>
      <c r="R59" s="11">
        <v>1.3943243088539556</v>
      </c>
      <c r="S59" s="345">
        <f t="shared" si="28"/>
        <v>0.49500126770356978</v>
      </c>
      <c r="T59" s="345">
        <v>0.7918752167951213</v>
      </c>
      <c r="U59" s="345">
        <f t="shared" si="29"/>
        <v>1.2868764844986911</v>
      </c>
      <c r="V59" s="346">
        <f t="shared" si="30"/>
        <v>4.3002269637762769E-2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5.1499301428727345E-4</v>
      </c>
      <c r="C60" s="11">
        <v>6.180544083774866E-4</v>
      </c>
      <c r="D60" s="11">
        <f t="shared" si="25"/>
        <v>1.0306139409021315E-4</v>
      </c>
      <c r="E60" s="11">
        <v>3.5051299441536514E-4</v>
      </c>
      <c r="F60" s="11">
        <f t="shared" si="26"/>
        <v>4.5357438850557829E-4</v>
      </c>
      <c r="G60" s="200">
        <f t="shared" si="27"/>
        <v>3.5216653707449419E-2</v>
      </c>
      <c r="I60" s="11" t="str">
        <f t="shared" si="38"/>
        <v>Elementary occupations</v>
      </c>
      <c r="J60" s="11">
        <v>3.3180928642032002</v>
      </c>
      <c r="K60" s="11">
        <v>5.6684903758373437</v>
      </c>
      <c r="L60" s="11">
        <v>2.3503975116341431</v>
      </c>
      <c r="M60" s="11">
        <v>2.7092090202586516</v>
      </c>
      <c r="N60" s="11">
        <v>5.0596065318927952</v>
      </c>
      <c r="P60" s="10" t="str">
        <f>name!D28</f>
        <v>91 Elementary trades and related occupations</v>
      </c>
      <c r="Q60" s="11">
        <v>2.0179945115066964</v>
      </c>
      <c r="R60" s="11">
        <v>1.5742090904574857</v>
      </c>
      <c r="S60" s="345">
        <f t="shared" si="28"/>
        <v>-0.4437854210492107</v>
      </c>
      <c r="T60" s="345">
        <v>1.0700763495510948</v>
      </c>
      <c r="U60" s="345">
        <f t="shared" si="29"/>
        <v>0.62629092850188406</v>
      </c>
      <c r="V60" s="346">
        <f t="shared" si="30"/>
        <v>2.8768879919220947E-2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6.3376395075492309E-2</v>
      </c>
      <c r="C61" s="11">
        <v>0.11663291792643268</v>
      </c>
      <c r="D61" s="11">
        <f t="shared" ref="D61" si="41">C61-B61</f>
        <v>5.3256522850940374E-2</v>
      </c>
      <c r="E61" s="11">
        <v>5.5669289768417389E-2</v>
      </c>
      <c r="F61" s="11">
        <f t="shared" ref="F61" si="42">SUM(D61:E61)</f>
        <v>0.10892581261935777</v>
      </c>
      <c r="G61" s="200">
        <f t="shared" ref="G61" si="43">IF(B61&gt;0,(1+(E61/B61))^(1/($C$6-$B$6))-1,0)</f>
        <v>4.2923391731998661E-2</v>
      </c>
      <c r="P61" s="10" t="str">
        <f>name!D29</f>
        <v>92 Elementary administration and service occupations</v>
      </c>
      <c r="Q61" s="11">
        <v>44.163716671854701</v>
      </c>
      <c r="R61" s="11">
        <v>44.267403169020007</v>
      </c>
      <c r="S61" s="345">
        <f t="shared" ref="S61" si="44">R61-Q61</f>
        <v>0.10368649716530598</v>
      </c>
      <c r="T61" s="345">
        <v>25.22304570948382</v>
      </c>
      <c r="U61" s="345">
        <f t="shared" ref="U61" si="45">SUM(S61:T61)</f>
        <v>25.326732206649126</v>
      </c>
      <c r="V61" s="346">
        <f t="shared" ref="V61" si="46">IF(Q61&gt;0,(1+(T61/Q61))^(1/($C$6-$B$6))-1,0)</f>
        <v>3.0577683606011874E-2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12.017378951292017</v>
      </c>
      <c r="C62" s="11">
        <f t="shared" ref="C62:F62" si="47">SUM(C36:C61)</f>
        <v>18.65235071681354</v>
      </c>
      <c r="D62" s="11">
        <f t="shared" si="47"/>
        <v>6.6349717655215281</v>
      </c>
      <c r="E62" s="11">
        <f t="shared" si="47"/>
        <v>8.1233181299206674</v>
      </c>
      <c r="F62" s="11">
        <f t="shared" si="47"/>
        <v>14.758289895442195</v>
      </c>
      <c r="G62" s="200">
        <f t="shared" si="27"/>
        <v>3.5025340537947258E-2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450.54816888274979</v>
      </c>
      <c r="R62" s="11">
        <f>SUM(R36:R61)</f>
        <v>483.71374892972079</v>
      </c>
      <c r="S62" s="345">
        <f>R62-Q62</f>
        <v>33.165580046971002</v>
      </c>
      <c r="T62" s="11">
        <f>SUM(T36:T61)</f>
        <v>269.89433390880185</v>
      </c>
      <c r="U62" s="345">
        <f>SUM(S62:T62)</f>
        <v>303.05991395577286</v>
      </c>
      <c r="V62" s="346">
        <f t="shared" si="30"/>
        <v>3.1788159717360376E-2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4.8304251394791446</v>
      </c>
      <c r="K63" s="11">
        <f t="array" ref="K63:K71">MMULT(aggregation!$B$13:$AA$21,C152:C177)</f>
        <v>5.741664089792307</v>
      </c>
      <c r="L63" s="11">
        <f t="array" ref="L63:L71">MMULT(aggregation!$B$13:$AA$21,D152:D177)</f>
        <v>0.9112389503131626</v>
      </c>
      <c r="M63" s="11">
        <f t="array" ref="M63:M71">MMULT(aggregation!$B$13:$AA$21,E152:E177)</f>
        <v>2.992157516578831</v>
      </c>
      <c r="N63" s="11">
        <f t="array" ref="N63:N71">MMULT(aggregation!$B$13:$AA$21,F152:F177)</f>
        <v>3.9033964668919938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8.1265763219670237</v>
      </c>
      <c r="K64" s="11">
        <v>9.3324018771168902</v>
      </c>
      <c r="L64" s="11">
        <v>1.2058255551498669</v>
      </c>
      <c r="M64" s="11">
        <v>3.7303138908205939</v>
      </c>
      <c r="N64" s="11">
        <v>4.9361394459704604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4.8415646140452386</v>
      </c>
      <c r="C65" s="11">
        <v>6.4565938946800498</v>
      </c>
      <c r="D65" s="11">
        <f>C65-B65</f>
        <v>1.6150292806348112</v>
      </c>
      <c r="E65" s="11">
        <v>3.2647800598022703</v>
      </c>
      <c r="F65" s="11">
        <f>SUM(D65:E65)</f>
        <v>4.879809340437081</v>
      </c>
      <c r="G65" s="200">
        <f>IF(B65&gt;0,(1+(E65/B65))^(1/($C$6-$B$6))-1,0)</f>
        <v>3.4957752957025967E-2</v>
      </c>
      <c r="I65" s="11" t="str">
        <f>I54</f>
        <v>Associate professional occupations</v>
      </c>
      <c r="J65" s="11">
        <v>6.2946706772455796</v>
      </c>
      <c r="K65" s="11">
        <v>6.7853004510587187</v>
      </c>
      <c r="L65" s="11">
        <v>0.49062977381313921</v>
      </c>
      <c r="M65" s="11">
        <v>2.9777545225755082</v>
      </c>
      <c r="N65" s="11">
        <v>3.4683842963886473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2.298864215883746</v>
      </c>
      <c r="C66" s="11">
        <v>5.1402299972292846</v>
      </c>
      <c r="D66" s="11">
        <f t="shared" ref="D66:D89" si="50">C66-B66</f>
        <v>2.8413657813455386</v>
      </c>
      <c r="E66" s="11">
        <v>2.5008482330633486</v>
      </c>
      <c r="F66" s="11">
        <f t="shared" ref="F66:F89" si="51">SUM(D66:E66)</f>
        <v>5.3422140144088868</v>
      </c>
      <c r="G66" s="200">
        <f t="shared" ref="G66:G89" si="52">IF(B66&gt;0,(1+(E66/B66))^(1/($C$6-$B$6))-1,0)</f>
        <v>5.0300228486898302E-2</v>
      </c>
      <c r="I66" s="11" t="str">
        <f>I55</f>
        <v>Administrative and secretarial occupations</v>
      </c>
      <c r="J66" s="11">
        <v>6.3890686176478804</v>
      </c>
      <c r="K66" s="11">
        <v>7.9169793472552241</v>
      </c>
      <c r="L66" s="11">
        <v>1.5279107296073442</v>
      </c>
      <c r="M66" s="11">
        <v>4.0442377003177041</v>
      </c>
      <c r="N66" s="11">
        <v>5.5721484299250488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7.4854235646092855</v>
      </c>
      <c r="C67" s="11">
        <v>13.354488619481593</v>
      </c>
      <c r="D67" s="11">
        <f t="shared" si="50"/>
        <v>5.8690650548723076</v>
      </c>
      <c r="E67" s="11">
        <v>4.5117849472430862</v>
      </c>
      <c r="F67" s="11">
        <f t="shared" si="51"/>
        <v>10.380850002115395</v>
      </c>
      <c r="G67" s="200">
        <f t="shared" si="52"/>
        <v>3.1947464838183226E-2</v>
      </c>
      <c r="I67" s="11" t="str">
        <f t="shared" ref="I67:I71" si="53">I56</f>
        <v>Skilled trades occupations</v>
      </c>
      <c r="J67" s="11">
        <v>3.6623511769336163</v>
      </c>
      <c r="K67" s="11">
        <v>4.5336496180140893</v>
      </c>
      <c r="L67" s="11">
        <v>0.87129844108047294</v>
      </c>
      <c r="M67" s="11">
        <v>2.209307028039126</v>
      </c>
      <c r="N67" s="11">
        <v>3.0806054691195994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9.4126500744659101</v>
      </c>
      <c r="C68" s="11">
        <v>12.678024845462547</v>
      </c>
      <c r="D68" s="11">
        <f t="shared" si="50"/>
        <v>3.2653747709966368</v>
      </c>
      <c r="E68" s="11">
        <v>6.4986746937841922</v>
      </c>
      <c r="F68" s="11">
        <f t="shared" si="51"/>
        <v>9.7640494647808289</v>
      </c>
      <c r="G68" s="200">
        <f t="shared" si="52"/>
        <v>3.5618091032209476E-2</v>
      </c>
      <c r="I68" s="11" t="str">
        <f t="shared" si="53"/>
        <v>Caring, leisure and other service occupations</v>
      </c>
      <c r="J68" s="11">
        <v>4.9105572299004114</v>
      </c>
      <c r="K68" s="11">
        <v>6.5474769428441117</v>
      </c>
      <c r="L68" s="11">
        <v>1.6369197129437003</v>
      </c>
      <c r="M68" s="11">
        <v>3.5296908766321917</v>
      </c>
      <c r="N68" s="11">
        <v>5.1666105895758916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20.060400766501747</v>
      </c>
      <c r="C69" s="11">
        <v>26.24784420249042</v>
      </c>
      <c r="D69" s="11">
        <f t="shared" ref="D69" si="54">C69-B69</f>
        <v>6.1874434359886727</v>
      </c>
      <c r="E69" s="11">
        <v>12.741421146512659</v>
      </c>
      <c r="F69" s="11">
        <f t="shared" ref="F69" si="55">SUM(D69:E69)</f>
        <v>18.928864582501333</v>
      </c>
      <c r="G69" s="200">
        <f t="shared" si="52"/>
        <v>3.3325683726349142E-2</v>
      </c>
      <c r="I69" s="11" t="str">
        <f t="shared" si="53"/>
        <v>Sales and customer service occupations</v>
      </c>
      <c r="J69" s="11">
        <v>3.3474141831503283</v>
      </c>
      <c r="K69" s="11">
        <v>4.7522240048193263</v>
      </c>
      <c r="L69" s="11">
        <v>1.4048098216689979</v>
      </c>
      <c r="M69" s="11">
        <v>2.0872939518932299</v>
      </c>
      <c r="N69" s="11">
        <v>3.4921037735622278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9.1436363033159935</v>
      </c>
      <c r="C70" s="11">
        <v>13.233762896272943</v>
      </c>
      <c r="D70" s="11">
        <f t="shared" si="50"/>
        <v>4.090126592956949</v>
      </c>
      <c r="E70" s="11">
        <v>6.3276417311655955</v>
      </c>
      <c r="F70" s="11">
        <f t="shared" si="51"/>
        <v>10.417768324122544</v>
      </c>
      <c r="G70" s="200">
        <f t="shared" si="52"/>
        <v>3.5683720606528357E-2</v>
      </c>
      <c r="I70" s="11" t="str">
        <f t="shared" si="53"/>
        <v>Process, plant and machine operatives</v>
      </c>
      <c r="J70" s="11">
        <v>1.5834869690729403</v>
      </c>
      <c r="K70" s="11">
        <v>2.3058380505099283</v>
      </c>
      <c r="L70" s="11">
        <v>0.7223510814369879</v>
      </c>
      <c r="M70" s="11">
        <v>1.1757479581608108</v>
      </c>
      <c r="N70" s="11">
        <v>1.8980990395977986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1.7126411785536308</v>
      </c>
      <c r="C71" s="11">
        <v>2.4685013369554567</v>
      </c>
      <c r="D71" s="11">
        <f t="shared" si="50"/>
        <v>0.75586015840182585</v>
      </c>
      <c r="E71" s="11">
        <v>0.95016827903454182</v>
      </c>
      <c r="F71" s="11">
        <f t="shared" si="51"/>
        <v>1.7060284374363677</v>
      </c>
      <c r="G71" s="200">
        <f t="shared" si="52"/>
        <v>2.9860134884108325E-2</v>
      </c>
      <c r="I71" s="11" t="str">
        <f t="shared" si="53"/>
        <v>Elementary occupations</v>
      </c>
      <c r="J71" s="11">
        <v>2.8876830920434511</v>
      </c>
      <c r="K71" s="11">
        <v>4.5969849077309695</v>
      </c>
      <c r="L71" s="11">
        <v>1.7093018156875188</v>
      </c>
      <c r="M71" s="11">
        <v>2.2865429063737683</v>
      </c>
      <c r="N71" s="11">
        <v>3.9958447220612872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1.9867101513016425</v>
      </c>
      <c r="C72" s="11">
        <v>2.7022890726909292</v>
      </c>
      <c r="D72" s="11">
        <f t="shared" si="50"/>
        <v>0.71557892138928669</v>
      </c>
      <c r="E72" s="11">
        <v>1.5384800023239555</v>
      </c>
      <c r="F72" s="11">
        <f t="shared" si="51"/>
        <v>2.2540589237132425</v>
      </c>
      <c r="G72" s="200">
        <f t="shared" si="52"/>
        <v>3.8970466286135874E-2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0.52374503161118802</v>
      </c>
      <c r="C73" s="11">
        <v>1.2752315486368051</v>
      </c>
      <c r="D73" s="11">
        <f t="shared" si="50"/>
        <v>0.75148651702561708</v>
      </c>
      <c r="E73" s="11">
        <v>0.33482673708785937</v>
      </c>
      <c r="F73" s="11">
        <f t="shared" si="51"/>
        <v>1.0863132541134766</v>
      </c>
      <c r="G73" s="200">
        <f t="shared" si="52"/>
        <v>3.349991646057271E-2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2.1400545466886389</v>
      </c>
      <c r="C74" s="11">
        <v>2.4948189652727359</v>
      </c>
      <c r="D74" s="11">
        <f t="shared" ref="D74:D75" si="56">C74-B74</f>
        <v>0.35476441858409702</v>
      </c>
      <c r="E74" s="11">
        <v>1.3647197299388878</v>
      </c>
      <c r="F74" s="11">
        <f t="shared" ref="F74:F75" si="57">SUM(D74:E74)</f>
        <v>1.7194841485229848</v>
      </c>
      <c r="G74" s="200">
        <f t="shared" si="52"/>
        <v>3.3433051908264622E-2</v>
      </c>
      <c r="I74" s="11" t="str">
        <f>I63</f>
        <v>Managers, directors and senior officials</v>
      </c>
      <c r="J74" s="11">
        <f t="array" ref="J74:J82">MMULT(aggregation!$B$13:$AA$21,B181:B206)</f>
        <v>17.285027748245483</v>
      </c>
      <c r="K74" s="11">
        <f t="array" ref="K74:K82">MMULT(aggregation!$B$13:$AA$21,C181:C206)</f>
        <v>16.872892267086176</v>
      </c>
      <c r="L74" s="11">
        <f t="array" ref="L74:L82">MMULT(aggregation!$B$13:$AA$21,D181:D206)</f>
        <v>-0.41213548115930632</v>
      </c>
      <c r="M74" s="11">
        <f t="array" ref="M74:M82">MMULT(aggregation!$B$13:$AA$21,E181:E206)</f>
        <v>7.3361973684571549</v>
      </c>
      <c r="N74" s="11">
        <f t="array" ref="N74:N82">MMULT(aggregation!$B$13:$AA$21,F181:F206)</f>
        <v>6.9240618872978485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4.6723163502297318</v>
      </c>
      <c r="C75" s="11">
        <v>6.0873696992682866</v>
      </c>
      <c r="D75" s="11">
        <f t="shared" si="56"/>
        <v>1.4150533490385548</v>
      </c>
      <c r="E75" s="11">
        <v>2.9555151846060097</v>
      </c>
      <c r="F75" s="11">
        <f t="shared" si="57"/>
        <v>4.3705685336445645</v>
      </c>
      <c r="G75" s="200">
        <f t="shared" si="52"/>
        <v>3.32163187386596E-2</v>
      </c>
      <c r="I75" s="11" t="str">
        <f>I64</f>
        <v>Professional occupations</v>
      </c>
      <c r="J75" s="11">
        <v>26.180651936282768</v>
      </c>
      <c r="K75" s="11">
        <v>28.084944464924789</v>
      </c>
      <c r="L75" s="11">
        <v>1.9042925286420171</v>
      </c>
      <c r="M75" s="11">
        <v>11.510557678031244</v>
      </c>
      <c r="N75" s="11">
        <v>13.414850206673261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4.5779667973086484</v>
      </c>
      <c r="C76" s="11">
        <v>6.2056942298411535</v>
      </c>
      <c r="D76" s="11">
        <f t="shared" si="50"/>
        <v>1.6277274325325051</v>
      </c>
      <c r="E76" s="11">
        <v>3.2167598809785676</v>
      </c>
      <c r="F76" s="11">
        <f t="shared" si="51"/>
        <v>4.8444873135110722</v>
      </c>
      <c r="G76" s="200">
        <f t="shared" si="52"/>
        <v>3.611640540561889E-2</v>
      </c>
      <c r="I76" s="11" t="str">
        <f>I65</f>
        <v>Associate professional occupations</v>
      </c>
      <c r="J76" s="11">
        <v>24.628012584889571</v>
      </c>
      <c r="K76" s="11">
        <v>22.759655795406694</v>
      </c>
      <c r="L76" s="11">
        <v>-1.8683567894828763</v>
      </c>
      <c r="M76" s="11">
        <v>9.5342907024815542</v>
      </c>
      <c r="N76" s="11">
        <v>7.6659339129986783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0.63940334836871171</v>
      </c>
      <c r="C77" s="11">
        <v>1.094448603902739</v>
      </c>
      <c r="D77" s="11">
        <f t="shared" si="50"/>
        <v>0.4550452555340273</v>
      </c>
      <c r="E77" s="11">
        <v>0.6187420125134997</v>
      </c>
      <c r="F77" s="11">
        <f t="shared" si="51"/>
        <v>1.0737872680475271</v>
      </c>
      <c r="G77" s="200">
        <f t="shared" si="52"/>
        <v>4.6157471238133185E-2</v>
      </c>
      <c r="I77" s="11" t="str">
        <f>I66</f>
        <v>Administrative and secretarial occupations</v>
      </c>
      <c r="J77" s="11">
        <v>23.936574188427706</v>
      </c>
      <c r="K77" s="11">
        <v>19.726641946830593</v>
      </c>
      <c r="L77" s="11">
        <v>-4.2099322415971132</v>
      </c>
      <c r="M77" s="11">
        <v>10.837091653023723</v>
      </c>
      <c r="N77" s="11">
        <v>6.6271594114266108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9.1993280001652328E-2</v>
      </c>
      <c r="C78" s="11">
        <v>0.13475100206114785</v>
      </c>
      <c r="D78" s="11">
        <f t="shared" si="50"/>
        <v>4.2757722059495518E-2</v>
      </c>
      <c r="E78" s="11">
        <v>6.5210370151817285E-2</v>
      </c>
      <c r="F78" s="11">
        <f t="shared" si="51"/>
        <v>0.1079680922113128</v>
      </c>
      <c r="G78" s="200">
        <f t="shared" si="52"/>
        <v>3.6367459141612768E-2</v>
      </c>
      <c r="I78" s="11" t="str">
        <f t="shared" ref="I78:I82" si="58">I67</f>
        <v>Skilled trades occupations</v>
      </c>
      <c r="J78" s="11">
        <v>34.243809068765991</v>
      </c>
      <c r="K78" s="11">
        <v>28.43818277319027</v>
      </c>
      <c r="L78" s="11">
        <v>-5.8056262955757152</v>
      </c>
      <c r="M78" s="11">
        <v>11.636125877355934</v>
      </c>
      <c r="N78" s="11">
        <v>5.8304995817802183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0.41522132284424579</v>
      </c>
      <c r="C79" s="11">
        <v>0.88992917279212225</v>
      </c>
      <c r="D79" s="11">
        <f t="shared" si="50"/>
        <v>0.47470784994787646</v>
      </c>
      <c r="E79" s="11">
        <v>0.35546466217103934</v>
      </c>
      <c r="F79" s="11">
        <f t="shared" si="51"/>
        <v>0.83017251211891585</v>
      </c>
      <c r="G79" s="200">
        <f t="shared" si="52"/>
        <v>4.2093101424818258E-2</v>
      </c>
      <c r="I79" s="11" t="str">
        <f t="shared" si="58"/>
        <v>Caring, leisure and other service occupations</v>
      </c>
      <c r="J79" s="11">
        <v>30.430059176986745</v>
      </c>
      <c r="K79" s="11">
        <v>39.077985245590391</v>
      </c>
      <c r="L79" s="11">
        <v>8.6479260686036437</v>
      </c>
      <c r="M79" s="11">
        <v>20.077950500837417</v>
      </c>
      <c r="N79" s="11">
        <v>28.725876569441059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0.17333854245005384</v>
      </c>
      <c r="C80" s="11">
        <v>0.31415427557609998</v>
      </c>
      <c r="D80" s="11">
        <f t="shared" ref="D80" si="59">C80-B80</f>
        <v>0.14081573312604614</v>
      </c>
      <c r="E80" s="11">
        <v>0.14082932457576877</v>
      </c>
      <c r="F80" s="11">
        <f t="shared" ref="F80" si="60">SUM(D80:E80)</f>
        <v>0.28164505770181492</v>
      </c>
      <c r="G80" s="200">
        <f t="shared" si="52"/>
        <v>4.0441759544928457E-2</v>
      </c>
      <c r="I80" s="11" t="str">
        <f t="shared" si="58"/>
        <v>Sales and customer service occupations</v>
      </c>
      <c r="J80" s="11">
        <v>28.019765745552849</v>
      </c>
      <c r="K80" s="11">
        <v>33.549745560330855</v>
      </c>
      <c r="L80" s="11">
        <v>5.5299798147780086</v>
      </c>
      <c r="M80" s="11">
        <v>15.214694709643229</v>
      </c>
      <c r="N80" s="11">
        <v>20.744674524421239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0.42717766461350842</v>
      </c>
      <c r="C81" s="11">
        <v>0.70207626973431103</v>
      </c>
      <c r="D81" s="11">
        <f t="shared" si="50"/>
        <v>0.27489860512080261</v>
      </c>
      <c r="E81" s="11">
        <v>0.35740592509139302</v>
      </c>
      <c r="F81" s="11">
        <f t="shared" si="51"/>
        <v>0.63230453021219568</v>
      </c>
      <c r="G81" s="200">
        <f t="shared" si="52"/>
        <v>4.136276636627545E-2</v>
      </c>
      <c r="I81" s="11" t="str">
        <f t="shared" si="58"/>
        <v>Process, plant and machine operatives</v>
      </c>
      <c r="J81" s="11">
        <v>16.909997685060301</v>
      </c>
      <c r="K81" s="11">
        <v>18.860968129514681</v>
      </c>
      <c r="L81" s="11">
        <v>1.9509704444543807</v>
      </c>
      <c r="M81" s="11">
        <v>7.7718995430336246</v>
      </c>
      <c r="N81" s="11">
        <v>9.7228699874880053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1.9068902086269093</v>
      </c>
      <c r="C82" s="11">
        <v>2.8872823062058632</v>
      </c>
      <c r="D82" s="11">
        <f t="shared" si="50"/>
        <v>0.98039209757895396</v>
      </c>
      <c r="E82" s="11">
        <v>1.6052769454804101</v>
      </c>
      <c r="F82" s="11">
        <f t="shared" si="51"/>
        <v>2.5856690430593643</v>
      </c>
      <c r="G82" s="200">
        <f t="shared" si="52"/>
        <v>4.1557616807899489E-2</v>
      </c>
      <c r="I82" s="11" t="str">
        <f t="shared" si="58"/>
        <v>Elementary occupations</v>
      </c>
      <c r="J82" s="11">
        <v>20.917565774415472</v>
      </c>
      <c r="K82" s="11">
        <v>19.85916100100005</v>
      </c>
      <c r="L82" s="11">
        <v>-1.0584047734154201</v>
      </c>
      <c r="M82" s="11">
        <v>9.5872379025602186</v>
      </c>
      <c r="N82" s="11">
        <v>8.5288331291447985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0.37640424707973252</v>
      </c>
      <c r="C83" s="11">
        <v>0.5645775746502808</v>
      </c>
      <c r="D83" s="11">
        <f t="shared" ref="D83:D84" si="61">C83-B83</f>
        <v>0.18817332757054828</v>
      </c>
      <c r="E83" s="11">
        <v>0.29951144899501247</v>
      </c>
      <c r="F83" s="11">
        <f t="shared" ref="F83:F84" si="62">SUM(D83:E83)</f>
        <v>0.48768477656556075</v>
      </c>
      <c r="G83" s="200">
        <f t="shared" si="52"/>
        <v>3.9798534765927096E-2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3.4656223843552943E-2</v>
      </c>
      <c r="C84" s="11">
        <v>5.3637257585220005E-2</v>
      </c>
      <c r="D84" s="11">
        <f t="shared" si="61"/>
        <v>1.8981033741667062E-2</v>
      </c>
      <c r="E84" s="11">
        <v>2.3721478691812164E-2</v>
      </c>
      <c r="F84" s="11">
        <f t="shared" si="62"/>
        <v>4.2702512433479223E-2</v>
      </c>
      <c r="G84" s="200">
        <f t="shared" si="52"/>
        <v>3.5375102306887785E-2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1.8594339592127613</v>
      </c>
      <c r="C85" s="11">
        <v>2.9951536256654094</v>
      </c>
      <c r="D85" s="11">
        <f t="shared" si="50"/>
        <v>1.1357196664526481</v>
      </c>
      <c r="E85" s="11">
        <v>1.372581559430655</v>
      </c>
      <c r="F85" s="11">
        <f t="shared" si="51"/>
        <v>2.5083012258833031</v>
      </c>
      <c r="G85" s="200">
        <f t="shared" si="52"/>
        <v>3.7543176596561478E-2</v>
      </c>
      <c r="I85" s="11" t="str">
        <f>I74</f>
        <v>Managers, directors and senior officials</v>
      </c>
      <c r="J85" s="11">
        <f t="array" ref="J85:J93">MMULT(aggregation!$B$13:$AA$21,B210:B235)</f>
        <v>13.803858247443721</v>
      </c>
      <c r="K85" s="11">
        <f t="array" ref="K85:K93">MMULT(aggregation!$B$13:$AA$21,C210:C235)</f>
        <v>13.778527286780506</v>
      </c>
      <c r="L85" s="11">
        <f t="array" ref="L85:L93">MMULT(aggregation!$B$13:$AA$21,D210:D235)</f>
        <v>-2.5330960663215052E-2</v>
      </c>
      <c r="M85" s="11">
        <f t="array" ref="M85:M93">MMULT(aggregation!$B$13:$AA$21,E210:E235)</f>
        <v>6.5459710898791608</v>
      </c>
      <c r="N85" s="11">
        <f t="array" ref="N85:N93">MMULT(aggregation!$B$13:$AA$21,F210:F235)</f>
        <v>6.5206401292159448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0.55255586910899246</v>
      </c>
      <c r="C86" s="11">
        <v>1.2075756283716164</v>
      </c>
      <c r="D86" s="11">
        <f t="shared" si="50"/>
        <v>0.6550197592626239</v>
      </c>
      <c r="E86" s="11">
        <v>0.52604987596833119</v>
      </c>
      <c r="F86" s="11">
        <f t="shared" si="51"/>
        <v>1.1810696352309551</v>
      </c>
      <c r="G86" s="200">
        <f t="shared" si="52"/>
        <v>4.5600467770360753E-2</v>
      </c>
      <c r="I86" s="11" t="str">
        <f>I75</f>
        <v>Professional occupations</v>
      </c>
      <c r="J86" s="11">
        <v>16.596649347627345</v>
      </c>
      <c r="K86" s="11">
        <v>15.186026837911296</v>
      </c>
      <c r="L86" s="11">
        <v>-1.4106225097160505</v>
      </c>
      <c r="M86" s="11">
        <v>6.2154428382149298</v>
      </c>
      <c r="N86" s="11">
        <v>4.8048203284988791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0.26365103457498495</v>
      </c>
      <c r="C87" s="11">
        <v>0.64357238023217711</v>
      </c>
      <c r="D87" s="11">
        <f t="shared" ref="D87:D88" si="63">C87-B87</f>
        <v>0.37992134565719216</v>
      </c>
      <c r="E87" s="11">
        <v>0.25612266273706108</v>
      </c>
      <c r="F87" s="11">
        <f t="shared" ref="F87:F88" si="64">SUM(D87:E87)</f>
        <v>0.63604400839425324</v>
      </c>
      <c r="G87" s="200">
        <f t="shared" si="52"/>
        <v>4.6290594383112893E-2</v>
      </c>
      <c r="I87" s="11" t="str">
        <f>I76</f>
        <v>Associate professional occupations</v>
      </c>
      <c r="J87" s="11">
        <v>17.349970519311494</v>
      </c>
      <c r="K87" s="11">
        <v>14.158596147644737</v>
      </c>
      <c r="L87" s="11">
        <v>-3.1913743716667562</v>
      </c>
      <c r="M87" s="11">
        <v>5.691602177125322</v>
      </c>
      <c r="N87" s="11">
        <v>2.5002278054585663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0.32496384074541929</v>
      </c>
      <c r="C88" s="11">
        <v>0.72432804846969734</v>
      </c>
      <c r="D88" s="11">
        <f t="shared" si="63"/>
        <v>0.39936420772427805</v>
      </c>
      <c r="E88" s="11">
        <v>0.35478821877621058</v>
      </c>
      <c r="F88" s="11">
        <f t="shared" si="64"/>
        <v>0.75415242650048864</v>
      </c>
      <c r="G88" s="200">
        <f t="shared" si="52"/>
        <v>5.0431409974266872E-2</v>
      </c>
      <c r="I88" s="11" t="str">
        <f>I77</f>
        <v>Administrative and secretarial occupations</v>
      </c>
      <c r="J88" s="11">
        <v>24.654493578349204</v>
      </c>
      <c r="K88" s="11">
        <v>13.478909895106387</v>
      </c>
      <c r="L88" s="11">
        <v>-11.175583683242815</v>
      </c>
      <c r="M88" s="11">
        <v>7.5183580351025157</v>
      </c>
      <c r="N88" s="11">
        <v>-3.6572256481402992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8.0771060832915118E-2</v>
      </c>
      <c r="C89" s="11">
        <v>0.15177565053353601</v>
      </c>
      <c r="D89" s="11">
        <f t="shared" si="50"/>
        <v>7.1004589700620888E-2</v>
      </c>
      <c r="E89" s="11">
        <v>5.7335382258195615E-2</v>
      </c>
      <c r="F89" s="11">
        <f t="shared" si="51"/>
        <v>0.1283399719588165</v>
      </c>
      <c r="G89" s="200">
        <f t="shared" si="52"/>
        <v>3.6407491515467516E-2</v>
      </c>
      <c r="I89" s="11" t="str">
        <f t="shared" ref="I89:I93" si="65">I78</f>
        <v>Skilled trades occupations</v>
      </c>
      <c r="J89" s="11">
        <v>24.342826237307662</v>
      </c>
      <c r="K89" s="11">
        <v>23.941624207908404</v>
      </c>
      <c r="L89" s="11">
        <v>-0.40120202939925909</v>
      </c>
      <c r="M89" s="11">
        <v>10.010636185443209</v>
      </c>
      <c r="N89" s="11">
        <v>9.6094341560439496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1.6731356750509589</v>
      </c>
      <c r="C90" s="11">
        <v>3.5700098241846794</v>
      </c>
      <c r="D90" s="11">
        <f t="shared" ref="D90" si="66">C90-B90</f>
        <v>1.8968741491337204</v>
      </c>
      <c r="E90" s="11">
        <v>1.6031575865410788</v>
      </c>
      <c r="F90" s="11">
        <f t="shared" ref="F90" si="67">SUM(D90:E90)</f>
        <v>3.5000317356747992</v>
      </c>
      <c r="G90" s="200">
        <f t="shared" ref="G90:G91" si="68">IF(B90&gt;0,(1+(E90/B90))^(1/($C$6-$B$6))-1,0)</f>
        <v>4.5819593108308743E-2</v>
      </c>
      <c r="I90" s="11" t="str">
        <f t="shared" si="65"/>
        <v>Caring, leisure and other service occupations</v>
      </c>
      <c r="J90" s="11">
        <v>23.158898714055471</v>
      </c>
      <c r="K90" s="11">
        <v>15.729156934520931</v>
      </c>
      <c r="L90" s="11">
        <v>-7.42974177953454</v>
      </c>
      <c r="M90" s="11">
        <v>9.2766026103162442</v>
      </c>
      <c r="N90" s="11">
        <v>1.8468608307817056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77.675569871869811</v>
      </c>
      <c r="C91" s="11">
        <f t="shared" ref="C91:F91" si="69">SUM(C65:C90)</f>
        <v>114.27812092824712</v>
      </c>
      <c r="D91" s="11">
        <f t="shared" si="69"/>
        <v>36.602551056377308</v>
      </c>
      <c r="E91" s="11">
        <f t="shared" si="69"/>
        <v>53.841818078923254</v>
      </c>
      <c r="F91" s="11">
        <f t="shared" si="69"/>
        <v>90.444369135300533</v>
      </c>
      <c r="G91" s="200">
        <f t="shared" si="68"/>
        <v>3.57300619448504E-2</v>
      </c>
      <c r="I91" s="11" t="str">
        <f t="shared" si="65"/>
        <v>Sales and customer service occupations</v>
      </c>
      <c r="J91" s="11">
        <v>26.6486161504316</v>
      </c>
      <c r="K91" s="11">
        <v>20.234982507082883</v>
      </c>
      <c r="L91" s="11">
        <v>-6.4136336433487173</v>
      </c>
      <c r="M91" s="11">
        <v>11.05682219990857</v>
      </c>
      <c r="N91" s="11">
        <v>4.6431885565598527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19.732929450935625</v>
      </c>
      <c r="K92" s="11">
        <v>24.435087145134787</v>
      </c>
      <c r="L92" s="11">
        <v>4.7021576941991619</v>
      </c>
      <c r="M92" s="11">
        <v>10.502228575450848</v>
      </c>
      <c r="N92" s="11">
        <v>15.204386269650009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34.52847165684031</v>
      </c>
      <c r="K93" s="11">
        <v>34.436829363337822</v>
      </c>
      <c r="L93" s="11">
        <v>-9.1642293502489203E-2</v>
      </c>
      <c r="M93" s="11">
        <v>15.530404824631155</v>
      </c>
      <c r="N93" s="11">
        <v>15.438762531128667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12.073348603772285</v>
      </c>
      <c r="C94" s="11">
        <v>14.890548987744065</v>
      </c>
      <c r="D94" s="11">
        <f>C94-B94</f>
        <v>2.8172003839717803</v>
      </c>
      <c r="E94" s="11">
        <v>7.7163812334739763</v>
      </c>
      <c r="F94" s="11">
        <f>SUM(D94:E94)</f>
        <v>10.533581617445757</v>
      </c>
      <c r="G94" s="200">
        <f>IF(B94&gt;0,(1+(E94/B94))^(1/($C$6-$B$6))-1,0)</f>
        <v>3.3492846644462837E-2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5.8801804208759823</v>
      </c>
      <c r="C95" s="11">
        <v>10.440694263000022</v>
      </c>
      <c r="D95" s="11">
        <f t="shared" ref="D95:D118" si="72">C95-B95</f>
        <v>4.5605138421240401</v>
      </c>
      <c r="E95" s="11">
        <v>5.7472080149386464</v>
      </c>
      <c r="F95" s="11">
        <f t="shared" ref="F95:F118" si="73">SUM(D95:E95)</f>
        <v>10.307721857062687</v>
      </c>
      <c r="G95" s="200">
        <f t="shared" ref="G95:G120" si="74">IF(B95&gt;0,(1+(E95/B95))^(1/($C$6-$B$6))-1,0)</f>
        <v>4.6500488254687777E-2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13.256437958125954</v>
      </c>
      <c r="C96" s="11">
        <v>15.490244400312999</v>
      </c>
      <c r="D96" s="11">
        <f t="shared" si="72"/>
        <v>2.2338064421870456</v>
      </c>
      <c r="E96" s="11">
        <v>5.7503837493684919</v>
      </c>
      <c r="F96" s="11">
        <f t="shared" si="73"/>
        <v>7.9841901915555376</v>
      </c>
      <c r="G96" s="200">
        <f t="shared" si="74"/>
        <v>2.4311803213349581E-2</v>
      </c>
      <c r="I96" s="11" t="str">
        <f>I85</f>
        <v>Managers, directors and senior officials</v>
      </c>
      <c r="J96" s="11">
        <f t="array" ref="J96:J104">MMULT(aggregation!$B$13:$AA$21,B239:B264)</f>
        <v>7.0174778469009524</v>
      </c>
      <c r="K96" s="11">
        <f t="array" ref="K96:K104">MMULT(aggregation!$B$13:$AA$21,C239:C264)</f>
        <v>5.3872502870145977</v>
      </c>
      <c r="L96" s="11">
        <f t="array" ref="L96:L104">MMULT(aggregation!$B$13:$AA$21,D239:D264)</f>
        <v>-1.6302275598863543</v>
      </c>
      <c r="M96" s="11">
        <f t="array" ref="M96:M104">MMULT(aggregation!$B$13:$AA$21,E239:E264)</f>
        <v>2.9649307712592083</v>
      </c>
      <c r="N96" s="11">
        <f t="array" ref="N96:N104">MMULT(aggregation!$B$13:$AA$21,F239:F264)</f>
        <v>1.3347032113728541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22.860959005794349</v>
      </c>
      <c r="C97" s="11">
        <v>34.934897040222516</v>
      </c>
      <c r="D97" s="11">
        <f t="shared" si="72"/>
        <v>12.073938034428167</v>
      </c>
      <c r="E97" s="11">
        <v>17.393177699042166</v>
      </c>
      <c r="F97" s="11">
        <f t="shared" si="73"/>
        <v>29.467115733470333</v>
      </c>
      <c r="G97" s="200">
        <f t="shared" si="74"/>
        <v>3.8439194150619915E-2</v>
      </c>
      <c r="I97" s="11" t="str">
        <f>I86</f>
        <v>Professional occupations</v>
      </c>
      <c r="J97" s="11">
        <v>7.6664419104299348</v>
      </c>
      <c r="K97" s="11">
        <v>5.2245429013073883</v>
      </c>
      <c r="L97" s="11">
        <v>-2.4418990091225456</v>
      </c>
      <c r="M97" s="11">
        <v>2.4340382044261779</v>
      </c>
      <c r="N97" s="11">
        <v>-7.8608046963674627E-3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11.615396103712643</v>
      </c>
      <c r="C98" s="11">
        <v>11.85579423209183</v>
      </c>
      <c r="D98" s="11">
        <f t="shared" ref="D98" si="75">C98-B98</f>
        <v>0.24039812837918717</v>
      </c>
      <c r="E98" s="11">
        <v>5.6094807639770599</v>
      </c>
      <c r="F98" s="11">
        <f t="shared" ref="F98" si="76">SUM(D98:E98)</f>
        <v>5.849878892356247</v>
      </c>
      <c r="G98" s="200">
        <f t="shared" si="74"/>
        <v>2.6616263719977828E-2</v>
      </c>
      <c r="I98" s="11" t="str">
        <f>I87</f>
        <v>Associate professional occupations</v>
      </c>
      <c r="J98" s="11">
        <v>7.7245287371840812</v>
      </c>
      <c r="K98" s="11">
        <v>4.478089173928141</v>
      </c>
      <c r="L98" s="11">
        <v>-3.2464395632559402</v>
      </c>
      <c r="M98" s="11">
        <v>2.2168579505924817</v>
      </c>
      <c r="N98" s="11">
        <v>-1.0295816126634587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16.956092684237873</v>
      </c>
      <c r="C99" s="11">
        <v>23.336890926891133</v>
      </c>
      <c r="D99" s="11">
        <f t="shared" si="72"/>
        <v>6.3807982426532597</v>
      </c>
      <c r="E99" s="11">
        <v>10.843107799078531</v>
      </c>
      <c r="F99" s="11">
        <f t="shared" si="73"/>
        <v>17.223906041731791</v>
      </c>
      <c r="G99" s="200">
        <f t="shared" si="74"/>
        <v>3.3507822863788395E-2</v>
      </c>
      <c r="I99" s="11" t="str">
        <f>I88</f>
        <v>Administrative and secretarial occupations</v>
      </c>
      <c r="J99" s="11">
        <v>10.81998975088587</v>
      </c>
      <c r="K99" s="11">
        <v>2.4445120251697565</v>
      </c>
      <c r="L99" s="11">
        <v>-8.3754777257161148</v>
      </c>
      <c r="M99" s="11">
        <v>2.2682143908171297</v>
      </c>
      <c r="N99" s="11">
        <v>-6.1072633348989855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4.3964047124913659</v>
      </c>
      <c r="C100" s="11">
        <v>4.7051331943822987</v>
      </c>
      <c r="D100" s="11">
        <f t="shared" si="72"/>
        <v>0.30872848189093283</v>
      </c>
      <c r="E100" s="11">
        <v>1.9575447752341297</v>
      </c>
      <c r="F100" s="11">
        <f t="shared" si="73"/>
        <v>2.2662732571250626</v>
      </c>
      <c r="G100" s="200">
        <f t="shared" si="74"/>
        <v>2.4856530621540474E-2</v>
      </c>
      <c r="I100" s="11" t="str">
        <f t="shared" ref="I100:I104" si="77">I89</f>
        <v>Skilled trades occupations</v>
      </c>
      <c r="J100" s="11">
        <v>9.7473184625589848</v>
      </c>
      <c r="K100" s="11">
        <v>6.8950360686749104</v>
      </c>
      <c r="L100" s="11">
        <v>-2.852282393884074</v>
      </c>
      <c r="M100" s="11">
        <v>3.5166174185381256</v>
      </c>
      <c r="N100" s="11">
        <v>0.66433502465405148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6.626943328220789</v>
      </c>
      <c r="C101" s="11">
        <v>10.128239478664609</v>
      </c>
      <c r="D101" s="11">
        <f t="shared" si="72"/>
        <v>3.50129615044382</v>
      </c>
      <c r="E101" s="11">
        <v>5.3965942960361222</v>
      </c>
      <c r="F101" s="11">
        <f t="shared" si="73"/>
        <v>8.8978904464799413</v>
      </c>
      <c r="G101" s="200">
        <f t="shared" si="74"/>
        <v>4.0514014458092218E-2</v>
      </c>
      <c r="I101" s="11" t="str">
        <f t="shared" si="77"/>
        <v>Caring, leisure and other service occupations</v>
      </c>
      <c r="J101" s="11">
        <v>5.6520218342131345</v>
      </c>
      <c r="K101" s="11">
        <v>3.5273994401352855</v>
      </c>
      <c r="L101" s="11">
        <v>-2.124622394077849</v>
      </c>
      <c r="M101" s="11">
        <v>1.7276992165670744</v>
      </c>
      <c r="N101" s="11">
        <v>-0.39692317751077488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2.949557757622018</v>
      </c>
      <c r="C102" s="11">
        <v>5.8054043816825569</v>
      </c>
      <c r="D102" s="11">
        <f t="shared" si="72"/>
        <v>2.8558466240605389</v>
      </c>
      <c r="E102" s="11">
        <v>2.03334946192731</v>
      </c>
      <c r="F102" s="11">
        <f t="shared" si="73"/>
        <v>4.8891960859878489</v>
      </c>
      <c r="G102" s="200">
        <f t="shared" si="74"/>
        <v>3.5575402711112369E-2</v>
      </c>
      <c r="I102" s="11" t="str">
        <f t="shared" si="77"/>
        <v>Sales and customer service occupations</v>
      </c>
      <c r="J102" s="11">
        <v>13.747037645767779</v>
      </c>
      <c r="K102" s="11">
        <v>6.5026154745845197</v>
      </c>
      <c r="L102" s="11">
        <v>-7.2444221711832606</v>
      </c>
      <c r="M102" s="11">
        <v>3.9758289037712773</v>
      </c>
      <c r="N102" s="11">
        <v>-3.2685932674119837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4.1923198285646812</v>
      </c>
      <c r="C103" s="11">
        <v>4.6253142483695564</v>
      </c>
      <c r="D103" s="11">
        <f t="shared" ref="D103:D104" si="78">C103-B103</f>
        <v>0.43299441980487519</v>
      </c>
      <c r="E103" s="11">
        <v>2.1703668224255028</v>
      </c>
      <c r="F103" s="11">
        <f t="shared" ref="F103:F104" si="79">SUM(D103:E103)</f>
        <v>2.603361242230378</v>
      </c>
      <c r="G103" s="200">
        <f t="shared" si="74"/>
        <v>2.820349375244513E-2</v>
      </c>
      <c r="I103" s="11" t="str">
        <f t="shared" si="77"/>
        <v>Process, plant and machine operatives</v>
      </c>
      <c r="J103" s="11">
        <v>10.975895918223166</v>
      </c>
      <c r="K103" s="11">
        <v>6.4598229909622695</v>
      </c>
      <c r="L103" s="11">
        <v>-4.5160729272608977</v>
      </c>
      <c r="M103" s="11">
        <v>4.0252750901725705</v>
      </c>
      <c r="N103" s="11">
        <v>-0.49079783708832703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9.8789982379254351</v>
      </c>
      <c r="C104" s="11">
        <v>11.464311360283814</v>
      </c>
      <c r="D104" s="11">
        <f t="shared" si="78"/>
        <v>1.5853131223583787</v>
      </c>
      <c r="E104" s="11">
        <v>5.478275822564278</v>
      </c>
      <c r="F104" s="11">
        <f t="shared" si="79"/>
        <v>7.0635889449226568</v>
      </c>
      <c r="G104" s="200">
        <f t="shared" si="74"/>
        <v>2.984867628162724E-2</v>
      </c>
      <c r="I104" s="11" t="str">
        <f t="shared" si="77"/>
        <v>Elementary occupations</v>
      </c>
      <c r="J104" s="11">
        <v>23.295690690676462</v>
      </c>
      <c r="K104" s="11">
        <v>16.335018427193152</v>
      </c>
      <c r="L104" s="11">
        <v>-6.9606722634833078</v>
      </c>
      <c r="M104" s="11">
        <v>8.1628406865394147</v>
      </c>
      <c r="N104" s="11">
        <v>1.2021684230561061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15.839105215374071</v>
      </c>
      <c r="C105" s="11">
        <v>19.599424525740147</v>
      </c>
      <c r="D105" s="11">
        <f t="shared" si="72"/>
        <v>3.7603193103660768</v>
      </c>
      <c r="E105" s="11">
        <v>10.194494611375069</v>
      </c>
      <c r="F105" s="11">
        <f t="shared" si="73"/>
        <v>13.954813921741145</v>
      </c>
      <c r="G105" s="200">
        <f t="shared" si="74"/>
        <v>3.3681884910878646E-2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2.4107310860068631</v>
      </c>
      <c r="C106" s="11">
        <v>5.8167658641015878</v>
      </c>
      <c r="D106" s="11">
        <f t="shared" si="72"/>
        <v>3.4060347780947247</v>
      </c>
      <c r="E106" s="11">
        <v>2.50909336270613</v>
      </c>
      <c r="F106" s="11">
        <f t="shared" si="73"/>
        <v>5.9151281408008547</v>
      </c>
      <c r="G106" s="200">
        <f t="shared" si="74"/>
        <v>4.8705122153389624E-2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0.90156064314010131</v>
      </c>
      <c r="C107" s="11">
        <v>1.4214361029985894</v>
      </c>
      <c r="D107" s="11">
        <f t="shared" si="72"/>
        <v>0.51987545985848804</v>
      </c>
      <c r="E107" s="11">
        <v>0.81688056851445456</v>
      </c>
      <c r="F107" s="11">
        <f t="shared" si="73"/>
        <v>1.3367560283729425</v>
      </c>
      <c r="G107" s="200">
        <f t="shared" si="74"/>
        <v>4.3941066830672559E-2</v>
      </c>
      <c r="I107" s="11" t="str">
        <f>I96</f>
        <v>Managers, directors and senior officials</v>
      </c>
      <c r="J107" s="11">
        <f t="array" ref="J107:J115">MMULT(aggregation!$B$13:$AA$21,B268:B293)</f>
        <v>2.0419180825557888</v>
      </c>
      <c r="K107" s="11">
        <f t="array" ref="K107:K115">MMULT(aggregation!$B$13:$AA$21,C268:C293)</f>
        <v>2.1191033344660051</v>
      </c>
      <c r="L107" s="11">
        <f t="array" ref="L107:L115">MMULT(aggregation!$B$13:$AA$21,D268:D293)</f>
        <v>7.7185251910216524E-2</v>
      </c>
      <c r="M107" s="11">
        <f t="array" ref="M107:M115">MMULT(aggregation!$B$13:$AA$21,E268:E293)</f>
        <v>0.7750092429578832</v>
      </c>
      <c r="N107" s="11">
        <f t="array" ref="N107:N115">MMULT(aggregation!$B$13:$AA$21,F268:F293)</f>
        <v>0.85219449486809973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1.2315459476262443</v>
      </c>
      <c r="C108" s="11">
        <v>1.7730560732812923</v>
      </c>
      <c r="D108" s="11">
        <f t="shared" si="72"/>
        <v>0.54151012565504808</v>
      </c>
      <c r="E108" s="11">
        <v>0.77715884098721966</v>
      </c>
      <c r="F108" s="11">
        <f t="shared" si="73"/>
        <v>1.3186689666422677</v>
      </c>
      <c r="G108" s="200">
        <f t="shared" si="74"/>
        <v>3.3152346389918819E-2</v>
      </c>
      <c r="I108" s="11" t="str">
        <f>I97</f>
        <v>Professional occupations</v>
      </c>
      <c r="J108" s="11">
        <v>1.8032620811229454</v>
      </c>
      <c r="K108" s="11">
        <v>2.2056080473508586</v>
      </c>
      <c r="L108" s="11">
        <v>0.40234596622791319</v>
      </c>
      <c r="M108" s="11">
        <v>0.76894729722437594</v>
      </c>
      <c r="N108" s="11">
        <v>1.1712932634522892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0.56425314804248194</v>
      </c>
      <c r="C109" s="11">
        <v>0.71282245876116279</v>
      </c>
      <c r="D109" s="11">
        <f t="shared" ref="D109" si="80">C109-B109</f>
        <v>0.14856931071868085</v>
      </c>
      <c r="E109" s="11">
        <v>0.35903653956415488</v>
      </c>
      <c r="F109" s="11">
        <f t="shared" ref="F109" si="81">SUM(D109:E109)</f>
        <v>0.50760585028283578</v>
      </c>
      <c r="G109" s="200">
        <f t="shared" si="74"/>
        <v>3.3374164754376379E-2</v>
      </c>
      <c r="I109" s="11" t="str">
        <f>I98</f>
        <v>Associate professional occupations</v>
      </c>
      <c r="J109" s="11">
        <v>1.7733726435599044</v>
      </c>
      <c r="K109" s="11">
        <v>2.0747399358231435</v>
      </c>
      <c r="L109" s="11">
        <v>0.30136729226323922</v>
      </c>
      <c r="M109" s="11">
        <v>0.66379777781217508</v>
      </c>
      <c r="N109" s="11">
        <v>0.96516507007541441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1.2293851474975575</v>
      </c>
      <c r="C110" s="11">
        <v>1.8944952844472838</v>
      </c>
      <c r="D110" s="11">
        <f t="shared" si="72"/>
        <v>0.66511013694972632</v>
      </c>
      <c r="E110" s="11">
        <v>0.99026437292566483</v>
      </c>
      <c r="F110" s="11">
        <f t="shared" si="73"/>
        <v>1.6553745098753911</v>
      </c>
      <c r="G110" s="200">
        <f t="shared" si="74"/>
        <v>4.0175043132083532E-2</v>
      </c>
      <c r="I110" s="11" t="str">
        <f>I99</f>
        <v>Administrative and secretarial occupations</v>
      </c>
      <c r="J110" s="11">
        <v>3.2074970200160795</v>
      </c>
      <c r="K110" s="11">
        <v>3.2263956800591123</v>
      </c>
      <c r="L110" s="11">
        <v>1.8898660043032756E-2</v>
      </c>
      <c r="M110" s="11">
        <v>1.3183389861598795</v>
      </c>
      <c r="N110" s="11">
        <v>1.3372376462029123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7.0670977550708383</v>
      </c>
      <c r="C111" s="11">
        <v>10.656903846128566</v>
      </c>
      <c r="D111" s="11">
        <f>C111-B111</f>
        <v>3.5898060910577279</v>
      </c>
      <c r="E111" s="11">
        <v>5.9542678307606876</v>
      </c>
      <c r="F111" s="11">
        <f>SUM(D111:E111)</f>
        <v>9.5440739218184163</v>
      </c>
      <c r="G111" s="200">
        <f t="shared" si="74"/>
        <v>4.1584149307144491E-2</v>
      </c>
      <c r="I111" s="11" t="str">
        <f t="shared" ref="I111:I115" si="82">I100</f>
        <v>Skilled trades occupations</v>
      </c>
      <c r="J111" s="11">
        <v>4.986724064105335</v>
      </c>
      <c r="K111" s="11">
        <v>2.1845757297116677</v>
      </c>
      <c r="L111" s="11">
        <v>-2.8021483343936664</v>
      </c>
      <c r="M111" s="11">
        <v>1.2301731529661375</v>
      </c>
      <c r="N111" s="11">
        <v>-1.5719751814275287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1.8664788910508487</v>
      </c>
      <c r="C112" s="11">
        <v>3.1671827099601804</v>
      </c>
      <c r="D112" s="11">
        <f t="shared" ref="D112:D113" si="83">C112-B112</f>
        <v>1.3007038189093316</v>
      </c>
      <c r="E112" s="11">
        <v>1.6188782314198442</v>
      </c>
      <c r="F112" s="11">
        <f t="shared" ref="F112:F113" si="84">SUM(D112:E112)</f>
        <v>2.9195820503291756</v>
      </c>
      <c r="G112" s="200">
        <f t="shared" si="74"/>
        <v>4.2513322042050827E-2</v>
      </c>
      <c r="I112" s="11" t="str">
        <f t="shared" si="82"/>
        <v>Caring, leisure and other service occupations</v>
      </c>
      <c r="J112" s="11">
        <v>1.830120387184629</v>
      </c>
      <c r="K112" s="11">
        <v>1.4260488714949515</v>
      </c>
      <c r="L112" s="11">
        <v>-0.40407151568967764</v>
      </c>
      <c r="M112" s="11">
        <v>0.51889954562430163</v>
      </c>
      <c r="N112" s="11">
        <v>0.11482802993462397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0.18250449842798977</v>
      </c>
      <c r="C113" s="11">
        <v>0.27895200476159704</v>
      </c>
      <c r="D113" s="11">
        <f t="shared" si="83"/>
        <v>9.6447506333607269E-2</v>
      </c>
      <c r="E113" s="11">
        <v>0.15909486272099013</v>
      </c>
      <c r="F113" s="11">
        <f t="shared" si="84"/>
        <v>0.25554236905459737</v>
      </c>
      <c r="G113" s="200">
        <f t="shared" si="74"/>
        <v>4.267645108797713E-2</v>
      </c>
      <c r="I113" s="11" t="str">
        <f t="shared" si="82"/>
        <v>Sales and customer service occupations</v>
      </c>
      <c r="J113" s="11">
        <v>5.1822997809913591</v>
      </c>
      <c r="K113" s="11">
        <v>2.9896406832228424</v>
      </c>
      <c r="L113" s="11">
        <v>-2.1926590977685168</v>
      </c>
      <c r="M113" s="11">
        <v>1.3831962835238072</v>
      </c>
      <c r="N113" s="11">
        <v>-0.80946281424470945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8.6987643947772035</v>
      </c>
      <c r="C114" s="11">
        <v>13.177848036476243</v>
      </c>
      <c r="D114" s="11">
        <f t="shared" si="72"/>
        <v>4.4790836416990398</v>
      </c>
      <c r="E114" s="11">
        <v>6.4951575484256772</v>
      </c>
      <c r="F114" s="11">
        <f t="shared" si="73"/>
        <v>10.974241190124717</v>
      </c>
      <c r="G114" s="200">
        <f t="shared" si="74"/>
        <v>3.7880824552719794E-2</v>
      </c>
      <c r="I114" s="11" t="str">
        <f t="shared" si="82"/>
        <v>Process, plant and machine operatives</v>
      </c>
      <c r="J114" s="11">
        <v>5.8135305775570227</v>
      </c>
      <c r="K114" s="11">
        <v>1.5780023641886105</v>
      </c>
      <c r="L114" s="11">
        <v>-4.2355282133684113</v>
      </c>
      <c r="M114" s="11">
        <v>1.194638828348237</v>
      </c>
      <c r="N114" s="11">
        <v>-3.0408893850201748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2.5809002213206278</v>
      </c>
      <c r="C115" s="11">
        <v>5.0613181230085367</v>
      </c>
      <c r="D115" s="11">
        <f t="shared" si="72"/>
        <v>2.4804179016879089</v>
      </c>
      <c r="E115" s="11">
        <v>2.1345421216215095</v>
      </c>
      <c r="F115" s="11">
        <f t="shared" si="73"/>
        <v>4.6149600233094183</v>
      </c>
      <c r="G115" s="200">
        <f t="shared" si="74"/>
        <v>4.0998446984089609E-2</v>
      </c>
      <c r="I115" s="11" t="str">
        <f t="shared" si="82"/>
        <v>Elementary occupations</v>
      </c>
      <c r="J115" s="11">
        <v>8.8822195688893135</v>
      </c>
      <c r="K115" s="11">
        <v>4.2103730891757047</v>
      </c>
      <c r="L115" s="11">
        <v>-4.6718464797136079</v>
      </c>
      <c r="M115" s="11">
        <v>1.7934512579539126</v>
      </c>
      <c r="N115" s="11">
        <v>-2.8783952217596953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0.75863173912026449</v>
      </c>
      <c r="C116" s="11">
        <v>1.8070544357905567</v>
      </c>
      <c r="D116" s="11">
        <f t="shared" ref="D116:D117" si="85">C116-B116</f>
        <v>1.0484226966702921</v>
      </c>
      <c r="E116" s="11">
        <v>0.693085190247549</v>
      </c>
      <c r="F116" s="11">
        <f t="shared" ref="F116:F117" si="86">SUM(D116:E116)</f>
        <v>1.7415078869178411</v>
      </c>
      <c r="G116" s="200">
        <f t="shared" si="74"/>
        <v>4.4215323871799939E-2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1.229284270697945</v>
      </c>
      <c r="C117" s="11">
        <v>1.966246548568422</v>
      </c>
      <c r="D117" s="11">
        <f t="shared" si="85"/>
        <v>0.73696227787047697</v>
      </c>
      <c r="E117" s="11">
        <v>1.0785832169482257</v>
      </c>
      <c r="F117" s="11">
        <f t="shared" si="86"/>
        <v>1.8155454948187026</v>
      </c>
      <c r="G117" s="200">
        <f t="shared" si="74"/>
        <v>4.2886957864802788E-2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0.36870489393394518</v>
      </c>
      <c r="C118" s="11">
        <v>0.39725023417406713</v>
      </c>
      <c r="D118" s="11">
        <f t="shared" si="72"/>
        <v>2.8545340240121952E-2</v>
      </c>
      <c r="E118" s="11">
        <v>0.21828425941878349</v>
      </c>
      <c r="F118" s="11">
        <f t="shared" si="73"/>
        <v>0.24682959965890544</v>
      </c>
      <c r="G118" s="200">
        <f t="shared" si="74"/>
        <v>3.148617524049091E-2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6.0749941235620568</v>
      </c>
      <c r="C119" s="11">
        <v>10.742765172190856</v>
      </c>
      <c r="D119" s="11">
        <f t="shared" ref="D119" si="87">C119-B119</f>
        <v>4.6677710486287989</v>
      </c>
      <c r="E119" s="11">
        <v>5.5563247338460187</v>
      </c>
      <c r="F119" s="11">
        <f t="shared" ref="F119" si="88">SUM(D119:E119)</f>
        <v>10.224095782474818</v>
      </c>
      <c r="G119" s="200">
        <f t="shared" si="74"/>
        <v>4.4252539172671135E-2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161.69058061699243</v>
      </c>
      <c r="C120" s="11">
        <f t="shared" ref="C120:F120" si="89">SUM(C94:C119)</f>
        <v>226.15099393403446</v>
      </c>
      <c r="D120" s="11">
        <f t="shared" si="89"/>
        <v>64.460413317042082</v>
      </c>
      <c r="E120" s="11">
        <f t="shared" si="89"/>
        <v>109.65101672954819</v>
      </c>
      <c r="F120" s="11">
        <f t="shared" si="89"/>
        <v>174.1114300465903</v>
      </c>
      <c r="G120" s="200">
        <f t="shared" si="74"/>
        <v>3.5115417248628322E-2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2.9266008324573347</v>
      </c>
      <c r="C123" s="11">
        <v>3.1605740273512675</v>
      </c>
      <c r="D123" s="11">
        <f>C123-B123</f>
        <v>0.23397319489393276</v>
      </c>
      <c r="E123" s="11">
        <v>1.5789071062670779</v>
      </c>
      <c r="F123" s="11">
        <f>SUM(D123:E123)</f>
        <v>1.8128803011610106</v>
      </c>
      <c r="G123" s="200">
        <f>IF(B123&gt;0,(1+(E123/B123))^(1/($C$6-$B$6))-1,0)</f>
        <v>2.9181611049628353E-2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2.100387471782482</v>
      </c>
      <c r="C124" s="11">
        <v>3.4560115301790115</v>
      </c>
      <c r="D124" s="11">
        <f t="shared" ref="D124:D139" si="92">C124-B124</f>
        <v>1.3556240583965296</v>
      </c>
      <c r="E124" s="11">
        <v>1.8438381334813903</v>
      </c>
      <c r="F124" s="11">
        <f t="shared" ref="F124:F131" si="93">SUM(D124:E124)</f>
        <v>3.1994621918779198</v>
      </c>
      <c r="G124" s="200">
        <f t="shared" ref="G124:G147" si="94">IF(B124&gt;0,(1+(E124/B124))^(1/($C$6-$B$6))-1,0)</f>
        <v>4.2903572772448051E-2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1.4411232677428814</v>
      </c>
      <c r="C125" s="11">
        <v>1.793220687571641</v>
      </c>
      <c r="D125" s="11">
        <f t="shared" si="92"/>
        <v>0.35209741982875964</v>
      </c>
      <c r="E125" s="11">
        <v>0.62060481513069765</v>
      </c>
      <c r="F125" s="11">
        <f t="shared" si="93"/>
        <v>0.97270223495945729</v>
      </c>
      <c r="G125" s="200">
        <f t="shared" si="94"/>
        <v>2.4162060857611634E-2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7.5486660344151764</v>
      </c>
      <c r="C126" s="11">
        <v>1.2900314630861962</v>
      </c>
      <c r="D126" s="11">
        <f t="shared" si="92"/>
        <v>-6.2586345713289804</v>
      </c>
      <c r="E126" s="11">
        <v>1.4742121470312655</v>
      </c>
      <c r="F126" s="11">
        <f t="shared" si="93"/>
        <v>-4.7844224242977145</v>
      </c>
      <c r="G126" s="200">
        <f t="shared" si="94"/>
        <v>1.1963834841522081E-2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0.62969571462148066</v>
      </c>
      <c r="C127" s="11">
        <v>0.35752614926611775</v>
      </c>
      <c r="D127" s="11">
        <f t="shared" si="92"/>
        <v>-0.27216956535536291</v>
      </c>
      <c r="E127" s="11">
        <v>9.9185955220559618E-2</v>
      </c>
      <c r="F127" s="11">
        <f t="shared" si="93"/>
        <v>-0.17298361013480329</v>
      </c>
      <c r="G127" s="200">
        <f>IF(B127&gt;0,(1+(E127/B127))^(1/($C$6-$B$6))-1,0)</f>
        <v>9.7993482544098676E-3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1.630514588996244</v>
      </c>
      <c r="C128" s="11">
        <v>1.7085254808511956</v>
      </c>
      <c r="D128" s="11">
        <f t="shared" si="92"/>
        <v>7.8010891854951581E-2</v>
      </c>
      <c r="E128" s="11">
        <v>0.61423676604864919</v>
      </c>
      <c r="F128" s="11">
        <f t="shared" si="93"/>
        <v>0.69224765790360077</v>
      </c>
      <c r="G128" s="200">
        <f t="shared" si="94"/>
        <v>2.1542023138586108E-2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0.83290452071312815</v>
      </c>
      <c r="C129" s="11">
        <v>1.1274047880727265</v>
      </c>
      <c r="D129" s="11">
        <f t="shared" si="92"/>
        <v>0.29450026735959833</v>
      </c>
      <c r="E129" s="11">
        <v>0.44347522683628116</v>
      </c>
      <c r="F129" s="11">
        <f t="shared" si="93"/>
        <v>0.73797549419587949</v>
      </c>
      <c r="G129" s="200">
        <f t="shared" si="94"/>
        <v>2.886638685432108E-2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3.3656553213750215</v>
      </c>
      <c r="C130" s="11">
        <v>1.3416430744346057</v>
      </c>
      <c r="D130" s="11">
        <f t="shared" si="92"/>
        <v>-2.0240122469404156</v>
      </c>
      <c r="E130" s="11">
        <v>0.98037562099297981</v>
      </c>
      <c r="F130" s="11">
        <f t="shared" si="93"/>
        <v>-1.0436366259474359</v>
      </c>
      <c r="G130" s="200">
        <f t="shared" si="94"/>
        <v>1.7188742546998315E-2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0.75315381495709099</v>
      </c>
      <c r="C131" s="11">
        <v>1.343979083612348</v>
      </c>
      <c r="D131" s="11">
        <f t="shared" si="92"/>
        <v>0.59082526865525697</v>
      </c>
      <c r="E131" s="11">
        <v>0.4329408497740419</v>
      </c>
      <c r="F131" s="11">
        <f t="shared" si="93"/>
        <v>1.023766118429299</v>
      </c>
      <c r="G131" s="200">
        <f t="shared" si="94"/>
        <v>3.0739797640257471E-2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0.56405326905706898</v>
      </c>
      <c r="C132" s="11">
        <v>0.75271087296988182</v>
      </c>
      <c r="D132" s="11">
        <f t="shared" si="92"/>
        <v>0.18865760391281283</v>
      </c>
      <c r="E132" s="11">
        <v>0.31440348840336452</v>
      </c>
      <c r="F132" s="11">
        <f t="shared" ref="F132:F133" si="95">SUM(D132:E132)</f>
        <v>0.50306109231617735</v>
      </c>
      <c r="G132" s="200">
        <f t="shared" si="94"/>
        <v>2.9975002472452328E-2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2.989030305670207</v>
      </c>
      <c r="C133" s="11">
        <v>3.4231726121590578</v>
      </c>
      <c r="D133" s="11">
        <f t="shared" si="92"/>
        <v>0.43414230648885077</v>
      </c>
      <c r="E133" s="11">
        <v>1.5468363733306583</v>
      </c>
      <c r="F133" s="11">
        <f t="shared" si="95"/>
        <v>1.980978679819509</v>
      </c>
      <c r="G133" s="200">
        <f t="shared" si="94"/>
        <v>2.8194628857133974E-2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6.0329525721445378</v>
      </c>
      <c r="C134" s="11">
        <v>7.1412414616947499</v>
      </c>
      <c r="D134" s="11">
        <f t="shared" si="92"/>
        <v>1.1082888895502121</v>
      </c>
      <c r="E134" s="11">
        <v>3.9019703902783665</v>
      </c>
      <c r="F134" s="11">
        <f t="shared" ref="F134:F137" si="96">SUM(D134:E134)</f>
        <v>5.0102592798285785</v>
      </c>
      <c r="G134" s="200">
        <f t="shared" si="94"/>
        <v>3.3813754944828522E-2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1.0613717926618391</v>
      </c>
      <c r="C135" s="11">
        <v>1.3817410569948714</v>
      </c>
      <c r="D135" s="11">
        <f t="shared" si="92"/>
        <v>0.32036926433303226</v>
      </c>
      <c r="E135" s="11">
        <v>0.83829220403912097</v>
      </c>
      <c r="F135" s="11">
        <f t="shared" si="96"/>
        <v>1.1586614683721532</v>
      </c>
      <c r="G135" s="200">
        <f t="shared" si="94"/>
        <v>3.9570507274913513E-2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0.5038104072645655</v>
      </c>
      <c r="C136" s="11">
        <v>0.68882403044864704</v>
      </c>
      <c r="D136" s="11">
        <f t="shared" si="92"/>
        <v>0.18501362318408154</v>
      </c>
      <c r="E136" s="11">
        <v>0.42945643691191165</v>
      </c>
      <c r="F136" s="11">
        <f t="shared" si="96"/>
        <v>0.61447006009599314</v>
      </c>
      <c r="G136" s="200">
        <f t="shared" si="94"/>
        <v>4.1955680887611146E-2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0.47332104981253853</v>
      </c>
      <c r="C137" s="11">
        <v>0.66567116574853713</v>
      </c>
      <c r="D137" s="11">
        <f t="shared" si="92"/>
        <v>0.1923501159359986</v>
      </c>
      <c r="E137" s="11">
        <v>0.26354567794964684</v>
      </c>
      <c r="F137" s="11">
        <f t="shared" si="96"/>
        <v>0.45589579388564544</v>
      </c>
      <c r="G137" s="200">
        <f t="shared" si="94"/>
        <v>2.9948576886248413E-2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0.42956930437990687</v>
      </c>
      <c r="C138" s="11">
        <v>0.54761693938166056</v>
      </c>
      <c r="D138" s="11">
        <f t="shared" si="92"/>
        <v>0.11804763500175369</v>
      </c>
      <c r="E138" s="11">
        <v>0.28210083391164081</v>
      </c>
      <c r="F138" s="11">
        <f t="shared" ref="F138" si="97">SUM(D138:E138)</f>
        <v>0.40014846891339451</v>
      </c>
      <c r="G138" s="200">
        <f t="shared" si="94"/>
        <v>3.4228179674785864E-2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0.61062654059112043</v>
      </c>
      <c r="C139" s="11">
        <v>0.97866481223443558</v>
      </c>
      <c r="D139" s="11">
        <f t="shared" si="92"/>
        <v>0.36803827164331515</v>
      </c>
      <c r="E139" s="11">
        <v>0.49365068276297192</v>
      </c>
      <c r="F139" s="11">
        <f t="shared" ref="F139" si="98">SUM(D139:E139)</f>
        <v>0.86168895440628712</v>
      </c>
      <c r="G139" s="200">
        <f t="shared" si="94"/>
        <v>4.0287777326093677E-2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5.8389871304114864</v>
      </c>
      <c r="C140" s="11">
        <v>6.5720011735135548</v>
      </c>
      <c r="D140" s="11">
        <f>C140-B140</f>
        <v>0.73301404310206841</v>
      </c>
      <c r="E140" s="11">
        <v>3.6662024752497362</v>
      </c>
      <c r="F140" s="11">
        <f>SUM(D140:E140)</f>
        <v>4.399216518351805</v>
      </c>
      <c r="G140" s="200">
        <f t="shared" si="94"/>
        <v>3.3018781931972718E-2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1.2758423703113615</v>
      </c>
      <c r="C141" s="11">
        <v>2.1668174375261127</v>
      </c>
      <c r="D141" s="11">
        <f t="shared" ref="D141:D147" si="99">C141-B141</f>
        <v>0.89097506721475117</v>
      </c>
      <c r="E141" s="11">
        <v>1.0892683209672576</v>
      </c>
      <c r="F141" s="11">
        <f t="shared" ref="F141:F142" si="100">SUM(D141:E141)</f>
        <v>1.9802433881820087</v>
      </c>
      <c r="G141" s="200">
        <f t="shared" si="94"/>
        <v>4.2006184757354292E-2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5.250502598640476E-2</v>
      </c>
      <c r="C142" s="11">
        <v>6.4632142558616129E-2</v>
      </c>
      <c r="D142" s="11">
        <f t="shared" si="99"/>
        <v>1.2127116572211369E-2</v>
      </c>
      <c r="E142" s="11">
        <v>3.4357753149058576E-2</v>
      </c>
      <c r="F142" s="11">
        <f t="shared" si="100"/>
        <v>4.6484869721269945E-2</v>
      </c>
      <c r="G142" s="200">
        <f t="shared" si="94"/>
        <v>3.4130918393921572E-2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3.3213523864094796</v>
      </c>
      <c r="C143" s="11">
        <v>4.9107602317552486</v>
      </c>
      <c r="D143" s="11">
        <f t="shared" si="99"/>
        <v>1.589407845345769</v>
      </c>
      <c r="E143" s="11">
        <v>2.4173423989024321</v>
      </c>
      <c r="F143" s="11">
        <f t="shared" ref="F143:F144" si="101">SUM(D143:E143)</f>
        <v>4.0067502442482006</v>
      </c>
      <c r="G143" s="200">
        <f t="shared" si="94"/>
        <v>3.7130034896741382E-2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0.78208510075991133</v>
      </c>
      <c r="C144" s="11">
        <v>1.5308381933231614</v>
      </c>
      <c r="D144" s="11">
        <f t="shared" si="99"/>
        <v>0.74875309256325007</v>
      </c>
      <c r="E144" s="11">
        <v>0.66986514525084928</v>
      </c>
      <c r="F144" s="11">
        <f t="shared" si="101"/>
        <v>1.4186182378140995</v>
      </c>
      <c r="G144" s="200">
        <f t="shared" si="94"/>
        <v>4.2109083649831458E-2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0.44597708167991157</v>
      </c>
      <c r="C145" s="11">
        <v>0.89283168064702267</v>
      </c>
      <c r="D145" s="11">
        <f t="shared" si="99"/>
        <v>0.44685459896711111</v>
      </c>
      <c r="E145" s="11">
        <v>0.34266993864052003</v>
      </c>
      <c r="F145" s="11">
        <f t="shared" ref="F145:F146" si="102">SUM(D145:E145)</f>
        <v>0.78952453760763119</v>
      </c>
      <c r="G145" s="200">
        <f t="shared" si="94"/>
        <v>3.8734783987541377E-2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0.56443357024932894</v>
      </c>
      <c r="C146" s="11">
        <v>0.71839262678014126</v>
      </c>
      <c r="D146" s="11">
        <f t="shared" si="99"/>
        <v>0.15395905653081232</v>
      </c>
      <c r="E146" s="11">
        <v>0.41170138315916732</v>
      </c>
      <c r="F146" s="11">
        <f t="shared" si="102"/>
        <v>0.56566043968997959</v>
      </c>
      <c r="G146" s="200">
        <f t="shared" si="94"/>
        <v>3.7193536937166316E-2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0.27239446325901351</v>
      </c>
      <c r="C147" s="11">
        <v>0.40497345596330675</v>
      </c>
      <c r="D147" s="11">
        <f t="shared" si="99"/>
        <v>0.13257899270429324</v>
      </c>
      <c r="E147" s="11">
        <v>0.1967898988645902</v>
      </c>
      <c r="F147" s="11">
        <f t="shared" ref="F147" si="103">SUM(D147:E147)</f>
        <v>0.32936889156888344</v>
      </c>
      <c r="G147" s="200">
        <f t="shared" si="94"/>
        <v>3.6914665353064091E-2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3.0456984009441865</v>
      </c>
      <c r="C148" s="11">
        <v>5.2635169198740366</v>
      </c>
      <c r="D148" s="11">
        <f t="shared" ref="D148" si="104">C148-B148</f>
        <v>2.21781851892985</v>
      </c>
      <c r="E148" s="11">
        <v>2.5124191213940614</v>
      </c>
      <c r="F148" s="11">
        <f t="shared" ref="F148" si="105">SUM(D148:E148)</f>
        <v>4.7302376403239119</v>
      </c>
      <c r="G148" s="200">
        <f t="shared" ref="G148:G149" si="106">IF(B148&gt;0,(1+(E148/B148))^(1/($C$6-$B$6))-1,0)</f>
        <v>4.0916889637876652E-2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49.492712338653718</v>
      </c>
      <c r="C149" s="11">
        <f t="shared" ref="C149:F149" si="107">SUM(C123:C148)</f>
        <v>53.683323097998155</v>
      </c>
      <c r="D149" s="11">
        <f t="shared" si="107"/>
        <v>4.1906107593444446</v>
      </c>
      <c r="E149" s="11">
        <f t="shared" si="107"/>
        <v>27.498649143948292</v>
      </c>
      <c r="F149" s="11">
        <f t="shared" si="107"/>
        <v>31.689259903292736</v>
      </c>
      <c r="G149" s="200">
        <f t="shared" si="106"/>
        <v>2.9896027444698881E-2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3.0880929152256855</v>
      </c>
      <c r="C152" s="11">
        <v>3.1370291080242931</v>
      </c>
      <c r="D152" s="11">
        <f>C152-B152</f>
        <v>4.8936192798607614E-2</v>
      </c>
      <c r="E152" s="11">
        <v>1.5986788556564973</v>
      </c>
      <c r="F152" s="11">
        <f>SUM(D152:E152)</f>
        <v>1.6476150484551049</v>
      </c>
      <c r="G152" s="200">
        <f>IF(B152&gt;0,(1+(E152/B152))^(1/($C$6-$B$6))-1,0)</f>
        <v>2.8203070432980315E-2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1.7423322242534589</v>
      </c>
      <c r="C153" s="11">
        <v>2.6046349817680139</v>
      </c>
      <c r="D153" s="11">
        <f t="shared" ref="D153:D168" si="110">C153-B153</f>
        <v>0.86230275751455499</v>
      </c>
      <c r="E153" s="11">
        <v>1.393478660922334</v>
      </c>
      <c r="F153" s="11">
        <f t="shared" ref="F153:F160" si="111">SUM(D153:E153)</f>
        <v>2.255781418436889</v>
      </c>
      <c r="G153" s="200">
        <f t="shared" ref="G153:G155" si="112">IF(B153&gt;0,(1+(E153/B153))^(1/($C$6-$B$6))-1,0)</f>
        <v>3.9955109326199612E-2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3.9262840302608839</v>
      </c>
      <c r="C154" s="11">
        <v>3.8850044233130858</v>
      </c>
      <c r="D154" s="11">
        <f t="shared" si="110"/>
        <v>-4.1279606947798086E-2</v>
      </c>
      <c r="E154" s="11">
        <v>1.3540985658006617</v>
      </c>
      <c r="F154" s="11">
        <f t="shared" si="111"/>
        <v>1.3128189588528636</v>
      </c>
      <c r="G154" s="200">
        <f t="shared" si="112"/>
        <v>1.9950069354066624E-2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1.5241595768406464</v>
      </c>
      <c r="C155" s="11">
        <v>2.0599533761508431</v>
      </c>
      <c r="D155" s="11">
        <f t="shared" si="110"/>
        <v>0.53579379931019666</v>
      </c>
      <c r="E155" s="11">
        <v>0.92335379302888909</v>
      </c>
      <c r="F155" s="11">
        <f t="shared" si="111"/>
        <v>1.4591475923390858</v>
      </c>
      <c r="G155" s="200">
        <f t="shared" si="112"/>
        <v>3.2079081143324473E-2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0.29331706956532377</v>
      </c>
      <c r="C156" s="11">
        <v>0.20723195626192362</v>
      </c>
      <c r="D156" s="11">
        <f t="shared" si="110"/>
        <v>-8.6085113303400157E-2</v>
      </c>
      <c r="E156" s="11">
        <v>9.5151456827312894E-2</v>
      </c>
      <c r="F156" s="11">
        <f t="shared" si="111"/>
        <v>9.0663435239127371E-3</v>
      </c>
      <c r="G156" s="200">
        <f>IF(B156&gt;0,(1+(E156/B156))^(1/($C$6-$B$6))-1,0)</f>
        <v>1.8907048829242212E-2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2.3828156453001692</v>
      </c>
      <c r="C157" s="11">
        <v>3.1802121213910377</v>
      </c>
      <c r="D157" s="11">
        <f t="shared" si="110"/>
        <v>0.7973964760908685</v>
      </c>
      <c r="E157" s="11">
        <v>1.3577100751637301</v>
      </c>
      <c r="F157" s="11">
        <f t="shared" si="111"/>
        <v>2.1551065512545984</v>
      </c>
      <c r="G157" s="200">
        <f t="shared" ref="G157:G178" si="113">IF(B157&gt;0,(1+(E157/B157))^(1/($C$6-$B$6))-1,0)</f>
        <v>3.0519340303851061E-2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1.761082965931307</v>
      </c>
      <c r="C158" s="11">
        <v>1.4305429591888008</v>
      </c>
      <c r="D158" s="11">
        <f t="shared" si="110"/>
        <v>-0.33054000674250616</v>
      </c>
      <c r="E158" s="11">
        <v>0.56447894089998463</v>
      </c>
      <c r="F158" s="11">
        <f t="shared" si="111"/>
        <v>0.23393893415747846</v>
      </c>
      <c r="G158" s="200">
        <f t="shared" si="113"/>
        <v>1.8708365572898566E-2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0.89144146142195357</v>
      </c>
      <c r="C159" s="11">
        <v>1.0107681631958028</v>
      </c>
      <c r="D159" s="11">
        <f t="shared" si="110"/>
        <v>0.11932670177384919</v>
      </c>
      <c r="E159" s="11">
        <v>0.52961085461805824</v>
      </c>
      <c r="F159" s="11">
        <f t="shared" si="111"/>
        <v>0.64893755639190742</v>
      </c>
      <c r="G159" s="200">
        <f t="shared" si="113"/>
        <v>3.1575809006857858E-2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0.60993229906904078</v>
      </c>
      <c r="C160" s="11">
        <v>0.83940725573483876</v>
      </c>
      <c r="D160" s="11">
        <f t="shared" si="110"/>
        <v>0.22947495666579798</v>
      </c>
      <c r="E160" s="11">
        <v>0.32250855185008315</v>
      </c>
      <c r="F160" s="11">
        <f t="shared" si="111"/>
        <v>0.55198350851588107</v>
      </c>
      <c r="G160" s="200">
        <f t="shared" si="113"/>
        <v>2.8701352100740873E-2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0.64675599454385779</v>
      </c>
      <c r="C161" s="11">
        <v>0.74474132678643401</v>
      </c>
      <c r="D161" s="11">
        <f t="shared" si="110"/>
        <v>9.7985332242576217E-2</v>
      </c>
      <c r="E161" s="11">
        <v>0.32879546641955287</v>
      </c>
      <c r="F161" s="11">
        <f t="shared" ref="F161:F162" si="114">SUM(D161:E161)</f>
        <v>0.42678079866212909</v>
      </c>
      <c r="G161" s="200">
        <f t="shared" si="113"/>
        <v>2.7781149547424944E-2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2.3854579562794207</v>
      </c>
      <c r="C162" s="11">
        <v>2.7598407461528427</v>
      </c>
      <c r="D162" s="11">
        <f t="shared" si="110"/>
        <v>0.37438278987342199</v>
      </c>
      <c r="E162" s="11">
        <v>1.2323607087878292</v>
      </c>
      <c r="F162" s="11">
        <f t="shared" si="114"/>
        <v>1.6067434986612512</v>
      </c>
      <c r="G162" s="200">
        <f t="shared" si="113"/>
        <v>2.8154392444625698E-2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5.5062749381532248</v>
      </c>
      <c r="C163" s="11">
        <v>6.4568089831458551</v>
      </c>
      <c r="D163" s="11">
        <f t="shared" si="110"/>
        <v>0.95053404499263028</v>
      </c>
      <c r="E163" s="11">
        <v>3.3631461506663549</v>
      </c>
      <c r="F163" s="11">
        <f t="shared" ref="F163:F166" si="115">SUM(D163:E163)</f>
        <v>4.3136801956589856</v>
      </c>
      <c r="G163" s="200">
        <f t="shared" si="113"/>
        <v>3.2291834601016367E-2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0.88279367949465537</v>
      </c>
      <c r="C164" s="11">
        <v>1.4601703641093693</v>
      </c>
      <c r="D164" s="11">
        <f t="shared" si="110"/>
        <v>0.57737668461471392</v>
      </c>
      <c r="E164" s="11">
        <v>0.68109154965134955</v>
      </c>
      <c r="F164" s="11">
        <f t="shared" si="115"/>
        <v>1.2584682342660636</v>
      </c>
      <c r="G164" s="200">
        <f t="shared" si="113"/>
        <v>3.8858452058329052E-2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0.67265121960292518</v>
      </c>
      <c r="C165" s="11">
        <v>0.99304612518936863</v>
      </c>
      <c r="D165" s="11">
        <f t="shared" si="110"/>
        <v>0.32039490558644346</v>
      </c>
      <c r="E165" s="11">
        <v>0.53853370057922767</v>
      </c>
      <c r="F165" s="11">
        <f t="shared" si="115"/>
        <v>0.85892860616567113</v>
      </c>
      <c r="G165" s="200">
        <f t="shared" si="113"/>
        <v>3.9987297304935554E-2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1.869593144412584</v>
      </c>
      <c r="C166" s="11">
        <v>2.0845650308604968</v>
      </c>
      <c r="D166" s="11">
        <f t="shared" si="110"/>
        <v>0.21497188644791287</v>
      </c>
      <c r="E166" s="11">
        <v>0.90180382449943475</v>
      </c>
      <c r="F166" s="11">
        <f t="shared" si="115"/>
        <v>1.1167757109473477</v>
      </c>
      <c r="G166" s="200">
        <f t="shared" si="113"/>
        <v>2.658939934591209E-2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0.61587133461275956</v>
      </c>
      <c r="C167" s="11">
        <v>0.83781847936149156</v>
      </c>
      <c r="D167" s="11">
        <f t="shared" si="110"/>
        <v>0.22194714474873201</v>
      </c>
      <c r="E167" s="11">
        <v>0.43112105020892788</v>
      </c>
      <c r="F167" s="11">
        <f t="shared" ref="F167" si="116">SUM(D167:E167)</f>
        <v>0.65306819495765989</v>
      </c>
      <c r="G167" s="200">
        <f t="shared" si="113"/>
        <v>3.6009096853304223E-2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0.50423547830534754</v>
      </c>
      <c r="C168" s="11">
        <v>0.61821998260273214</v>
      </c>
      <c r="D168" s="11">
        <f t="shared" si="110"/>
        <v>0.1139845042973846</v>
      </c>
      <c r="E168" s="11">
        <v>0.33784845275153585</v>
      </c>
      <c r="F168" s="11">
        <f t="shared" ref="F168" si="117">SUM(D168:E168)</f>
        <v>0.45183295704892046</v>
      </c>
      <c r="G168" s="200">
        <f t="shared" si="113"/>
        <v>3.4780252210116824E-2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3.2261285322191138</v>
      </c>
      <c r="C169" s="11">
        <v>3.731368742515504</v>
      </c>
      <c r="D169" s="11">
        <f>C169-B169</f>
        <v>0.50524021029639021</v>
      </c>
      <c r="E169" s="11">
        <v>2.1371368619028601</v>
      </c>
      <c r="F169" s="11">
        <f>SUM(D169:E169)</f>
        <v>2.6423770721992503</v>
      </c>
      <c r="G169" s="200">
        <f t="shared" si="113"/>
        <v>3.4466683453571845E-2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1.6387401794141288</v>
      </c>
      <c r="C170" s="11">
        <v>2.7700664392241601</v>
      </c>
      <c r="D170" s="11">
        <f t="shared" ref="D170:D176" si="118">C170-B170</f>
        <v>1.1313262598100313</v>
      </c>
      <c r="E170" s="11">
        <v>1.3645322000812896</v>
      </c>
      <c r="F170" s="11">
        <f t="shared" ref="F170:F171" si="119">SUM(D170:E170)</f>
        <v>2.4958584598913207</v>
      </c>
      <c r="G170" s="200">
        <f t="shared" si="113"/>
        <v>4.1211544329327499E-2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4.5688518267169208E-2</v>
      </c>
      <c r="C171" s="11">
        <v>4.6041761104447985E-2</v>
      </c>
      <c r="D171" s="11">
        <f t="shared" si="118"/>
        <v>3.532428372787777E-4</v>
      </c>
      <c r="E171" s="11">
        <v>2.8021814648041873E-2</v>
      </c>
      <c r="F171" s="11">
        <f t="shared" si="119"/>
        <v>2.837505748532065E-2</v>
      </c>
      <c r="G171" s="200">
        <f t="shared" si="113"/>
        <v>3.2400215695586709E-2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2.3473865577071575</v>
      </c>
      <c r="C172" s="11">
        <v>3.054944756180574</v>
      </c>
      <c r="D172" s="11">
        <f t="shared" si="118"/>
        <v>0.7075581984734165</v>
      </c>
      <c r="E172" s="11">
        <v>1.3747948840862578</v>
      </c>
      <c r="F172" s="11">
        <f t="shared" ref="F172:F173" si="120">SUM(D172:E172)</f>
        <v>2.0823530825596741</v>
      </c>
      <c r="G172" s="200">
        <f t="shared" si="113"/>
        <v>3.1210979564444852E-2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1.0000276254431708</v>
      </c>
      <c r="C173" s="11">
        <v>1.6972792486387522</v>
      </c>
      <c r="D173" s="11">
        <f t="shared" si="118"/>
        <v>0.69725162319558143</v>
      </c>
      <c r="E173" s="11">
        <v>0.71249906780697214</v>
      </c>
      <c r="F173" s="11">
        <f t="shared" si="120"/>
        <v>1.4097506910025537</v>
      </c>
      <c r="G173" s="200">
        <f t="shared" si="113"/>
        <v>3.6513644566483983E-2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0.68650527261395478</v>
      </c>
      <c r="C174" s="11">
        <v>1.1373924685444297</v>
      </c>
      <c r="D174" s="11">
        <f t="shared" si="118"/>
        <v>0.45088719593047488</v>
      </c>
      <c r="E174" s="11">
        <v>0.44720994508679301</v>
      </c>
      <c r="F174" s="11">
        <f t="shared" ref="F174:F175" si="121">SUM(D174:E174)</f>
        <v>0.8980971410172679</v>
      </c>
      <c r="G174" s="200">
        <f t="shared" si="113"/>
        <v>3.4008256528026859E-2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0.89698169645898562</v>
      </c>
      <c r="C175" s="11">
        <v>1.1684455819654986</v>
      </c>
      <c r="D175" s="11">
        <f t="shared" si="118"/>
        <v>0.27146388550651301</v>
      </c>
      <c r="E175" s="11">
        <v>0.72853801307401778</v>
      </c>
      <c r="F175" s="11">
        <f t="shared" si="121"/>
        <v>1.0000018985805308</v>
      </c>
      <c r="G175" s="200">
        <f t="shared" si="113"/>
        <v>4.043250187069769E-2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0.29039909087099841</v>
      </c>
      <c r="C176" s="11">
        <v>0.30108518502340614</v>
      </c>
      <c r="D176" s="11">
        <f t="shared" si="118"/>
        <v>1.0686094152407732E-2</v>
      </c>
      <c r="E176" s="11">
        <v>0.14638610254662726</v>
      </c>
      <c r="F176" s="11">
        <f t="shared" ref="F176" si="122">SUM(D176:E176)</f>
        <v>0.15707219669903499</v>
      </c>
      <c r="G176" s="200">
        <f t="shared" si="113"/>
        <v>2.7585995953212761E-2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2.5972840011724525</v>
      </c>
      <c r="C177" s="11">
        <v>4.2958997227075635</v>
      </c>
      <c r="D177" s="11">
        <f t="shared" ref="D177" si="123">C177-B177</f>
        <v>1.698615721535111</v>
      </c>
      <c r="E177" s="11">
        <v>2.140156803827141</v>
      </c>
      <c r="F177" s="11">
        <f t="shared" ref="F177" si="124">SUM(D177:E177)</f>
        <v>3.838772525362252</v>
      </c>
      <c r="G177" s="200">
        <f t="shared" si="113"/>
        <v>4.0882300558573004E-2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42.032233407440387</v>
      </c>
      <c r="C178" s="11">
        <f t="shared" ref="C178:F178" si="125">SUM(C152:C177)</f>
        <v>52.512519289141565</v>
      </c>
      <c r="D178" s="11">
        <f t="shared" si="125"/>
        <v>10.480285881701192</v>
      </c>
      <c r="E178" s="11">
        <f t="shared" si="125"/>
        <v>25.033046351391768</v>
      </c>
      <c r="F178" s="11">
        <f t="shared" si="125"/>
        <v>35.513332233092953</v>
      </c>
      <c r="G178" s="200">
        <f t="shared" si="113"/>
        <v>3.1638841049623334E-2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11.123863337328661</v>
      </c>
      <c r="C181" s="11">
        <v>9.6145435508431447</v>
      </c>
      <c r="D181" s="11">
        <f>C181-B181</f>
        <v>-1.5093197864855163</v>
      </c>
      <c r="E181" s="11">
        <v>4.1313483076797723</v>
      </c>
      <c r="F181" s="11">
        <f>SUM(D181:E181)</f>
        <v>2.622028521194256</v>
      </c>
      <c r="G181" s="200">
        <f>IF(B181&gt;0,(1+(E181/B181))^(1/($C$6-$B$6))-1,0)</f>
        <v>2.1278461483266176E-2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6.1611644109168218</v>
      </c>
      <c r="C182" s="11">
        <v>7.2583487162430318</v>
      </c>
      <c r="D182" s="11">
        <f t="shared" ref="D182:D197" si="128">C182-B182</f>
        <v>1.09718430532621</v>
      </c>
      <c r="E182" s="11">
        <v>3.2048490607773825</v>
      </c>
      <c r="F182" s="11">
        <f t="shared" ref="F182:F189" si="129">SUM(D182:E182)</f>
        <v>4.3020333661035925</v>
      </c>
      <c r="G182" s="200">
        <f t="shared" ref="G182:G184" si="130">IF(B182&gt;0,(1+(E182/B182))^(1/($C$6-$B$6))-1,0)</f>
        <v>2.8314907914636755E-2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8.4460903141160024</v>
      </c>
      <c r="C183" s="11">
        <v>6.371564390836598</v>
      </c>
      <c r="D183" s="11">
        <f t="shared" si="128"/>
        <v>-2.0745259232794044</v>
      </c>
      <c r="E183" s="11">
        <v>1.9628449535889076</v>
      </c>
      <c r="F183" s="11">
        <f t="shared" si="129"/>
        <v>-0.11168096969049679</v>
      </c>
      <c r="G183" s="200">
        <f t="shared" si="130"/>
        <v>1.4028214639967507E-2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7.1528614704028231</v>
      </c>
      <c r="C184" s="11">
        <v>9.952228901916703</v>
      </c>
      <c r="D184" s="11">
        <f t="shared" si="128"/>
        <v>2.7993674315138799</v>
      </c>
      <c r="E184" s="11">
        <v>4.9501397705750083</v>
      </c>
      <c r="F184" s="11">
        <f t="shared" si="129"/>
        <v>7.7495072020888882</v>
      </c>
      <c r="G184" s="200">
        <f t="shared" si="130"/>
        <v>3.5684677056480707E-2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2.1650000031740571</v>
      </c>
      <c r="C185" s="11">
        <v>2.504006393009933</v>
      </c>
      <c r="D185" s="11">
        <f t="shared" si="128"/>
        <v>0.33900638983587594</v>
      </c>
      <c r="E185" s="11">
        <v>0.91611324776099146</v>
      </c>
      <c r="F185" s="11">
        <f t="shared" si="129"/>
        <v>1.2551196375968674</v>
      </c>
      <c r="G185" s="200">
        <f>IF(B185&gt;0,(1+(E185/B185))^(1/($C$6-$B$6))-1,0)</f>
        <v>2.3803596154869266E-2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8.4167001485898858</v>
      </c>
      <c r="C186" s="11">
        <v>9.2571447791615515</v>
      </c>
      <c r="D186" s="11">
        <f t="shared" si="128"/>
        <v>0.84044463057166574</v>
      </c>
      <c r="E186" s="11">
        <v>3.6814597061063372</v>
      </c>
      <c r="F186" s="11">
        <f t="shared" si="129"/>
        <v>4.521904336678003</v>
      </c>
      <c r="G186" s="200">
        <f t="shared" ref="G186:G205" si="131">IF(B186&gt;0,(1+(E186/B186))^(1/($C$6-$B$6))-1,0)</f>
        <v>2.4483962422589878E-2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4.9663753041525505</v>
      </c>
      <c r="C187" s="11">
        <v>3.0166583614865563</v>
      </c>
      <c r="D187" s="11">
        <f t="shared" si="128"/>
        <v>-1.9497169426659942</v>
      </c>
      <c r="E187" s="11">
        <v>1.1633279452673777</v>
      </c>
      <c r="F187" s="11">
        <f t="shared" si="129"/>
        <v>-0.78638899739861645</v>
      </c>
      <c r="G187" s="200">
        <f t="shared" si="131"/>
        <v>1.4129293425900524E-2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4.2336990164420794</v>
      </c>
      <c r="C188" s="11">
        <v>5.3497526382625269</v>
      </c>
      <c r="D188" s="11">
        <f t="shared" si="128"/>
        <v>1.1160536218204475</v>
      </c>
      <c r="E188" s="11">
        <v>2.83474417174605</v>
      </c>
      <c r="F188" s="11">
        <f t="shared" si="129"/>
        <v>3.9507977935664975</v>
      </c>
      <c r="G188" s="200">
        <f t="shared" si="131"/>
        <v>3.4761478777715515E-2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3.2048124625443215</v>
      </c>
      <c r="C189" s="11">
        <v>3.0069870096285913</v>
      </c>
      <c r="D189" s="11">
        <f t="shared" si="128"/>
        <v>-0.19782545291573017</v>
      </c>
      <c r="E189" s="11">
        <v>0.77213840949629375</v>
      </c>
      <c r="F189" s="11">
        <f t="shared" si="129"/>
        <v>0.57431295658056358</v>
      </c>
      <c r="G189" s="200">
        <f t="shared" si="131"/>
        <v>1.4494835142223605E-2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2.0427202187935802</v>
      </c>
      <c r="C190" s="11">
        <v>2.1840755783866737</v>
      </c>
      <c r="D190" s="11">
        <f t="shared" si="128"/>
        <v>0.14135535959309342</v>
      </c>
      <c r="E190" s="11">
        <v>0.80667083113833438</v>
      </c>
      <c r="F190" s="11">
        <f t="shared" ref="F190:F191" si="132">SUM(D190:E190)</f>
        <v>0.9480261907314278</v>
      </c>
      <c r="G190" s="200">
        <f t="shared" si="131"/>
        <v>2.2436185076516679E-2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10.180405582957039</v>
      </c>
      <c r="C191" s="11">
        <v>9.2021822076423465</v>
      </c>
      <c r="D191" s="11">
        <f t="shared" si="128"/>
        <v>-0.97822337531469294</v>
      </c>
      <c r="E191" s="11">
        <v>3.9574093448334984</v>
      </c>
      <c r="F191" s="11">
        <f t="shared" si="132"/>
        <v>2.9791859695188054</v>
      </c>
      <c r="G191" s="200">
        <f t="shared" si="131"/>
        <v>2.2133951351343439E-2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20.296868973192385</v>
      </c>
      <c r="C192" s="11">
        <v>16.50406997035811</v>
      </c>
      <c r="D192" s="11">
        <f t="shared" si="128"/>
        <v>-3.7927990028342755</v>
      </c>
      <c r="E192" s="11">
        <v>8.5825777211981329</v>
      </c>
      <c r="F192" s="11">
        <f t="shared" ref="F192:F195" si="133">SUM(D192:E192)</f>
        <v>4.7897787183638574</v>
      </c>
      <c r="G192" s="200">
        <f t="shared" si="131"/>
        <v>2.37894612659868E-2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3.63970521523532</v>
      </c>
      <c r="C193" s="11">
        <v>3.2225719764724823</v>
      </c>
      <c r="D193" s="11">
        <f t="shared" si="128"/>
        <v>-0.4171332387628377</v>
      </c>
      <c r="E193" s="11">
        <v>2.2545139318255911</v>
      </c>
      <c r="F193" s="11">
        <f t="shared" si="133"/>
        <v>1.8373806930627534</v>
      </c>
      <c r="G193" s="200">
        <f t="shared" si="131"/>
        <v>3.2659959281849504E-2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1.4892302857252435</v>
      </c>
      <c r="C194" s="11">
        <v>1.4749997854166799</v>
      </c>
      <c r="D194" s="11">
        <f t="shared" si="128"/>
        <v>-1.4230500308563654E-2</v>
      </c>
      <c r="E194" s="11">
        <v>0.7564595098128486</v>
      </c>
      <c r="F194" s="11">
        <f t="shared" si="133"/>
        <v>0.74222900950428494</v>
      </c>
      <c r="G194" s="200">
        <f t="shared" si="131"/>
        <v>2.7761930940474633E-2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16.807264553564828</v>
      </c>
      <c r="C195" s="11">
        <v>13.503825148272137</v>
      </c>
      <c r="D195" s="11">
        <f t="shared" si="128"/>
        <v>-3.303439405292691</v>
      </c>
      <c r="E195" s="11">
        <v>5.0961131455174504</v>
      </c>
      <c r="F195" s="11">
        <f t="shared" si="133"/>
        <v>1.7926737402247594</v>
      </c>
      <c r="G195" s="200">
        <f t="shared" si="131"/>
        <v>1.7812086333293342E-2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11.474830370815395</v>
      </c>
      <c r="C196" s="11">
        <v>8.4505816970406737</v>
      </c>
      <c r="D196" s="11">
        <f t="shared" si="128"/>
        <v>-3.0242486737747214</v>
      </c>
      <c r="E196" s="11">
        <v>3.6927381552613507</v>
      </c>
      <c r="F196" s="11">
        <f t="shared" ref="F196" si="134">SUM(D196:E196)</f>
        <v>0.66848948148662934</v>
      </c>
      <c r="G196" s="200">
        <f t="shared" si="131"/>
        <v>1.8774296923515399E-2</v>
      </c>
    </row>
    <row r="197" spans="1:14" x14ac:dyDescent="0.2">
      <c r="A197" t="str">
        <f t="shared" si="127"/>
        <v>54 Textiles, printing and other skilled trades</v>
      </c>
      <c r="B197" s="11">
        <v>4.4724838586605218</v>
      </c>
      <c r="C197" s="11">
        <v>5.0087761424607828</v>
      </c>
      <c r="D197" s="11">
        <f t="shared" si="128"/>
        <v>0.53629228380026106</v>
      </c>
      <c r="E197" s="11">
        <v>2.090815066764284</v>
      </c>
      <c r="F197" s="11">
        <f t="shared" ref="F197" si="135">SUM(D197:E197)</f>
        <v>2.627107350564545</v>
      </c>
      <c r="G197" s="200">
        <f t="shared" si="131"/>
        <v>2.5899678036880758E-2</v>
      </c>
    </row>
    <row r="198" spans="1:14" x14ac:dyDescent="0.2">
      <c r="A198" t="str">
        <f t="shared" si="127"/>
        <v>61 Caring personal service occupations</v>
      </c>
      <c r="B198" s="11">
        <v>24.721642360446275</v>
      </c>
      <c r="C198" s="11">
        <v>33.144059014869491</v>
      </c>
      <c r="D198" s="11">
        <f>C198-B198</f>
        <v>8.4224166544232162</v>
      </c>
      <c r="E198" s="11">
        <v>17.399793248310591</v>
      </c>
      <c r="F198" s="11">
        <f>SUM(D198:E198)</f>
        <v>25.822209902733807</v>
      </c>
      <c r="G198" s="200">
        <f t="shared" si="131"/>
        <v>3.6163738509704668E-2</v>
      </c>
    </row>
    <row r="199" spans="1:14" x14ac:dyDescent="0.2">
      <c r="A199" t="str">
        <f t="shared" si="127"/>
        <v>62 Leisure, travel and related personal service occupations</v>
      </c>
      <c r="B199" s="11">
        <v>5.4536634317357162</v>
      </c>
      <c r="C199" s="11">
        <v>5.7847961404762742</v>
      </c>
      <c r="D199" s="11">
        <f t="shared" ref="D199:D205" si="136">C199-B199</f>
        <v>0.331132708740558</v>
      </c>
      <c r="E199" s="11">
        <v>2.6197288035139383</v>
      </c>
      <c r="F199" s="11">
        <f t="shared" ref="F199:F200" si="137">SUM(D199:E199)</f>
        <v>2.9508615122544963</v>
      </c>
      <c r="G199" s="200">
        <f t="shared" si="131"/>
        <v>2.6497386600834005E-2</v>
      </c>
    </row>
    <row r="200" spans="1:14" x14ac:dyDescent="0.2">
      <c r="A200" t="str">
        <f t="shared" si="127"/>
        <v>63 Community and civil enforcement occupations</v>
      </c>
      <c r="B200" s="11">
        <v>0.25475338480475357</v>
      </c>
      <c r="C200" s="11">
        <v>0.14913009024462379</v>
      </c>
      <c r="D200" s="11">
        <f t="shared" si="136"/>
        <v>-0.10562329456012978</v>
      </c>
      <c r="E200" s="11">
        <v>5.8428449012885846E-2</v>
      </c>
      <c r="F200" s="11">
        <f t="shared" si="137"/>
        <v>-4.7194845547243937E-2</v>
      </c>
      <c r="G200" s="200">
        <f t="shared" si="131"/>
        <v>1.386105260043724E-2</v>
      </c>
    </row>
    <row r="201" spans="1:14" x14ac:dyDescent="0.2">
      <c r="A201" t="str">
        <f t="shared" si="127"/>
        <v>71 Sales occupations</v>
      </c>
      <c r="B201" s="11">
        <v>23.3253284428935</v>
      </c>
      <c r="C201" s="11">
        <v>26.647622754248584</v>
      </c>
      <c r="D201" s="11">
        <f t="shared" si="136"/>
        <v>3.3222943113550834</v>
      </c>
      <c r="E201" s="11">
        <v>12.522862216982759</v>
      </c>
      <c r="F201" s="11">
        <f t="shared" ref="F201:F202" si="138">SUM(D201:E201)</f>
        <v>15.845156528337842</v>
      </c>
      <c r="G201" s="200">
        <f t="shared" si="131"/>
        <v>2.9064583127706767E-2</v>
      </c>
    </row>
    <row r="202" spans="1:14" x14ac:dyDescent="0.2">
      <c r="A202" t="str">
        <f t="shared" si="127"/>
        <v>72 Customer service occupations</v>
      </c>
      <c r="B202" s="11">
        <v>4.6944373026593489</v>
      </c>
      <c r="C202" s="11">
        <v>6.9021228060822741</v>
      </c>
      <c r="D202" s="11">
        <f t="shared" si="136"/>
        <v>2.2076855034229252</v>
      </c>
      <c r="E202" s="11">
        <v>2.6918324926604709</v>
      </c>
      <c r="F202" s="11">
        <f t="shared" si="138"/>
        <v>4.8995179960833966</v>
      </c>
      <c r="G202" s="200">
        <f t="shared" si="131"/>
        <v>3.067745146121803E-2</v>
      </c>
    </row>
    <row r="203" spans="1:14" x14ac:dyDescent="0.2">
      <c r="A203" t="str">
        <f t="shared" si="127"/>
        <v>81 Process, plant and machine operatives</v>
      </c>
      <c r="B203" s="11">
        <v>8.4579556009573302</v>
      </c>
      <c r="C203" s="11">
        <v>10.829099799567944</v>
      </c>
      <c r="D203" s="11">
        <f t="shared" si="136"/>
        <v>2.3711441986106134</v>
      </c>
      <c r="E203" s="11">
        <v>3.729930497114943</v>
      </c>
      <c r="F203" s="11">
        <f t="shared" ref="F203:F204" si="139">SUM(D203:E203)</f>
        <v>6.1010746957255559</v>
      </c>
      <c r="G203" s="200">
        <f t="shared" si="131"/>
        <v>2.4654690381958444E-2</v>
      </c>
    </row>
    <row r="204" spans="1:14" x14ac:dyDescent="0.2">
      <c r="A204" t="str">
        <f t="shared" si="127"/>
        <v>82 Transport and mobile machine drivers and operatives</v>
      </c>
      <c r="B204" s="11">
        <v>8.4520420841029704</v>
      </c>
      <c r="C204" s="11">
        <v>8.0318683299467377</v>
      </c>
      <c r="D204" s="11">
        <f t="shared" si="136"/>
        <v>-0.4201737541562327</v>
      </c>
      <c r="E204" s="11">
        <v>4.0419690459186821</v>
      </c>
      <c r="F204" s="11">
        <f t="shared" si="139"/>
        <v>3.6217952917624494</v>
      </c>
      <c r="G204" s="200">
        <f t="shared" si="131"/>
        <v>2.639851693387274E-2</v>
      </c>
    </row>
    <row r="205" spans="1:14" x14ac:dyDescent="0.2">
      <c r="A205" t="str">
        <f t="shared" si="127"/>
        <v>91 Elementary trades and related occupations</v>
      </c>
      <c r="B205" s="11">
        <v>2.1948438447768335</v>
      </c>
      <c r="C205" s="11">
        <v>1.7005173496671779</v>
      </c>
      <c r="D205" s="11">
        <f t="shared" si="136"/>
        <v>-0.49432649510965554</v>
      </c>
      <c r="E205" s="11">
        <v>0.63796269360100233</v>
      </c>
      <c r="F205" s="11">
        <f t="shared" ref="F205" si="140">SUM(D205:E205)</f>
        <v>0.14363619849134679</v>
      </c>
      <c r="G205" s="200">
        <f t="shared" si="131"/>
        <v>1.7155970349516991E-2</v>
      </c>
    </row>
    <row r="206" spans="1:14" x14ac:dyDescent="0.2">
      <c r="A206" t="str">
        <f t="shared" si="127"/>
        <v>92 Elementary administration and service occupations</v>
      </c>
      <c r="B206" s="11">
        <v>18.722721929638638</v>
      </c>
      <c r="C206" s="11">
        <v>18.158643651332874</v>
      </c>
      <c r="D206" s="11">
        <f t="shared" ref="D206" si="141">C206-B206</f>
        <v>-0.56407827830576451</v>
      </c>
      <c r="E206" s="11">
        <v>8.9492752089592162</v>
      </c>
      <c r="F206" s="11">
        <f t="shared" ref="F206" si="142">SUM(D206:E206)</f>
        <v>8.3851969306534517</v>
      </c>
      <c r="G206" s="200">
        <f t="shared" ref="G206:G207" si="143">IF(B206&gt;0,(1+(E206/B206))^(1/($C$6-$B$6))-1,0)</f>
        <v>2.638768948268555E-2</v>
      </c>
    </row>
    <row r="207" spans="1:14" x14ac:dyDescent="0.2">
      <c r="A207" t="str">
        <f t="shared" si="127"/>
        <v>All occupations</v>
      </c>
      <c r="B207" s="11">
        <f>SUM(B181:B206)</f>
        <v>222.55146390862689</v>
      </c>
      <c r="C207" s="11">
        <f t="shared" ref="C207:F207" si="144">SUM(C181:C206)</f>
        <v>227.23017718387456</v>
      </c>
      <c r="D207" s="11">
        <f t="shared" si="144"/>
        <v>4.6787132752476204</v>
      </c>
      <c r="E207" s="11">
        <f t="shared" si="144"/>
        <v>103.50604593542408</v>
      </c>
      <c r="F207" s="11">
        <f t="shared" si="144"/>
        <v>108.18475921067171</v>
      </c>
      <c r="G207" s="200">
        <f t="shared" si="143"/>
        <v>2.5787927324886439E-2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7.5067921008258196</v>
      </c>
      <c r="C210" s="11">
        <v>5.9648056478203983</v>
      </c>
      <c r="D210" s="11">
        <f>C210-B210</f>
        <v>-1.5419864530054213</v>
      </c>
      <c r="E210" s="11">
        <v>2.7833856529094807</v>
      </c>
      <c r="F210" s="11">
        <f>SUM(D210:E210)</f>
        <v>1.2413991999040594</v>
      </c>
      <c r="G210" s="200">
        <f>IF(B210&gt;0,(1+(E210/B210))^(1/($C$6-$B$6))-1,0)</f>
        <v>2.1248031853379423E-2</v>
      </c>
    </row>
    <row r="211" spans="1:7" x14ac:dyDescent="0.2">
      <c r="A211" t="str">
        <f t="shared" si="146"/>
        <v>12 Other managers and proprietors</v>
      </c>
      <c r="B211" s="11">
        <v>6.2970661466179001</v>
      </c>
      <c r="C211" s="11">
        <v>7.8137216389601063</v>
      </c>
      <c r="D211" s="11">
        <f t="shared" ref="D211:D226" si="147">C211-B211</f>
        <v>1.5166554923422062</v>
      </c>
      <c r="E211" s="11">
        <v>3.7625854369696801</v>
      </c>
      <c r="F211" s="11">
        <f t="shared" ref="F211:F218" si="148">SUM(D211:E211)</f>
        <v>5.2792409293118858</v>
      </c>
      <c r="G211" s="200">
        <f t="shared" ref="G211:G213" si="149">IF(B211&gt;0,(1+(E211/B211))^(1/($C$6-$B$6))-1,0)</f>
        <v>3.1722683168000865E-2</v>
      </c>
    </row>
    <row r="212" spans="1:7" x14ac:dyDescent="0.2">
      <c r="A212" t="str">
        <f t="shared" si="146"/>
        <v>21 Science, research, engineering and technology professionals</v>
      </c>
      <c r="B212" s="11">
        <v>4.9623446985433466</v>
      </c>
      <c r="C212" s="11">
        <v>4.5657309381464071</v>
      </c>
      <c r="D212" s="11">
        <f t="shared" si="147"/>
        <v>-0.39661376039693952</v>
      </c>
      <c r="E212" s="11">
        <v>1.4636915830304962</v>
      </c>
      <c r="F212" s="11">
        <f t="shared" si="148"/>
        <v>1.0670778226335567</v>
      </c>
      <c r="G212" s="200">
        <f t="shared" si="149"/>
        <v>1.7381297315768318E-2</v>
      </c>
    </row>
    <row r="213" spans="1:7" x14ac:dyDescent="0.2">
      <c r="A213" t="str">
        <f t="shared" si="146"/>
        <v>22 Health professionals</v>
      </c>
      <c r="B213" s="11">
        <v>4.9921640967758689</v>
      </c>
      <c r="C213" s="11">
        <v>4.451067497754515</v>
      </c>
      <c r="D213" s="11">
        <f t="shared" si="147"/>
        <v>-0.54109659902135387</v>
      </c>
      <c r="E213" s="11">
        <v>2.1252374329856716</v>
      </c>
      <c r="F213" s="11">
        <f t="shared" si="148"/>
        <v>1.5841408339643177</v>
      </c>
      <c r="G213" s="200">
        <f t="shared" si="149"/>
        <v>2.3926636672900292E-2</v>
      </c>
    </row>
    <row r="214" spans="1:7" x14ac:dyDescent="0.2">
      <c r="A214" t="str">
        <f t="shared" si="146"/>
        <v>23 Teaching and other educational professionals</v>
      </c>
      <c r="B214" s="11">
        <v>1.5867230751035322</v>
      </c>
      <c r="C214" s="11">
        <v>1.294069606438077</v>
      </c>
      <c r="D214" s="11">
        <f t="shared" si="147"/>
        <v>-0.29265346866545516</v>
      </c>
      <c r="E214" s="11">
        <v>0.6337810946588619</v>
      </c>
      <c r="F214" s="11">
        <f t="shared" si="148"/>
        <v>0.34112762599340674</v>
      </c>
      <c r="G214" s="200">
        <f>IF(B214&gt;0,(1+(E214/B214))^(1/($C$6-$B$6))-1,0)</f>
        <v>2.2657082318034316E-2</v>
      </c>
    </row>
    <row r="215" spans="1:7" x14ac:dyDescent="0.2">
      <c r="A215" t="str">
        <f t="shared" si="146"/>
        <v>24 Business, media and public service professionals</v>
      </c>
      <c r="B215" s="11">
        <v>5.0554174772045979</v>
      </c>
      <c r="C215" s="11">
        <v>4.8751587955722959</v>
      </c>
      <c r="D215" s="11">
        <f t="shared" si="147"/>
        <v>-0.18025868163230196</v>
      </c>
      <c r="E215" s="11">
        <v>1.9927327275399005</v>
      </c>
      <c r="F215" s="11">
        <f t="shared" si="148"/>
        <v>1.8124740459075985</v>
      </c>
      <c r="G215" s="200">
        <f t="shared" ref="G215:G234" si="150">IF(B215&gt;0,(1+(E215/B215))^(1/($C$6-$B$6))-1,0)</f>
        <v>2.2400865252494073E-2</v>
      </c>
    </row>
    <row r="216" spans="1:7" x14ac:dyDescent="0.2">
      <c r="A216" t="str">
        <f t="shared" si="146"/>
        <v>31 Science, engineering and technology associate professionals</v>
      </c>
      <c r="B216" s="11">
        <v>3.3766507636107885</v>
      </c>
      <c r="C216" s="11">
        <v>2.6790651554092926</v>
      </c>
      <c r="D216" s="11">
        <f t="shared" si="147"/>
        <v>-0.69758560820149595</v>
      </c>
      <c r="E216" s="11">
        <v>0.95924468745480507</v>
      </c>
      <c r="F216" s="11">
        <f t="shared" si="148"/>
        <v>0.26165907925330911</v>
      </c>
      <c r="G216" s="200">
        <f t="shared" si="150"/>
        <v>1.6809301642199737E-2</v>
      </c>
    </row>
    <row r="217" spans="1:7" x14ac:dyDescent="0.2">
      <c r="A217" t="str">
        <f t="shared" si="146"/>
        <v>32 Health and social care associate professionals</v>
      </c>
      <c r="B217" s="11">
        <v>3.0145591607854834</v>
      </c>
      <c r="C217" s="11">
        <v>2.209656461003549</v>
      </c>
      <c r="D217" s="11">
        <f t="shared" si="147"/>
        <v>-0.80490269978193441</v>
      </c>
      <c r="E217" s="11">
        <v>1.2649937248492846</v>
      </c>
      <c r="F217" s="11">
        <f t="shared" si="148"/>
        <v>0.46009102506735022</v>
      </c>
      <c r="G217" s="200">
        <f t="shared" si="150"/>
        <v>2.3634636101700801E-2</v>
      </c>
    </row>
    <row r="218" spans="1:7" x14ac:dyDescent="0.2">
      <c r="A218" t="str">
        <f t="shared" si="146"/>
        <v>33 Protective service occupations</v>
      </c>
      <c r="B218" s="11">
        <v>3.2770241824965956</v>
      </c>
      <c r="C218" s="11">
        <v>3.4938106960192123</v>
      </c>
      <c r="D218" s="11">
        <f t="shared" si="147"/>
        <v>0.2167865135226168</v>
      </c>
      <c r="E218" s="11">
        <v>1.0148267785910134</v>
      </c>
      <c r="F218" s="11">
        <f t="shared" si="148"/>
        <v>1.2316132921136302</v>
      </c>
      <c r="G218" s="200">
        <f t="shared" si="150"/>
        <v>1.8148202965607263E-2</v>
      </c>
    </row>
    <row r="219" spans="1:7" x14ac:dyDescent="0.2">
      <c r="A219" t="str">
        <f t="shared" si="146"/>
        <v>34 Culture, media and sports occupations</v>
      </c>
      <c r="B219" s="11">
        <v>0.80929112126555369</v>
      </c>
      <c r="C219" s="11">
        <v>0.41614890072346422</v>
      </c>
      <c r="D219" s="11">
        <f t="shared" si="147"/>
        <v>-0.39314222054208947</v>
      </c>
      <c r="E219" s="11">
        <v>0.21742931875367863</v>
      </c>
      <c r="F219" s="11">
        <f t="shared" ref="F219:F220" si="151">SUM(D219:E219)</f>
        <v>-0.17571290178841084</v>
      </c>
      <c r="G219" s="200">
        <f t="shared" si="150"/>
        <v>1.5990925105888287E-2</v>
      </c>
    </row>
    <row r="220" spans="1:7" x14ac:dyDescent="0.2">
      <c r="A220" t="str">
        <f t="shared" si="146"/>
        <v>35 Business and public service associate professionals</v>
      </c>
      <c r="B220" s="11">
        <v>6.8724452911530731</v>
      </c>
      <c r="C220" s="11">
        <v>5.3599149344892201</v>
      </c>
      <c r="D220" s="11">
        <f t="shared" si="147"/>
        <v>-1.512530356663853</v>
      </c>
      <c r="E220" s="11">
        <v>2.2351076674765404</v>
      </c>
      <c r="F220" s="11">
        <f t="shared" si="151"/>
        <v>0.72257731081268739</v>
      </c>
      <c r="G220" s="200">
        <f t="shared" si="150"/>
        <v>1.8949579132383043E-2</v>
      </c>
    </row>
    <row r="221" spans="1:7" x14ac:dyDescent="0.2">
      <c r="A221" t="str">
        <f t="shared" si="146"/>
        <v>41 Administrative occupations</v>
      </c>
      <c r="B221" s="11">
        <v>20.989902058211431</v>
      </c>
      <c r="C221" s="11">
        <v>12.731554945853908</v>
      </c>
      <c r="D221" s="11">
        <f t="shared" si="147"/>
        <v>-8.2583471123575229</v>
      </c>
      <c r="E221" s="11">
        <v>6.5791406096230123</v>
      </c>
      <c r="F221" s="11">
        <f t="shared" ref="F221:F224" si="152">SUM(D221:E221)</f>
        <v>-1.6792065027345107</v>
      </c>
      <c r="G221" s="200">
        <f t="shared" si="150"/>
        <v>1.834300576079162E-2</v>
      </c>
    </row>
    <row r="222" spans="1:7" x14ac:dyDescent="0.2">
      <c r="A222" t="str">
        <f t="shared" si="146"/>
        <v>42 Secretarial and related occupations</v>
      </c>
      <c r="B222" s="11">
        <v>3.6645915201377708</v>
      </c>
      <c r="C222" s="11">
        <v>0.74735494925247903</v>
      </c>
      <c r="D222" s="11">
        <f t="shared" si="147"/>
        <v>-2.9172365708852919</v>
      </c>
      <c r="E222" s="11">
        <v>0.93921742547950338</v>
      </c>
      <c r="F222" s="11">
        <f t="shared" si="152"/>
        <v>-1.9780191454057885</v>
      </c>
      <c r="G222" s="200">
        <f t="shared" si="150"/>
        <v>1.5327419411707455E-2</v>
      </c>
    </row>
    <row r="223" spans="1:7" x14ac:dyDescent="0.2">
      <c r="A223" t="str">
        <f t="shared" si="146"/>
        <v>51 Skilled agricultural and related trades</v>
      </c>
      <c r="B223" s="11">
        <v>2.2705381190921017</v>
      </c>
      <c r="C223" s="11">
        <v>2.5988610256159626</v>
      </c>
      <c r="D223" s="11">
        <f t="shared" si="147"/>
        <v>0.32832290652386087</v>
      </c>
      <c r="E223" s="11">
        <v>1.2792089847392831</v>
      </c>
      <c r="F223" s="11">
        <f t="shared" si="152"/>
        <v>1.607531891263144</v>
      </c>
      <c r="G223" s="200">
        <f t="shared" si="150"/>
        <v>3.0238813865302472E-2</v>
      </c>
    </row>
    <row r="224" spans="1:7" x14ac:dyDescent="0.2">
      <c r="A224" t="str">
        <f t="shared" si="146"/>
        <v>52 Skilled metal, electrical and electronic trades</v>
      </c>
      <c r="B224" s="11">
        <v>7.9326666915470652</v>
      </c>
      <c r="C224" s="11">
        <v>6.9571571996561081</v>
      </c>
      <c r="D224" s="11">
        <f t="shared" si="147"/>
        <v>-0.97550949189095704</v>
      </c>
      <c r="E224" s="11">
        <v>2.6753296708454419</v>
      </c>
      <c r="F224" s="11">
        <f t="shared" si="152"/>
        <v>1.6998201789544849</v>
      </c>
      <c r="G224" s="200">
        <f t="shared" si="150"/>
        <v>1.9563494197266662E-2</v>
      </c>
    </row>
    <row r="225" spans="1:7" x14ac:dyDescent="0.2">
      <c r="A225" t="str">
        <f t="shared" si="146"/>
        <v>53 Skilled construction and building trades</v>
      </c>
      <c r="B225" s="11">
        <v>9.3792061491330365</v>
      </c>
      <c r="C225" s="11">
        <v>10.815692386680968</v>
      </c>
      <c r="D225" s="11">
        <f t="shared" si="147"/>
        <v>1.4364862375479319</v>
      </c>
      <c r="E225" s="11">
        <v>4.5067788672936686</v>
      </c>
      <c r="F225" s="11">
        <f t="shared" ref="F225" si="153">SUM(D225:E225)</f>
        <v>5.9432651048416005</v>
      </c>
      <c r="G225" s="200">
        <f t="shared" si="150"/>
        <v>2.6504145014546454E-2</v>
      </c>
    </row>
    <row r="226" spans="1:7" x14ac:dyDescent="0.2">
      <c r="A226" t="str">
        <f t="shared" si="146"/>
        <v>54 Textiles, printing and other skilled trades</v>
      </c>
      <c r="B226" s="11">
        <v>4.7604152775354587</v>
      </c>
      <c r="C226" s="11">
        <v>3.5699135959553638</v>
      </c>
      <c r="D226" s="11">
        <f t="shared" si="147"/>
        <v>-1.1905016815800948</v>
      </c>
      <c r="E226" s="11">
        <v>1.5493186625648148</v>
      </c>
      <c r="F226" s="11">
        <f t="shared" ref="F226" si="154">SUM(D226:E226)</f>
        <v>0.35881698098471992</v>
      </c>
      <c r="G226" s="200">
        <f t="shared" si="150"/>
        <v>1.896143427240915E-2</v>
      </c>
    </row>
    <row r="227" spans="1:7" x14ac:dyDescent="0.2">
      <c r="A227" t="str">
        <f t="shared" si="146"/>
        <v>61 Caring personal service occupations</v>
      </c>
      <c r="B227" s="11">
        <v>17.289373843476671</v>
      </c>
      <c r="C227" s="11">
        <v>11.609105614010547</v>
      </c>
      <c r="D227" s="11">
        <f>C227-B227</f>
        <v>-5.6802682294661242</v>
      </c>
      <c r="E227" s="11">
        <v>7.0761911734563583</v>
      </c>
      <c r="F227" s="11">
        <f>SUM(D227:E227)</f>
        <v>1.3959229439902341</v>
      </c>
      <c r="G227" s="200">
        <f t="shared" si="150"/>
        <v>2.3135486708892428E-2</v>
      </c>
    </row>
    <row r="228" spans="1:7" x14ac:dyDescent="0.2">
      <c r="A228" t="str">
        <f t="shared" si="146"/>
        <v>62 Leisure, travel and related personal service occupations</v>
      </c>
      <c r="B228" s="11">
        <v>5.5189991560940364</v>
      </c>
      <c r="C228" s="11">
        <v>3.829770310415948</v>
      </c>
      <c r="D228" s="11">
        <f t="shared" ref="D228:D234" si="155">C228-B228</f>
        <v>-1.6892288456780884</v>
      </c>
      <c r="E228" s="11">
        <v>2.0830376167826694</v>
      </c>
      <c r="F228" s="11">
        <f t="shared" ref="F228:F229" si="156">SUM(D228:E228)</f>
        <v>0.39380877110458101</v>
      </c>
      <c r="G228" s="200">
        <f t="shared" si="150"/>
        <v>2.1577476708069865E-2</v>
      </c>
    </row>
    <row r="229" spans="1:7" x14ac:dyDescent="0.2">
      <c r="A229" t="str">
        <f t="shared" si="146"/>
        <v>63 Community and civil enforcement occupations</v>
      </c>
      <c r="B229" s="11">
        <v>0.35052571448476522</v>
      </c>
      <c r="C229" s="11">
        <v>0.29028101009443752</v>
      </c>
      <c r="D229" s="11">
        <f t="shared" si="155"/>
        <v>-6.0244704390327697E-2</v>
      </c>
      <c r="E229" s="11">
        <v>0.11737382007721822</v>
      </c>
      <c r="F229" s="11">
        <f t="shared" si="156"/>
        <v>5.7129115686890525E-2</v>
      </c>
      <c r="G229" s="200">
        <f t="shared" si="150"/>
        <v>1.9441201605969516E-2</v>
      </c>
    </row>
    <row r="230" spans="1:7" x14ac:dyDescent="0.2">
      <c r="A230" t="str">
        <f t="shared" si="146"/>
        <v>71 Sales occupations</v>
      </c>
      <c r="B230" s="11">
        <v>21.836606594193405</v>
      </c>
      <c r="C230" s="11">
        <v>14.397507412462735</v>
      </c>
      <c r="D230" s="11">
        <f t="shared" si="155"/>
        <v>-7.4390991817306702</v>
      </c>
      <c r="E230" s="11">
        <v>8.5109452443115892</v>
      </c>
      <c r="F230" s="11">
        <f t="shared" ref="F230:F231" si="157">SUM(D230:E230)</f>
        <v>1.071846062580919</v>
      </c>
      <c r="G230" s="200">
        <f t="shared" si="150"/>
        <v>2.2184365678968199E-2</v>
      </c>
    </row>
    <row r="231" spans="1:7" x14ac:dyDescent="0.2">
      <c r="A231" t="str">
        <f t="shared" si="146"/>
        <v>72 Customer service occupations</v>
      </c>
      <c r="B231" s="11">
        <v>4.8120095562381957</v>
      </c>
      <c r="C231" s="11">
        <v>5.8374750946201486</v>
      </c>
      <c r="D231" s="11">
        <f t="shared" si="155"/>
        <v>1.0254655383819529</v>
      </c>
      <c r="E231" s="11">
        <v>2.5458769555969805</v>
      </c>
      <c r="F231" s="11">
        <f t="shared" si="157"/>
        <v>3.5713424939789333</v>
      </c>
      <c r="G231" s="200">
        <f t="shared" si="150"/>
        <v>2.8715081636659701E-2</v>
      </c>
    </row>
    <row r="232" spans="1:7" x14ac:dyDescent="0.2">
      <c r="A232" t="str">
        <f t="shared" si="146"/>
        <v>81 Process, plant and machine operatives</v>
      </c>
      <c r="B232" s="11">
        <v>8.6687432016381614</v>
      </c>
      <c r="C232" s="11">
        <v>11.462080450623715</v>
      </c>
      <c r="D232" s="11">
        <f t="shared" si="155"/>
        <v>2.7933372489855532</v>
      </c>
      <c r="E232" s="11">
        <v>4.1390390910737542</v>
      </c>
      <c r="F232" s="11">
        <f t="shared" ref="F232:F233" si="158">SUM(D232:E232)</f>
        <v>6.9323763400593075</v>
      </c>
      <c r="G232" s="200">
        <f t="shared" si="150"/>
        <v>2.6363470537554168E-2</v>
      </c>
    </row>
    <row r="233" spans="1:7" x14ac:dyDescent="0.2">
      <c r="A233" t="str">
        <f t="shared" si="146"/>
        <v>82 Transport and mobile machine drivers and operatives</v>
      </c>
      <c r="B233" s="11">
        <v>11.064186249297464</v>
      </c>
      <c r="C233" s="11">
        <v>12.973006694511072</v>
      </c>
      <c r="D233" s="11">
        <f t="shared" si="155"/>
        <v>1.9088204452136086</v>
      </c>
      <c r="E233" s="11">
        <v>6.3631894843770942</v>
      </c>
      <c r="F233" s="11">
        <f t="shared" si="158"/>
        <v>8.2720099295907019</v>
      </c>
      <c r="G233" s="200">
        <f t="shared" si="150"/>
        <v>3.0751956418515247E-2</v>
      </c>
    </row>
    <row r="234" spans="1:7" x14ac:dyDescent="0.2">
      <c r="A234" t="str">
        <f t="shared" si="146"/>
        <v>91 Elementary trades and related occupations</v>
      </c>
      <c r="B234" s="11">
        <v>3.7983881266933599</v>
      </c>
      <c r="C234" s="11">
        <v>3.3590289969035663</v>
      </c>
      <c r="D234" s="11">
        <f t="shared" si="155"/>
        <v>-0.43935912978979363</v>
      </c>
      <c r="E234" s="11">
        <v>1.1929828976254093</v>
      </c>
      <c r="F234" s="11">
        <f t="shared" ref="F234" si="159">SUM(D234:E234)</f>
        <v>0.75362376783561569</v>
      </c>
      <c r="G234" s="200">
        <f t="shared" si="150"/>
        <v>1.8375715042754592E-2</v>
      </c>
    </row>
    <row r="235" spans="1:7" x14ac:dyDescent="0.2">
      <c r="A235" t="str">
        <f t="shared" si="146"/>
        <v>92 Elementary administration and service occupations</v>
      </c>
      <c r="B235" s="11">
        <v>30.730083530146949</v>
      </c>
      <c r="C235" s="11">
        <v>31.077800366434253</v>
      </c>
      <c r="D235" s="11">
        <f t="shared" ref="D235" si="160">C235-B235</f>
        <v>0.34771683628730443</v>
      </c>
      <c r="E235" s="11">
        <v>14.337421927005746</v>
      </c>
      <c r="F235" s="11">
        <f t="shared" ref="F235" si="161">SUM(D235:E235)</f>
        <v>14.68513876329305</v>
      </c>
      <c r="G235" s="200">
        <f t="shared" ref="G235:G236" si="162">IF(B235&gt;0,(1+(E235/B235))^(1/($C$6-$B$6))-1,0)</f>
        <v>2.5856588316898188E-2</v>
      </c>
    </row>
    <row r="236" spans="1:7" x14ac:dyDescent="0.2">
      <c r="A236" t="str">
        <f t="shared" si="146"/>
        <v>All occupations</v>
      </c>
      <c r="B236" s="11">
        <f>SUM(B210:B235)</f>
        <v>200.81671390230244</v>
      </c>
      <c r="C236" s="11">
        <f t="shared" ref="C236:F236" si="163">SUM(C210:C235)</f>
        <v>175.37974032542775</v>
      </c>
      <c r="D236" s="11">
        <f t="shared" si="163"/>
        <v>-25.436973576874685</v>
      </c>
      <c r="E236" s="11">
        <f t="shared" si="163"/>
        <v>82.348068536071963</v>
      </c>
      <c r="F236" s="11">
        <f t="shared" si="163"/>
        <v>56.911094959197271</v>
      </c>
      <c r="G236" s="200">
        <f t="shared" si="162"/>
        <v>2.3173520481469367E-2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3.6501525758459055</v>
      </c>
      <c r="C239" s="11">
        <v>2.4171216945261964</v>
      </c>
      <c r="D239" s="11">
        <f>C239-B239</f>
        <v>-1.2330308813197091</v>
      </c>
      <c r="E239" s="11">
        <v>1.3206983577518159</v>
      </c>
      <c r="F239" s="11">
        <f>SUM(D239:E239)</f>
        <v>8.7667476432106817E-2</v>
      </c>
      <c r="G239" s="200">
        <f>IF(B239&gt;0,(1+(E239/B239))^(1/($C$6-$B$6))-1,0)</f>
        <v>2.080153576130539E-2</v>
      </c>
    </row>
    <row r="240" spans="1:7" x14ac:dyDescent="0.2">
      <c r="A240" t="str">
        <f t="shared" si="165"/>
        <v>12 Other managers and proprietors</v>
      </c>
      <c r="B240" s="11">
        <v>3.3673252710550465</v>
      </c>
      <c r="C240" s="11">
        <v>2.9701285924884013</v>
      </c>
      <c r="D240" s="11">
        <f t="shared" ref="D240:D255" si="166">C240-B240</f>
        <v>-0.3971966785666452</v>
      </c>
      <c r="E240" s="11">
        <v>1.6442324135073925</v>
      </c>
      <c r="F240" s="11">
        <f t="shared" ref="F240:F247" si="167">SUM(D240:E240)</f>
        <v>1.2470357349407473</v>
      </c>
      <c r="G240" s="200">
        <f t="shared" ref="G240:G242" si="168">IF(B240&gt;0,(1+(E240/B240))^(1/($C$6-$B$6))-1,0)</f>
        <v>2.6863012577752476E-2</v>
      </c>
    </row>
    <row r="241" spans="1:7" x14ac:dyDescent="0.2">
      <c r="A241" t="str">
        <f t="shared" si="165"/>
        <v>21 Science, research, engineering and technology professionals</v>
      </c>
      <c r="B241" s="11">
        <v>2.3880062998975564</v>
      </c>
      <c r="C241" s="11">
        <v>2.2051812041510335</v>
      </c>
      <c r="D241" s="11">
        <f t="shared" si="166"/>
        <v>-0.18282509574652295</v>
      </c>
      <c r="E241" s="11">
        <v>0.7231133474275766</v>
      </c>
      <c r="F241" s="11">
        <f t="shared" si="167"/>
        <v>0.54028825168105366</v>
      </c>
      <c r="G241" s="200">
        <f t="shared" si="168"/>
        <v>1.7791336208057729E-2</v>
      </c>
    </row>
    <row r="242" spans="1:7" x14ac:dyDescent="0.2">
      <c r="A242" t="str">
        <f t="shared" si="165"/>
        <v>22 Health professionals</v>
      </c>
      <c r="B242" s="11">
        <v>1.999153053206276</v>
      </c>
      <c r="C242" s="11">
        <v>0.88310901757136551</v>
      </c>
      <c r="D242" s="11">
        <f t="shared" si="166"/>
        <v>-1.1160440356349106</v>
      </c>
      <c r="E242" s="11">
        <v>0.59449487148967473</v>
      </c>
      <c r="F242" s="11">
        <f t="shared" si="167"/>
        <v>-0.52154916414523589</v>
      </c>
      <c r="G242" s="200">
        <f t="shared" si="168"/>
        <v>1.7507608038490829E-2</v>
      </c>
    </row>
    <row r="243" spans="1:7" x14ac:dyDescent="0.2">
      <c r="A243" t="str">
        <f t="shared" si="165"/>
        <v>23 Teaching and other educational professionals</v>
      </c>
      <c r="B243" s="11">
        <v>0.97750960637045192</v>
      </c>
      <c r="C243" s="11">
        <v>0.65061986613518841</v>
      </c>
      <c r="D243" s="11">
        <f t="shared" si="166"/>
        <v>-0.32688974023526352</v>
      </c>
      <c r="E243" s="11">
        <v>0.34122149109726646</v>
      </c>
      <c r="F243" s="11">
        <f t="shared" si="167"/>
        <v>1.4331750862002945E-2</v>
      </c>
      <c r="G243" s="200">
        <f>IF(B243&gt;0,(1+(E243/B243))^(1/($C$6-$B$6))-1,0)</f>
        <v>2.0161698775494452E-2</v>
      </c>
    </row>
    <row r="244" spans="1:7" x14ac:dyDescent="0.2">
      <c r="A244" t="str">
        <f t="shared" si="165"/>
        <v>24 Business, media and public service professionals</v>
      </c>
      <c r="B244" s="11">
        <v>2.3017729509556495</v>
      </c>
      <c r="C244" s="11">
        <v>1.4856328134498011</v>
      </c>
      <c r="D244" s="11">
        <f t="shared" si="166"/>
        <v>-0.81614013750584835</v>
      </c>
      <c r="E244" s="11">
        <v>0.77520849441166018</v>
      </c>
      <c r="F244" s="11">
        <f t="shared" si="167"/>
        <v>-4.0931643094188175E-2</v>
      </c>
      <c r="G244" s="200">
        <f t="shared" ref="G244:G263" si="169">IF(B244&gt;0,(1+(E244/B244))^(1/($C$6-$B$6))-1,0)</f>
        <v>1.9539742686104367E-2</v>
      </c>
    </row>
    <row r="245" spans="1:7" x14ac:dyDescent="0.2">
      <c r="A245" t="str">
        <f t="shared" si="165"/>
        <v>31 Science, engineering and technology associate professionals</v>
      </c>
      <c r="B245" s="11">
        <v>1.8952036197696951</v>
      </c>
      <c r="C245" s="11">
        <v>1.4360505384546358</v>
      </c>
      <c r="D245" s="11">
        <f t="shared" si="166"/>
        <v>-0.45915308131505927</v>
      </c>
      <c r="E245" s="11">
        <v>0.567313297234602</v>
      </c>
      <c r="F245" s="11">
        <f t="shared" si="167"/>
        <v>0.10816021591954272</v>
      </c>
      <c r="G245" s="200">
        <f>IF(B245&gt;0,(1+(E245/B245))^(1/($C$6-$B$6))-1,0)</f>
        <v>1.7610445785888773E-2</v>
      </c>
    </row>
    <row r="246" spans="1:7" x14ac:dyDescent="0.2">
      <c r="A246" t="str">
        <f t="shared" si="165"/>
        <v>32 Health and social care associate professionals</v>
      </c>
      <c r="B246" s="11">
        <v>0.79521526943764709</v>
      </c>
      <c r="C246" s="11">
        <v>0.30940926632364002</v>
      </c>
      <c r="D246" s="11">
        <f t="shared" si="166"/>
        <v>-0.48580600311400707</v>
      </c>
      <c r="E246" s="11">
        <v>0.22044881255648238</v>
      </c>
      <c r="F246" s="11">
        <f t="shared" si="167"/>
        <v>-0.26535719055752471</v>
      </c>
      <c r="G246" s="200">
        <f t="shared" si="169"/>
        <v>1.644611181982647E-2</v>
      </c>
    </row>
    <row r="247" spans="1:7" x14ac:dyDescent="0.2">
      <c r="A247" t="str">
        <f t="shared" si="165"/>
        <v>33 Protective service occupations</v>
      </c>
      <c r="B247" s="11">
        <v>1.382393263313346</v>
      </c>
      <c r="C247" s="11">
        <v>0.9395844095117305</v>
      </c>
      <c r="D247" s="11">
        <f t="shared" si="166"/>
        <v>-0.4428088538016155</v>
      </c>
      <c r="E247" s="11">
        <v>0.4887888735582952</v>
      </c>
      <c r="F247" s="11">
        <f t="shared" si="167"/>
        <v>4.5980019756679702E-2</v>
      </c>
      <c r="G247" s="200">
        <f t="shared" si="169"/>
        <v>2.0388675985845817E-2</v>
      </c>
    </row>
    <row r="248" spans="1:7" x14ac:dyDescent="0.2">
      <c r="A248" t="str">
        <f t="shared" si="165"/>
        <v>34 Culture, media and sports occupations</v>
      </c>
      <c r="B248" s="11">
        <v>0.58883568299705291</v>
      </c>
      <c r="C248" s="11">
        <v>0.24306250748724781</v>
      </c>
      <c r="D248" s="11">
        <f t="shared" si="166"/>
        <v>-0.34577317550980513</v>
      </c>
      <c r="E248" s="11">
        <v>0.13733139188507393</v>
      </c>
      <c r="F248" s="11">
        <f t="shared" ref="F248:F249" si="170">SUM(D248:E248)</f>
        <v>-0.2084417836247312</v>
      </c>
      <c r="G248" s="200">
        <f t="shared" si="169"/>
        <v>1.4073644289713139E-2</v>
      </c>
    </row>
    <row r="249" spans="1:7" x14ac:dyDescent="0.2">
      <c r="A249" t="str">
        <f t="shared" si="165"/>
        <v>35 Business and public service associate professionals</v>
      </c>
      <c r="B249" s="11">
        <v>3.0628809016663396</v>
      </c>
      <c r="C249" s="11">
        <v>1.5499824521508863</v>
      </c>
      <c r="D249" s="11">
        <f t="shared" si="166"/>
        <v>-1.5128984495154534</v>
      </c>
      <c r="E249" s="11">
        <v>0.80297557535802822</v>
      </c>
      <c r="F249" s="11">
        <f t="shared" si="170"/>
        <v>-0.70992287415742517</v>
      </c>
      <c r="G249" s="200">
        <f t="shared" si="169"/>
        <v>1.5642909923077486E-2</v>
      </c>
    </row>
    <row r="250" spans="1:7" x14ac:dyDescent="0.2">
      <c r="A250" t="str">
        <f t="shared" si="165"/>
        <v>41 Administrative occupations</v>
      </c>
      <c r="B250" s="11">
        <v>7.6838620986588806</v>
      </c>
      <c r="C250" s="11">
        <v>1.9961579513409009</v>
      </c>
      <c r="D250" s="11">
        <f t="shared" si="166"/>
        <v>-5.6877041473179801</v>
      </c>
      <c r="E250" s="11">
        <v>1.5773792366478236</v>
      </c>
      <c r="F250" s="11">
        <f t="shared" ref="F250:F253" si="171">SUM(D250:E250)</f>
        <v>-4.1103249106701565</v>
      </c>
      <c r="G250" s="200">
        <f t="shared" si="169"/>
        <v>1.2525514983684038E-2</v>
      </c>
    </row>
    <row r="251" spans="1:7" x14ac:dyDescent="0.2">
      <c r="A251" t="str">
        <f t="shared" si="165"/>
        <v>42 Secretarial and related occupations</v>
      </c>
      <c r="B251" s="11">
        <v>3.1361276522269907</v>
      </c>
      <c r="C251" s="11">
        <v>0.44835407382885567</v>
      </c>
      <c r="D251" s="11">
        <f t="shared" si="166"/>
        <v>-2.6877735783981351</v>
      </c>
      <c r="E251" s="11">
        <v>0.69083515416930619</v>
      </c>
      <c r="F251" s="11">
        <f t="shared" si="171"/>
        <v>-1.9969384242288291</v>
      </c>
      <c r="G251" s="200">
        <f t="shared" si="169"/>
        <v>1.3360645015480399E-2</v>
      </c>
    </row>
    <row r="252" spans="1:7" x14ac:dyDescent="0.2">
      <c r="A252" t="str">
        <f t="shared" si="165"/>
        <v>51 Skilled agricultural and related trades</v>
      </c>
      <c r="B252" s="11">
        <v>1.2691065973454605</v>
      </c>
      <c r="C252" s="11">
        <v>1.4573254816309882</v>
      </c>
      <c r="D252" s="11">
        <f t="shared" si="166"/>
        <v>0.18821888428552769</v>
      </c>
      <c r="E252" s="11">
        <v>0.64226033314641928</v>
      </c>
      <c r="F252" s="11">
        <f t="shared" si="171"/>
        <v>0.83047921743194697</v>
      </c>
      <c r="G252" s="200">
        <f t="shared" si="169"/>
        <v>2.7676434116109316E-2</v>
      </c>
    </row>
    <row r="253" spans="1:7" x14ac:dyDescent="0.2">
      <c r="A253" t="str">
        <f t="shared" si="165"/>
        <v>52 Skilled metal, electrical and electronic trades</v>
      </c>
      <c r="B253" s="11">
        <v>2.7372979201598593</v>
      </c>
      <c r="C253" s="11">
        <v>1.4277570429489685</v>
      </c>
      <c r="D253" s="11">
        <f t="shared" si="166"/>
        <v>-1.3095408772108907</v>
      </c>
      <c r="E253" s="11">
        <v>0.84341905133749262</v>
      </c>
      <c r="F253" s="11">
        <f t="shared" si="171"/>
        <v>-0.46612182587339812</v>
      </c>
      <c r="G253" s="200">
        <f t="shared" si="169"/>
        <v>1.8067394272268666E-2</v>
      </c>
    </row>
    <row r="254" spans="1:7" x14ac:dyDescent="0.2">
      <c r="A254" t="str">
        <f t="shared" si="165"/>
        <v>53 Skilled construction and building trades</v>
      </c>
      <c r="B254" s="11">
        <v>2.9569833185856109</v>
      </c>
      <c r="C254" s="11">
        <v>2.2612649410467158</v>
      </c>
      <c r="D254" s="11">
        <f t="shared" si="166"/>
        <v>-0.69571837753889509</v>
      </c>
      <c r="E254" s="11">
        <v>1.1457162167574424</v>
      </c>
      <c r="F254" s="11">
        <f t="shared" ref="F254" si="172">SUM(D254:E254)</f>
        <v>0.4499978392185473</v>
      </c>
      <c r="G254" s="200">
        <f t="shared" si="169"/>
        <v>2.2071760822046649E-2</v>
      </c>
    </row>
    <row r="255" spans="1:7" x14ac:dyDescent="0.2">
      <c r="A255" t="str">
        <f t="shared" si="165"/>
        <v>54 Textiles, printing and other skilled trades</v>
      </c>
      <c r="B255" s="11">
        <v>2.7839306264680537</v>
      </c>
      <c r="C255" s="11">
        <v>1.7486886030482378</v>
      </c>
      <c r="D255" s="11">
        <f t="shared" si="166"/>
        <v>-1.0352420234198159</v>
      </c>
      <c r="E255" s="11">
        <v>0.88522181729677119</v>
      </c>
      <c r="F255" s="11">
        <f t="shared" ref="F255" si="173">SUM(D255:E255)</f>
        <v>-0.15002020612304467</v>
      </c>
      <c r="G255" s="200">
        <f t="shared" si="169"/>
        <v>1.8576901001727597E-2</v>
      </c>
    </row>
    <row r="256" spans="1:7" x14ac:dyDescent="0.2">
      <c r="A256" t="str">
        <f t="shared" si="165"/>
        <v>61 Caring personal service occupations</v>
      </c>
      <c r="B256" s="11">
        <v>2.3180032807515873</v>
      </c>
      <c r="C256" s="11">
        <v>1.4541584909652188</v>
      </c>
      <c r="D256" s="11">
        <f>C256-B256</f>
        <v>-0.86384478978636858</v>
      </c>
      <c r="E256" s="11">
        <v>0.56824269145414474</v>
      </c>
      <c r="F256" s="11">
        <f>SUM(D256:E256)</f>
        <v>-0.29560209833222384</v>
      </c>
      <c r="G256" s="200">
        <f t="shared" si="169"/>
        <v>1.4724048091653286E-2</v>
      </c>
    </row>
    <row r="257" spans="1:7" x14ac:dyDescent="0.2">
      <c r="A257" t="str">
        <f t="shared" si="165"/>
        <v>62 Leisure, travel and related personal service occupations</v>
      </c>
      <c r="B257" s="11">
        <v>3.1176096377220146</v>
      </c>
      <c r="C257" s="11">
        <v>1.9253246288539829</v>
      </c>
      <c r="D257" s="11">
        <f t="shared" ref="D257:D263" si="174">C257-B257</f>
        <v>-1.1922850088680317</v>
      </c>
      <c r="E257" s="11">
        <v>1.0870833407753053</v>
      </c>
      <c r="F257" s="11">
        <f t="shared" ref="F257:F258" si="175">SUM(D257:E257)</f>
        <v>-0.10520166809272635</v>
      </c>
      <c r="G257" s="200">
        <f t="shared" si="169"/>
        <v>2.0142490450419936E-2</v>
      </c>
    </row>
    <row r="258" spans="1:7" x14ac:dyDescent="0.2">
      <c r="A258" t="str">
        <f t="shared" si="165"/>
        <v>63 Community and civil enforcement occupations</v>
      </c>
      <c r="B258" s="11">
        <v>0.21640891573953264</v>
      </c>
      <c r="C258" s="11">
        <v>0.14791632031608373</v>
      </c>
      <c r="D258" s="11">
        <f t="shared" si="174"/>
        <v>-6.8492595423448904E-2</v>
      </c>
      <c r="E258" s="11">
        <v>7.2373184337624227E-2</v>
      </c>
      <c r="F258" s="11">
        <f t="shared" si="175"/>
        <v>3.880588914175323E-3</v>
      </c>
      <c r="G258" s="200">
        <f t="shared" si="169"/>
        <v>1.9419667439925181E-2</v>
      </c>
    </row>
    <row r="259" spans="1:7" x14ac:dyDescent="0.2">
      <c r="A259" t="str">
        <f t="shared" si="165"/>
        <v>71 Sales occupations</v>
      </c>
      <c r="B259" s="11">
        <v>12.004733370452536</v>
      </c>
      <c r="C259" s="11">
        <v>4.5754377099046382</v>
      </c>
      <c r="D259" s="11">
        <f t="shared" si="174"/>
        <v>-7.4292956605478979</v>
      </c>
      <c r="E259" s="11">
        <v>3.3185267685787525</v>
      </c>
      <c r="F259" s="11">
        <f t="shared" ref="F259:F260" si="176">SUM(D259:E259)</f>
        <v>-4.1107688919691459</v>
      </c>
      <c r="G259" s="200">
        <f t="shared" si="169"/>
        <v>1.6404495070933223E-2</v>
      </c>
    </row>
    <row r="260" spans="1:7" x14ac:dyDescent="0.2">
      <c r="A260" t="str">
        <f t="shared" si="165"/>
        <v>72 Customer service occupations</v>
      </c>
      <c r="B260" s="11">
        <v>1.742304275315244</v>
      </c>
      <c r="C260" s="11">
        <v>1.9271777646798816</v>
      </c>
      <c r="D260" s="11">
        <f t="shared" si="174"/>
        <v>0.18487348936463754</v>
      </c>
      <c r="E260" s="11">
        <v>0.65730213519252467</v>
      </c>
      <c r="F260" s="11">
        <f t="shared" si="176"/>
        <v>0.84217562455716222</v>
      </c>
      <c r="G260" s="200">
        <f t="shared" si="169"/>
        <v>2.1569067030733358E-2</v>
      </c>
    </row>
    <row r="261" spans="1:7" x14ac:dyDescent="0.2">
      <c r="A261" t="str">
        <f t="shared" si="165"/>
        <v>81 Process, plant and machine operatives</v>
      </c>
      <c r="B261" s="11">
        <v>4.6618890519041738</v>
      </c>
      <c r="C261" s="11">
        <v>2.2272356522367511</v>
      </c>
      <c r="D261" s="11">
        <f t="shared" si="174"/>
        <v>-2.4346533996674227</v>
      </c>
      <c r="E261" s="11">
        <v>1.4000487709318359</v>
      </c>
      <c r="F261" s="11">
        <f t="shared" ref="F261:F262" si="177">SUM(D261:E261)</f>
        <v>-1.0346046287355868</v>
      </c>
      <c r="G261" s="200">
        <f t="shared" si="169"/>
        <v>1.7661402188886788E-2</v>
      </c>
    </row>
    <row r="262" spans="1:7" x14ac:dyDescent="0.2">
      <c r="A262" t="str">
        <f t="shared" si="165"/>
        <v>82 Transport and mobile machine drivers and operatives</v>
      </c>
      <c r="B262" s="11">
        <v>6.3140068663189934</v>
      </c>
      <c r="C262" s="11">
        <v>4.2325873387255184</v>
      </c>
      <c r="D262" s="11">
        <f t="shared" si="174"/>
        <v>-2.081419527593475</v>
      </c>
      <c r="E262" s="11">
        <v>2.6252263192407348</v>
      </c>
      <c r="F262" s="11">
        <f t="shared" si="177"/>
        <v>0.54380679164725976</v>
      </c>
      <c r="G262" s="200">
        <f t="shared" si="169"/>
        <v>2.3449334093004204E-2</v>
      </c>
    </row>
    <row r="263" spans="1:7" x14ac:dyDescent="0.2">
      <c r="A263" t="str">
        <f t="shared" si="165"/>
        <v>91 Elementary trades and related occupations</v>
      </c>
      <c r="B263" s="11">
        <v>3.1150839674593258</v>
      </c>
      <c r="C263" s="11">
        <v>1.8391125727007647</v>
      </c>
      <c r="D263" s="11">
        <f t="shared" si="174"/>
        <v>-1.2759713947585611</v>
      </c>
      <c r="E263" s="11">
        <v>0.85993523002817807</v>
      </c>
      <c r="F263" s="11">
        <f t="shared" ref="F263" si="178">SUM(D263:E263)</f>
        <v>-0.41603616473038307</v>
      </c>
      <c r="G263" s="200">
        <f t="shared" si="169"/>
        <v>1.6384339630785227E-2</v>
      </c>
    </row>
    <row r="264" spans="1:7" x14ac:dyDescent="0.2">
      <c r="A264" t="str">
        <f t="shared" si="165"/>
        <v>92 Elementary administration and service occupations</v>
      </c>
      <c r="B264" s="11">
        <v>20.180606723217135</v>
      </c>
      <c r="C264" s="11">
        <v>14.495905854492388</v>
      </c>
      <c r="D264" s="11">
        <f t="shared" ref="D264" si="179">C264-B264</f>
        <v>-5.6847008687247467</v>
      </c>
      <c r="E264" s="11">
        <v>7.3029054565112359</v>
      </c>
      <c r="F264" s="11">
        <f>SUM(D264:E264)</f>
        <v>1.6182045877864892</v>
      </c>
      <c r="G264" s="200">
        <f t="shared" ref="G264:G265" si="180">IF(B264&gt;0,(1+(E264/B264))^(1/($C$6-$B$6))-1,0)</f>
        <v>2.0804401943774087E-2</v>
      </c>
    </row>
    <row r="265" spans="1:7" x14ac:dyDescent="0.2">
      <c r="A265" t="str">
        <f t="shared" si="165"/>
        <v>All occupations</v>
      </c>
      <c r="B265" s="11">
        <f>SUM(B239:B264)</f>
        <v>96.646402796840377</v>
      </c>
      <c r="C265" s="11">
        <f t="shared" ref="C265:F265" si="181">SUM(C239:C264)</f>
        <v>57.25428678897002</v>
      </c>
      <c r="D265" s="11">
        <f t="shared" si="181"/>
        <v>-39.392116007870349</v>
      </c>
      <c r="E265" s="11">
        <f t="shared" si="181"/>
        <v>31.292302632683462</v>
      </c>
      <c r="F265" s="11">
        <f t="shared" si="181"/>
        <v>-8.0998133751868835</v>
      </c>
      <c r="G265" s="200">
        <f t="shared" si="180"/>
        <v>1.88754169108587E-2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0.97644117548748133</v>
      </c>
      <c r="C268" s="11">
        <v>0.95257382439930827</v>
      </c>
      <c r="D268" s="11">
        <f>C268-B268</f>
        <v>-2.3867351088173061E-2</v>
      </c>
      <c r="E268" s="11">
        <v>0.34327503369122403</v>
      </c>
      <c r="F268" s="11">
        <f>SUM(D268:E268)</f>
        <v>0.31940768260305097</v>
      </c>
      <c r="G268" s="200">
        <f>IF(B268&gt;0,(1+(E268/B268))^(1/($C$6-$B$6))-1,0)</f>
        <v>2.0286869883699321E-2</v>
      </c>
    </row>
    <row r="269" spans="1:7" x14ac:dyDescent="0.2">
      <c r="A269" t="str">
        <f t="shared" si="183"/>
        <v>12 Other managers and proprietors</v>
      </c>
      <c r="B269" s="11">
        <v>1.0654769070683074</v>
      </c>
      <c r="C269" s="11">
        <v>1.166529510066697</v>
      </c>
      <c r="D269" s="11">
        <f t="shared" ref="D269:D284" si="184">C269-B269</f>
        <v>0.10105260299838958</v>
      </c>
      <c r="E269" s="11">
        <v>0.43173420926665912</v>
      </c>
      <c r="F269" s="11">
        <f t="shared" ref="F269:F276" si="185">SUM(D269:E269)</f>
        <v>0.53278681226504876</v>
      </c>
      <c r="G269" s="200">
        <f t="shared" ref="G269:G271" si="186">IF(B269&gt;0,(1+(E269/B269))^(1/($C$6-$B$6))-1,0)</f>
        <v>2.2937893388940367E-2</v>
      </c>
    </row>
    <row r="270" spans="1:7" x14ac:dyDescent="0.2">
      <c r="A270" t="str">
        <f t="shared" si="183"/>
        <v>21 Science, research, engineering and technology professionals</v>
      </c>
      <c r="B270" s="11">
        <v>0.55974589739670444</v>
      </c>
      <c r="C270" s="11">
        <v>0.61888044239902951</v>
      </c>
      <c r="D270" s="11">
        <f t="shared" si="184"/>
        <v>5.9134545002325067E-2</v>
      </c>
      <c r="E270" s="11">
        <v>0.20428015141269229</v>
      </c>
      <c r="F270" s="11">
        <f t="shared" si="185"/>
        <v>0.26341469641501736</v>
      </c>
      <c r="G270" s="200">
        <f t="shared" si="186"/>
        <v>2.0957858757429726E-2</v>
      </c>
    </row>
    <row r="271" spans="1:7" x14ac:dyDescent="0.2">
      <c r="A271" t="str">
        <f t="shared" si="183"/>
        <v>22 Health professionals</v>
      </c>
      <c r="B271" s="11">
        <v>0.29191229065418567</v>
      </c>
      <c r="C271" s="11">
        <v>0.38191087852443339</v>
      </c>
      <c r="D271" s="11">
        <f t="shared" si="184"/>
        <v>8.9998587870247726E-2</v>
      </c>
      <c r="E271" s="11">
        <v>0.13434495907064908</v>
      </c>
      <c r="F271" s="11">
        <f t="shared" si="185"/>
        <v>0.22434354694089681</v>
      </c>
      <c r="G271" s="200">
        <f t="shared" si="186"/>
        <v>2.5560518316510183E-2</v>
      </c>
    </row>
    <row r="272" spans="1:7" x14ac:dyDescent="0.2">
      <c r="A272" t="str">
        <f t="shared" si="183"/>
        <v>23 Teaching and other educational professionals</v>
      </c>
      <c r="B272" s="11">
        <v>0.23847504328589297</v>
      </c>
      <c r="C272" s="11">
        <v>0.29393953484410262</v>
      </c>
      <c r="D272" s="11">
        <f t="shared" si="184"/>
        <v>5.546449155820965E-2</v>
      </c>
      <c r="E272" s="11">
        <v>0.10902720115816981</v>
      </c>
      <c r="F272" s="11">
        <f t="shared" si="185"/>
        <v>0.16449169271637948</v>
      </c>
      <c r="G272" s="200">
        <f>IF(B272&gt;0,(1+(E272/B272))^(1/($C$6-$B$6))-1,0)</f>
        <v>2.5418098726851079E-2</v>
      </c>
    </row>
    <row r="273" spans="1:7" x14ac:dyDescent="0.2">
      <c r="A273" t="str">
        <f t="shared" si="183"/>
        <v>24 Business, media and public service professionals</v>
      </c>
      <c r="B273" s="11">
        <v>0.71312884978616231</v>
      </c>
      <c r="C273" s="11">
        <v>0.91087719158329306</v>
      </c>
      <c r="D273" s="11">
        <f t="shared" si="184"/>
        <v>0.19774834179713074</v>
      </c>
      <c r="E273" s="11">
        <v>0.32129498558286473</v>
      </c>
      <c r="F273" s="11">
        <f t="shared" si="185"/>
        <v>0.51904332737999548</v>
      </c>
      <c r="G273" s="200">
        <f t="shared" ref="G273" si="187">IF(B273&gt;0,(1+(E273/B273))^(1/($C$6-$B$6))-1,0)</f>
        <v>2.5105823863124321E-2</v>
      </c>
    </row>
    <row r="274" spans="1:7" x14ac:dyDescent="0.2">
      <c r="A274" t="str">
        <f t="shared" si="183"/>
        <v>31 Science, engineering and technology associate professionals</v>
      </c>
      <c r="B274" s="11">
        <v>0.38182516543636502</v>
      </c>
      <c r="C274" s="11">
        <v>0.45624374919916483</v>
      </c>
      <c r="D274" s="11">
        <f t="shared" si="184"/>
        <v>7.4418583762799806E-2</v>
      </c>
      <c r="E274" s="11">
        <v>0.15766953446921628</v>
      </c>
      <c r="F274" s="11">
        <f t="shared" si="185"/>
        <v>0.23208811823201608</v>
      </c>
      <c r="G274" s="200">
        <f>IF(B274&gt;0,(1+(E274/B274))^(1/($C$6-$B$6))-1,0)</f>
        <v>2.331225594449271E-2</v>
      </c>
    </row>
    <row r="275" spans="1:7" x14ac:dyDescent="0.2">
      <c r="A275" t="str">
        <f t="shared" si="183"/>
        <v>32 Health and social care associate professionals</v>
      </c>
      <c r="B275" s="11">
        <v>0.13814818967878914</v>
      </c>
      <c r="C275" s="11">
        <v>0.15431528318654342</v>
      </c>
      <c r="D275" s="11">
        <f t="shared" si="184"/>
        <v>1.6167093507754277E-2</v>
      </c>
      <c r="E275" s="11">
        <v>5.8681838627734684E-2</v>
      </c>
      <c r="F275" s="11">
        <f t="shared" si="185"/>
        <v>7.484893213548896E-2</v>
      </c>
      <c r="G275" s="200">
        <f t="shared" ref="G275:G292" si="188">IF(B275&gt;0,(1+(E275/B275))^(1/($C$6-$B$6))-1,0)</f>
        <v>2.3881612600299196E-2</v>
      </c>
    </row>
    <row r="276" spans="1:7" x14ac:dyDescent="0.2">
      <c r="A276" t="str">
        <f t="shared" si="183"/>
        <v>33 Protective service occupations</v>
      </c>
      <c r="B276" s="11">
        <v>0.20444725435088984</v>
      </c>
      <c r="C276" s="11">
        <v>0.16163027586205064</v>
      </c>
      <c r="D276" s="11">
        <f t="shared" si="184"/>
        <v>-4.2816978488839197E-2</v>
      </c>
      <c r="E276" s="11">
        <v>4.2473424625537055E-2</v>
      </c>
      <c r="F276" s="11">
        <f t="shared" si="185"/>
        <v>-3.4355386330214149E-4</v>
      </c>
      <c r="G276" s="200">
        <f t="shared" si="188"/>
        <v>1.2663317948459873E-2</v>
      </c>
    </row>
    <row r="277" spans="1:7" x14ac:dyDescent="0.2">
      <c r="A277" t="str">
        <f t="shared" si="183"/>
        <v>34 Culture, media and sports occupations</v>
      </c>
      <c r="B277" s="11">
        <v>0.25161126289805436</v>
      </c>
      <c r="C277" s="11">
        <v>0.42315201993449847</v>
      </c>
      <c r="D277" s="11">
        <f t="shared" si="184"/>
        <v>0.17154075703644411</v>
      </c>
      <c r="E277" s="11">
        <v>0.11157771927479621</v>
      </c>
      <c r="F277" s="11">
        <f t="shared" ref="F277:F278" si="189">SUM(D277:E277)</f>
        <v>0.28311847631124032</v>
      </c>
      <c r="G277" s="200">
        <f t="shared" si="188"/>
        <v>2.4771029170995273E-2</v>
      </c>
    </row>
    <row r="278" spans="1:7" x14ac:dyDescent="0.2">
      <c r="A278" t="str">
        <f t="shared" si="183"/>
        <v>35 Business and public service associate professionals</v>
      </c>
      <c r="B278" s="11">
        <v>0.79734077119580604</v>
      </c>
      <c r="C278" s="11">
        <v>0.87939860764088629</v>
      </c>
      <c r="D278" s="11">
        <f t="shared" si="184"/>
        <v>8.2057836445080246E-2</v>
      </c>
      <c r="E278" s="11">
        <v>0.29339526081489092</v>
      </c>
      <c r="F278" s="11">
        <f t="shared" si="189"/>
        <v>0.37545309725997117</v>
      </c>
      <c r="G278" s="200">
        <f t="shared" si="188"/>
        <v>2.1108079491973353E-2</v>
      </c>
    </row>
    <row r="279" spans="1:7" x14ac:dyDescent="0.2">
      <c r="A279" t="str">
        <f t="shared" si="183"/>
        <v>41 Administrative occupations</v>
      </c>
      <c r="B279" s="11">
        <v>2.3206316374922062</v>
      </c>
      <c r="C279" s="11">
        <v>2.1488176671680734</v>
      </c>
      <c r="D279" s="11">
        <f t="shared" si="184"/>
        <v>-0.17181397032413281</v>
      </c>
      <c r="E279" s="11">
        <v>0.78444497184371909</v>
      </c>
      <c r="F279" s="11">
        <f t="shared" ref="F279:F282" si="190">SUM(D279:E279)</f>
        <v>0.61263100151958627</v>
      </c>
      <c r="G279" s="200">
        <f t="shared" si="188"/>
        <v>1.9602928228460215E-2</v>
      </c>
    </row>
    <row r="280" spans="1:7" x14ac:dyDescent="0.2">
      <c r="A280" t="str">
        <f t="shared" si="183"/>
        <v>42 Secretarial and related occupations</v>
      </c>
      <c r="B280" s="11">
        <v>0.88686538252387348</v>
      </c>
      <c r="C280" s="11">
        <v>1.077578012891039</v>
      </c>
      <c r="D280" s="11">
        <f t="shared" si="184"/>
        <v>0.19071263036716557</v>
      </c>
      <c r="E280" s="11">
        <v>0.53389401431616046</v>
      </c>
      <c r="F280" s="11">
        <f t="shared" si="190"/>
        <v>0.72460664468332603</v>
      </c>
      <c r="G280" s="200">
        <f t="shared" si="188"/>
        <v>3.1915626072429149E-2</v>
      </c>
    </row>
    <row r="281" spans="1:7" x14ac:dyDescent="0.2">
      <c r="A281" t="str">
        <f t="shared" si="183"/>
        <v>51 Skilled agricultural and related trades</v>
      </c>
      <c r="B281" s="11">
        <v>0.97933982626767146</v>
      </c>
      <c r="C281" s="11">
        <v>0.40323750287671667</v>
      </c>
      <c r="D281" s="11">
        <f t="shared" si="184"/>
        <v>-0.5761023233909548</v>
      </c>
      <c r="E281" s="11">
        <v>0.28282056805553152</v>
      </c>
      <c r="F281" s="11">
        <f t="shared" si="190"/>
        <v>-0.29328175533542328</v>
      </c>
      <c r="G281" s="200">
        <f t="shared" si="188"/>
        <v>1.7057270670718827E-2</v>
      </c>
    </row>
    <row r="282" spans="1:7" x14ac:dyDescent="0.2">
      <c r="A282" t="str">
        <f t="shared" si="183"/>
        <v>52 Skilled metal, electrical and electronic trades</v>
      </c>
      <c r="B282" s="11">
        <v>1.0736760425994225</v>
      </c>
      <c r="C282" s="11">
        <v>0.65874388675224038</v>
      </c>
      <c r="D282" s="11">
        <f t="shared" si="184"/>
        <v>-0.41493215584718213</v>
      </c>
      <c r="E282" s="11">
        <v>0.3162125744189665</v>
      </c>
      <c r="F282" s="11">
        <f t="shared" si="190"/>
        <v>-9.871958142821563E-2</v>
      </c>
      <c r="G282" s="200">
        <f t="shared" si="188"/>
        <v>1.7357948126885292E-2</v>
      </c>
    </row>
    <row r="283" spans="1:7" x14ac:dyDescent="0.2">
      <c r="A283" t="str">
        <f t="shared" si="183"/>
        <v>53 Skilled construction and building trades</v>
      </c>
      <c r="B283" s="11">
        <v>1.5604714995637747</v>
      </c>
      <c r="C283" s="11">
        <v>0.20780190851223918</v>
      </c>
      <c r="D283" s="11">
        <f t="shared" si="184"/>
        <v>-1.3526695910515356</v>
      </c>
      <c r="E283" s="11">
        <v>0.24680522458956017</v>
      </c>
      <c r="F283" s="11">
        <f t="shared" ref="F283" si="191">SUM(D283:E283)</f>
        <v>-1.1058643664619754</v>
      </c>
      <c r="G283" s="200">
        <f t="shared" si="188"/>
        <v>9.8369424877557954E-3</v>
      </c>
    </row>
    <row r="284" spans="1:7" x14ac:dyDescent="0.2">
      <c r="A284" t="str">
        <f t="shared" si="183"/>
        <v>54 Textiles, printing and other skilled trades</v>
      </c>
      <c r="B284" s="11">
        <v>1.3732366956744657</v>
      </c>
      <c r="C284" s="11">
        <v>0.91479243157047185</v>
      </c>
      <c r="D284" s="11">
        <f t="shared" si="184"/>
        <v>-0.45844426410399386</v>
      </c>
      <c r="E284" s="11">
        <v>0.38433478590207931</v>
      </c>
      <c r="F284" s="11">
        <f t="shared" ref="F284" si="192">SUM(D284:E284)</f>
        <v>-7.4109478201914547E-2</v>
      </c>
      <c r="G284" s="200">
        <f t="shared" si="188"/>
        <v>1.6586894126808804E-2</v>
      </c>
    </row>
    <row r="285" spans="1:7" x14ac:dyDescent="0.2">
      <c r="A285" t="str">
        <f t="shared" si="183"/>
        <v>61 Caring personal service occupations</v>
      </c>
      <c r="B285" s="11">
        <v>0.70111863351849868</v>
      </c>
      <c r="C285" s="11">
        <v>0.73370148316296668</v>
      </c>
      <c r="D285" s="11">
        <f>C285-B285</f>
        <v>3.2582849644468004E-2</v>
      </c>
      <c r="E285" s="11">
        <v>0.23098258140205824</v>
      </c>
      <c r="F285" s="11">
        <f>SUM(D285:E285)</f>
        <v>0.26356543104652624</v>
      </c>
      <c r="G285" s="200">
        <f t="shared" si="188"/>
        <v>1.9165634075778426E-2</v>
      </c>
    </row>
    <row r="286" spans="1:7" x14ac:dyDescent="0.2">
      <c r="A286" t="str">
        <f t="shared" si="183"/>
        <v>62 Leisure, travel and related personal service occupations</v>
      </c>
      <c r="B286" s="11">
        <v>1.0652856667332506</v>
      </c>
      <c r="C286" s="11">
        <v>0.67098357369338946</v>
      </c>
      <c r="D286" s="11">
        <f t="shared" ref="D286:D292" si="193">C286-B286</f>
        <v>-0.39430209303986119</v>
      </c>
      <c r="E286" s="11">
        <v>0.27911846278512287</v>
      </c>
      <c r="F286" s="11">
        <f t="shared" ref="F286:F287" si="194">SUM(D286:E286)</f>
        <v>-0.11518363025473832</v>
      </c>
      <c r="G286" s="200">
        <f t="shared" si="188"/>
        <v>1.5634824228807798E-2</v>
      </c>
    </row>
    <row r="287" spans="1:7" x14ac:dyDescent="0.2">
      <c r="A287" t="str">
        <f t="shared" si="183"/>
        <v>63 Community and civil enforcement occupations</v>
      </c>
      <c r="B287" s="11">
        <v>6.3716086932879626E-2</v>
      </c>
      <c r="C287" s="11">
        <v>2.1363814638595179E-2</v>
      </c>
      <c r="D287" s="11">
        <f t="shared" si="193"/>
        <v>-4.2352272294284447E-2</v>
      </c>
      <c r="E287" s="11">
        <v>8.7985014371205015E-3</v>
      </c>
      <c r="F287" s="11">
        <f t="shared" si="194"/>
        <v>-3.3553770857163948E-2</v>
      </c>
      <c r="G287" s="200">
        <f t="shared" si="188"/>
        <v>8.6606676215126299E-3</v>
      </c>
    </row>
    <row r="288" spans="1:7" x14ac:dyDescent="0.2">
      <c r="A288" t="str">
        <f t="shared" si="183"/>
        <v>71 Sales occupations</v>
      </c>
      <c r="B288" s="11">
        <v>4.5210531541216925</v>
      </c>
      <c r="C288" s="11">
        <v>1.8331595319396514</v>
      </c>
      <c r="D288" s="11">
        <f t="shared" si="193"/>
        <v>-2.6878936221820409</v>
      </c>
      <c r="E288" s="11">
        <v>0.98165247676601197</v>
      </c>
      <c r="F288" s="11">
        <f t="shared" ref="F288:F289" si="195">SUM(D288:E288)</f>
        <v>-1.7062411454160289</v>
      </c>
      <c r="G288" s="200">
        <f t="shared" si="188"/>
        <v>1.3185839047246795E-2</v>
      </c>
    </row>
    <row r="289" spans="1:7" x14ac:dyDescent="0.2">
      <c r="A289" t="str">
        <f t="shared" si="183"/>
        <v>72 Customer service occupations</v>
      </c>
      <c r="B289" s="11">
        <v>0.66124662686966673</v>
      </c>
      <c r="C289" s="11">
        <v>1.156481151283191</v>
      </c>
      <c r="D289" s="11">
        <f t="shared" si="193"/>
        <v>0.49523452441352422</v>
      </c>
      <c r="E289" s="11">
        <v>0.40154380675779522</v>
      </c>
      <c r="F289" s="11">
        <f t="shared" si="195"/>
        <v>0.89677833117131944</v>
      </c>
      <c r="G289" s="200">
        <f t="shared" si="188"/>
        <v>3.2140796752231582E-2</v>
      </c>
    </row>
    <row r="290" spans="1:7" x14ac:dyDescent="0.2">
      <c r="A290" t="str">
        <f t="shared" si="183"/>
        <v>81 Process, plant and machine operatives</v>
      </c>
      <c r="B290" s="11">
        <v>2.4325712125851506</v>
      </c>
      <c r="C290" s="11">
        <v>0.59487391888637087</v>
      </c>
      <c r="D290" s="11">
        <f t="shared" si="193"/>
        <v>-1.8376972936987799</v>
      </c>
      <c r="E290" s="11">
        <v>0.35878561011564669</v>
      </c>
      <c r="F290" s="11">
        <f t="shared" ref="F290:F291" si="196">SUM(D290:E290)</f>
        <v>-1.4789116835831333</v>
      </c>
      <c r="G290" s="200">
        <f t="shared" si="188"/>
        <v>9.214123321797274E-3</v>
      </c>
    </row>
    <row r="291" spans="1:7" x14ac:dyDescent="0.2">
      <c r="A291" t="str">
        <f t="shared" si="183"/>
        <v>82 Transport and mobile machine drivers and operatives</v>
      </c>
      <c r="B291" s="11">
        <v>3.3809593649718717</v>
      </c>
      <c r="C291" s="11">
        <v>0.98312844530223975</v>
      </c>
      <c r="D291" s="11">
        <f t="shared" si="193"/>
        <v>-2.3978309196696319</v>
      </c>
      <c r="E291" s="11">
        <v>0.83585321823259018</v>
      </c>
      <c r="F291" s="11">
        <f t="shared" si="196"/>
        <v>-1.5619777014370417</v>
      </c>
      <c r="G291" s="200">
        <f t="shared" si="188"/>
        <v>1.4836993142300692E-2</v>
      </c>
    </row>
    <row r="292" spans="1:7" x14ac:dyDescent="0.2">
      <c r="A292" t="str">
        <f t="shared" si="183"/>
        <v>91 Elementary trades and related occupations</v>
      </c>
      <c r="B292" s="11">
        <v>1.6284945632239707</v>
      </c>
      <c r="C292" s="11">
        <v>0.72708863724954342</v>
      </c>
      <c r="D292" s="11">
        <f t="shared" si="193"/>
        <v>-0.90140592597442726</v>
      </c>
      <c r="E292" s="11">
        <v>0.31229527317080313</v>
      </c>
      <c r="F292" s="11">
        <f t="shared" ref="F292" si="197">SUM(D292:E292)</f>
        <v>-0.58911065280362407</v>
      </c>
      <c r="G292" s="200">
        <f t="shared" si="188"/>
        <v>1.1764599223668348E-2</v>
      </c>
    </row>
    <row r="293" spans="1:7" x14ac:dyDescent="0.2">
      <c r="A293" t="str">
        <f t="shared" si="183"/>
        <v>92 Elementary administration and service occupations</v>
      </c>
      <c r="B293" s="11">
        <v>7.2537250056653422</v>
      </c>
      <c r="C293" s="11">
        <v>3.4832844519261612</v>
      </c>
      <c r="D293" s="11">
        <f t="shared" ref="D293" si="198">C293-B293</f>
        <v>-3.770440553739181</v>
      </c>
      <c r="E293" s="11">
        <v>1.4811559847831095</v>
      </c>
      <c r="F293" s="11">
        <f t="shared" ref="F293" si="199">SUM(D293:E293)</f>
        <v>-2.2892845689560715</v>
      </c>
      <c r="G293" s="200">
        <f t="shared" ref="G293:G294" si="200">IF(B293&gt;0,(1+(E293/B293))^(1/($C$6-$B$6))-1,0)</f>
        <v>1.2464319336427998E-2</v>
      </c>
    </row>
    <row r="294" spans="1:7" x14ac:dyDescent="0.2">
      <c r="A294" s="24" t="str">
        <f t="shared" si="183"/>
        <v>All occupations</v>
      </c>
      <c r="B294" s="34">
        <f>SUM(B268:B293)</f>
        <v>35.520944205982374</v>
      </c>
      <c r="C294" s="34">
        <f t="shared" ref="C294:F294" si="201">SUM(C268:C293)</f>
        <v>22.014487735492896</v>
      </c>
      <c r="D294" s="34">
        <f t="shared" si="201"/>
        <v>-13.506456470489479</v>
      </c>
      <c r="E294" s="34">
        <f t="shared" si="201"/>
        <v>9.6464523725707103</v>
      </c>
      <c r="F294" s="34">
        <f t="shared" si="201"/>
        <v>-3.8600040979187691</v>
      </c>
      <c r="G294" s="234">
        <f t="shared" si="200"/>
        <v>1.6145825052847895E-2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East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-2.0053117708449264</v>
      </c>
      <c r="Q7" s="11">
        <f>'Occ T1'!J16</f>
        <v>45.5554965922991</v>
      </c>
    </row>
    <row r="8" spans="1:17" x14ac:dyDescent="0.2">
      <c r="O8" t="str">
        <f>name!E11</f>
        <v>Process, plant and machine operatives</v>
      </c>
      <c r="P8" s="11">
        <f>'Occ T1'!H15</f>
        <v>1.9303917963620236</v>
      </c>
      <c r="Q8" s="11">
        <f>'Occ T1'!J15</f>
        <v>29.841471988656171</v>
      </c>
    </row>
    <row r="9" spans="1:17" x14ac:dyDescent="0.2">
      <c r="O9" t="str">
        <f>name!E10</f>
        <v>Sales and customer service occupations</v>
      </c>
      <c r="P9" s="11">
        <f>'Occ T1'!H14</f>
        <v>2.2846279583118019</v>
      </c>
      <c r="Q9" s="11">
        <f>'Occ T1'!J14</f>
        <v>49.738941554857988</v>
      </c>
    </row>
    <row r="10" spans="1:17" x14ac:dyDescent="0.2">
      <c r="O10" t="str">
        <f>name!E9</f>
        <v>Caring, leisure and other service occupations</v>
      </c>
      <c r="P10" s="11">
        <f>'Occ T1'!H13</f>
        <v>8.1786116914625495</v>
      </c>
      <c r="Q10" s="11">
        <f>'Occ T1'!J13</f>
        <v>57.807868024731576</v>
      </c>
    </row>
    <row r="11" spans="1:17" x14ac:dyDescent="0.2">
      <c r="O11" t="str">
        <f>name!E8</f>
        <v>Skilled trades occupations</v>
      </c>
      <c r="P11" s="11">
        <f>'Occ T1'!H12</f>
        <v>-7.2679677569227294</v>
      </c>
      <c r="Q11" s="11">
        <f>'Occ T1'!J12</f>
        <v>26.73180286367927</v>
      </c>
    </row>
    <row r="12" spans="1:17" x14ac:dyDescent="0.2">
      <c r="O12" t="str">
        <f>name!E7</f>
        <v>Administrative and secretarial occupations</v>
      </c>
      <c r="P12" s="11">
        <f>'Occ T1'!H11</f>
        <v>-11.355354311557846</v>
      </c>
      <c r="Q12" s="11">
        <f>'Occ T1'!J11</f>
        <v>36.20736068272285</v>
      </c>
    </row>
    <row r="13" spans="1:17" x14ac:dyDescent="0.2">
      <c r="O13" t="str">
        <f>name!E6</f>
        <v>Associate professional occupations</v>
      </c>
      <c r="P13" s="11">
        <f>'Occ T1'!H10</f>
        <v>5.1433856892892891</v>
      </c>
      <c r="Q13" s="11">
        <f>'Occ T1'!J10</f>
        <v>54.759662393594056</v>
      </c>
    </row>
    <row r="14" spans="1:17" x14ac:dyDescent="0.2">
      <c r="O14" t="str">
        <f>name!E5</f>
        <v>Professional occupations</v>
      </c>
      <c r="P14" s="11">
        <f>'Occ T1'!H9</f>
        <v>38.8756005443135</v>
      </c>
      <c r="Q14" s="11">
        <f>'Occ T1'!J9</f>
        <v>142.18785529487263</v>
      </c>
    </row>
    <row r="15" spans="1:17" x14ac:dyDescent="0.2">
      <c r="O15" t="str">
        <f>name!E4</f>
        <v>Managers, directors and senior officials</v>
      </c>
      <c r="P15" s="11">
        <f>'Occ T1'!H8</f>
        <v>12.928016159586093</v>
      </c>
      <c r="Q15" s="11">
        <f>'Occ T1'!J8</f>
        <v>56.822258515068526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0.65022037972398294</v>
      </c>
      <c r="Q37" s="11">
        <f>'Occ T2'!J8</f>
        <v>23.733866289418451</v>
      </c>
    </row>
    <row r="38" spans="1:17" x14ac:dyDescent="0.2">
      <c r="O38" s="10" t="str">
        <f>name!D5</f>
        <v>12 Other managers and proprietors</v>
      </c>
      <c r="P38" s="11">
        <f>'Occ T2'!H9</f>
        <v>12.277795779862107</v>
      </c>
      <c r="Q38" s="11">
        <f>'Occ T2'!J9</f>
        <v>33.088392225650068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6.9778912029491948</v>
      </c>
      <c r="Q39" s="11">
        <f>'Occ T2'!J10</f>
        <v>24.557453958717346</v>
      </c>
    </row>
    <row r="40" spans="1:17" x14ac:dyDescent="0.2">
      <c r="O40" s="10" t="str">
        <f>name!D7</f>
        <v>22 Health professionals</v>
      </c>
      <c r="P40" s="11">
        <f>'Occ T2'!H11</f>
        <v>12.878337892764797</v>
      </c>
      <c r="Q40" s="11">
        <f>'Occ T2'!J11</f>
        <v>49.396166212277869</v>
      </c>
    </row>
    <row r="41" spans="1:17" x14ac:dyDescent="0.2">
      <c r="O41" s="10" t="str">
        <f>name!D8</f>
        <v>23 Teaching and other educational professionals</v>
      </c>
      <c r="P41" s="11">
        <f>'Occ T2'!H12</f>
        <v>7.0939872971121716</v>
      </c>
      <c r="Q41" s="11">
        <f>'Occ T2'!J12</f>
        <v>29.852448469976533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11.925384151487336</v>
      </c>
      <c r="Q42" s="11">
        <f>'Occ T2'!J13</f>
        <v>38.381786653900875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-1.8220218232975327</v>
      </c>
      <c r="Q43" s="11">
        <f>'Occ T2'!J14</f>
        <v>5.1185374238700732</v>
      </c>
    </row>
    <row r="44" spans="1:17" x14ac:dyDescent="0.2">
      <c r="O44" s="10" t="str">
        <f>name!D11</f>
        <v>32 Health and social care associate professionals</v>
      </c>
      <c r="P44" s="11">
        <f>'Occ T2'!H15</f>
        <v>2.184080992618977</v>
      </c>
      <c r="Q44" s="11">
        <f>'Occ T2'!J15</f>
        <v>15.061384113455436</v>
      </c>
    </row>
    <row r="45" spans="1:17" x14ac:dyDescent="0.2">
      <c r="O45" s="10" t="str">
        <f>name!D12</f>
        <v>33 Protective service occupations</v>
      </c>
      <c r="P45" s="11">
        <f>'Occ T2'!H16</f>
        <v>4.000467245575825</v>
      </c>
      <c r="Q45" s="11">
        <f>'Occ T2'!J16</f>
        <v>9.4622234744011813</v>
      </c>
    </row>
    <row r="46" spans="1:17" x14ac:dyDescent="0.2">
      <c r="O46" s="10" t="str">
        <f>name!D13</f>
        <v>34 Culture, media and sports occupations</v>
      </c>
      <c r="P46" s="11">
        <f>'Occ T2'!H17</f>
        <v>0.68786195086892299</v>
      </c>
      <c r="Q46" s="11">
        <f>'Occ T2'!J17</f>
        <v>6.2582204351112747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9.2997323523107411E-2</v>
      </c>
      <c r="Q47" s="11">
        <f>'Occ T2'!J18</f>
        <v>18.859296946756103</v>
      </c>
    </row>
    <row r="48" spans="1:17" x14ac:dyDescent="0.2">
      <c r="O48" s="10" t="str">
        <f>name!D15</f>
        <v>41 Administrative occupations</v>
      </c>
      <c r="P48" s="11">
        <f>'Occ T2'!H19</f>
        <v>-10.316923472357431</v>
      </c>
      <c r="Q48" s="11">
        <f>'Occ T2'!J19</f>
        <v>28.150149884653395</v>
      </c>
    </row>
    <row r="49" spans="15:17" x14ac:dyDescent="0.2">
      <c r="O49" s="10" t="str">
        <f>name!D16</f>
        <v>42 Secretarial and related occupations</v>
      </c>
      <c r="P49" s="11">
        <f>'Occ T2'!H20</f>
        <v>-1.0384308392004282</v>
      </c>
      <c r="Q49" s="11">
        <f>'Occ T2'!J20</f>
        <v>8.0572107980694412</v>
      </c>
    </row>
    <row r="50" spans="15:17" x14ac:dyDescent="0.2">
      <c r="O50" s="10" t="str">
        <f>name!D17</f>
        <v>51 Skilled agricultural and related trades</v>
      </c>
      <c r="P50" s="11">
        <f>'Occ T2'!H21</f>
        <v>0.9989081907653059</v>
      </c>
      <c r="Q50" s="11">
        <f>'Occ T2'!J21</f>
        <v>5.8229741579402301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-4.561095448316081</v>
      </c>
      <c r="Q51" s="11">
        <f>'Occ T2'!J22</f>
        <v>6.6855835421487981</v>
      </c>
    </row>
    <row r="52" spans="15:17" x14ac:dyDescent="0.2">
      <c r="O52" s="10" t="str">
        <f>name!D19</f>
        <v>53 Skilled construction and building trades</v>
      </c>
      <c r="P52" s="11">
        <f>'Occ T2'!H23</f>
        <v>-3.0021587618250969</v>
      </c>
      <c r="Q52" s="11">
        <f>'Occ T2'!J23</f>
        <v>7.8071109717182665</v>
      </c>
    </row>
    <row r="53" spans="15:17" x14ac:dyDescent="0.2">
      <c r="O53" s="10" t="str">
        <f>name!D20</f>
        <v>54 Textiles, printing and other skilled trades</v>
      </c>
      <c r="P53" s="11">
        <f>'Occ T2'!H24</f>
        <v>-0.70362173754684143</v>
      </c>
      <c r="Q53" s="11">
        <f>'Occ T2'!J24</f>
        <v>6.4161341918719899</v>
      </c>
    </row>
    <row r="54" spans="15:17" x14ac:dyDescent="0.2">
      <c r="O54" s="10" t="str">
        <f>name!D21</f>
        <v>61 Caring personal service occupations</v>
      </c>
      <c r="P54" s="11">
        <f>'Occ T2'!H25</f>
        <v>7.7393401179323433</v>
      </c>
      <c r="Q54" s="11">
        <f>'Occ T2'!J25</f>
        <v>46.405047281544135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0.58666200888287179</v>
      </c>
      <c r="Q55" s="11">
        <f>'Occ T2'!J26</f>
        <v>11.046556288842872</v>
      </c>
    </row>
    <row r="56" spans="15:17" x14ac:dyDescent="0.2">
      <c r="O56" s="10" t="str">
        <f>name!D23</f>
        <v>63 Community and civil enforcement occupations</v>
      </c>
      <c r="P56" s="11">
        <f>'Occ T2'!H27</f>
        <v>-0.14739043535266072</v>
      </c>
      <c r="Q56" s="11">
        <f>'Occ T2'!J27</f>
        <v>0.3562644543445681</v>
      </c>
    </row>
    <row r="57" spans="15:17" x14ac:dyDescent="0.2">
      <c r="O57" s="10" t="str">
        <f>name!D24</f>
        <v>71 Sales occupations</v>
      </c>
      <c r="P57" s="11">
        <f>'Occ T2'!H28</f>
        <v>-6.2708432810131001</v>
      </c>
      <c r="Q57" s="11">
        <f>'Occ T2'!J28</f>
        <v>30.801698367175533</v>
      </c>
    </row>
    <row r="58" spans="15:17" x14ac:dyDescent="0.2">
      <c r="O58" s="10" t="str">
        <f>name!D25</f>
        <v>72 Customer service occupations</v>
      </c>
      <c r="P58" s="11">
        <f>'Occ T2'!H29</f>
        <v>8.5554712393248948</v>
      </c>
      <c r="Q58" s="11">
        <f>'Occ T2'!J29</f>
        <v>18.937243187682448</v>
      </c>
    </row>
    <row r="59" spans="15:17" x14ac:dyDescent="0.2">
      <c r="O59" s="10" t="str">
        <f>name!D26</f>
        <v>81 Process, plant and machine operatives</v>
      </c>
      <c r="P59" s="11">
        <f>'Occ T2'!H30</f>
        <v>3.2812690161288671</v>
      </c>
      <c r="Q59" s="11">
        <f>'Occ T2'!J30</f>
        <v>14.684900837516686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-1.3508772197668399</v>
      </c>
      <c r="Q60" s="11">
        <f>'Occ T2'!J31</f>
        <v>15.156571151139488</v>
      </c>
    </row>
    <row r="61" spans="15:17" x14ac:dyDescent="0.2">
      <c r="O61" s="10" t="str">
        <f>name!D28</f>
        <v>91 Elementary trades and related occupations</v>
      </c>
      <c r="P61" s="11">
        <f>'Occ T2'!H32</f>
        <v>-2.8681448674408863</v>
      </c>
      <c r="Q61" s="11">
        <f>'Occ T2'!J32</f>
        <v>0.75417738306711835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0.86283309659596341</v>
      </c>
      <c r="Q62" s="11">
        <f>'Occ T2'!J33</f>
        <v>44.801319209231984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48.711999999999989</v>
      </c>
      <c r="Q64" s="11">
        <f>'Occ T2'!J35</f>
        <v>499.65271791048212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East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898.44400000000053</v>
      </c>
      <c r="C8" s="305">
        <f>SUM(C9:C17)</f>
        <v>913.58299999999963</v>
      </c>
      <c r="D8" s="305">
        <f>SUM(D9:D17)</f>
        <v>947.15600000000018</v>
      </c>
      <c r="E8" s="304"/>
      <c r="F8" s="305">
        <f>SUM(F9:F17)</f>
        <v>12.017378951292013</v>
      </c>
      <c r="G8" s="305">
        <f>SUM(G9:G17)</f>
        <v>14.851229713922505</v>
      </c>
      <c r="H8" s="305">
        <f>SUM(H9:H17)</f>
        <v>18.652350716813544</v>
      </c>
      <c r="I8" s="304"/>
      <c r="J8" s="305">
        <f>SUM(J9:J17)</f>
        <v>77.675569871869769</v>
      </c>
      <c r="K8" s="305">
        <f>SUM(K9:K17)</f>
        <v>93.132315805258855</v>
      </c>
      <c r="L8" s="305">
        <f>SUM(L9:L17)</f>
        <v>114.27812092824711</v>
      </c>
      <c r="M8" s="304"/>
      <c r="N8" s="305">
        <f>SUM(N9:N17)</f>
        <v>161.69058061699238</v>
      </c>
      <c r="O8" s="305">
        <f>SUM(O9:O17)</f>
        <v>181.75667066179747</v>
      </c>
      <c r="P8" s="305">
        <f>SUM(P9:P17)</f>
        <v>226.15099393403443</v>
      </c>
      <c r="Q8" s="306"/>
      <c r="R8" s="305">
        <f>SUM(R9:R17)</f>
        <v>49.492712338653718</v>
      </c>
      <c r="S8" s="305">
        <f>SUM(S9:S17)</f>
        <v>48.393285172811659</v>
      </c>
      <c r="T8" s="305">
        <f>SUM(T9:T17)</f>
        <v>53.683323097998148</v>
      </c>
      <c r="U8" s="306"/>
      <c r="V8" s="305">
        <f>SUM(V9:V17)</f>
        <v>42.03223340744038</v>
      </c>
      <c r="W8" s="305">
        <f>SUM(W9:W17)</f>
        <v>44.878525183924964</v>
      </c>
      <c r="X8" s="305">
        <f>SUM(X9:X17)</f>
        <v>52.512519289141572</v>
      </c>
      <c r="Y8" s="306"/>
      <c r="Z8" s="305">
        <f>SUM(Z9:Z17)</f>
        <v>222.55146390862691</v>
      </c>
      <c r="AA8" s="305">
        <f>SUM(AA9:AA17)</f>
        <v>215.79187094260953</v>
      </c>
      <c r="AB8" s="305">
        <f>SUM(AB9:AB17)</f>
        <v>227.2301771838745</v>
      </c>
      <c r="AC8" s="306"/>
      <c r="AD8" s="305">
        <f>SUM(AD9:AD17)</f>
        <v>200.81671390230247</v>
      </c>
      <c r="AE8" s="305">
        <f>SUM(AE9:AE17)</f>
        <v>193.48458633019413</v>
      </c>
      <c r="AF8" s="305">
        <f>SUM(AF9:AF17)</f>
        <v>175.37974032542775</v>
      </c>
      <c r="AG8" s="306"/>
      <c r="AH8" s="305">
        <f>SUM(AH9:AH17)</f>
        <v>96.646402796840377</v>
      </c>
      <c r="AI8" s="305">
        <f>SUM(AI9:AI17)</f>
        <v>91.157559195601891</v>
      </c>
      <c r="AJ8" s="305">
        <f>SUM(AJ9:AJ17)</f>
        <v>57.25428678897002</v>
      </c>
      <c r="AK8" s="306"/>
      <c r="AL8" s="305">
        <f>SUM(AL9:AL17)</f>
        <v>35.520944205982374</v>
      </c>
      <c r="AM8" s="305">
        <f>SUM(AM9:AM17)</f>
        <v>30.136956993878695</v>
      </c>
      <c r="AN8" s="305">
        <f>SUM(AN9:AN17)</f>
        <v>22.014487735492896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75.845821046980078</v>
      </c>
      <c r="C9" s="304">
        <f t="shared" ref="B9:D17" si="0">SUM(C21,C33,C51,C63,C75,C93)</f>
        <v>77.844104280016396</v>
      </c>
      <c r="D9" s="304">
        <f t="shared" si="0"/>
        <v>88.773837206566199</v>
      </c>
      <c r="E9" s="304"/>
      <c r="F9" s="304">
        <f t="shared" ref="F9:H17" si="1">SUM(F21,F33,F51,F63,F75,F93)</f>
        <v>0.74616782353791544</v>
      </c>
      <c r="G9" s="304">
        <f t="shared" si="1"/>
        <v>0.93437054218278603</v>
      </c>
      <c r="H9" s="304">
        <f t="shared" si="1"/>
        <v>1.3297472412428897</v>
      </c>
      <c r="I9" s="304"/>
      <c r="J9" s="304">
        <f t="shared" ref="J9:L17" si="2">SUM(J21,J33,J51,J63,J75,J93)</f>
        <v>7.1404288299289851</v>
      </c>
      <c r="K9" s="304">
        <f t="shared" si="2"/>
        <v>8.544405476568695</v>
      </c>
      <c r="L9" s="304">
        <f t="shared" si="2"/>
        <v>11.596823891909336</v>
      </c>
      <c r="M9" s="304"/>
      <c r="N9" s="304">
        <f t="shared" ref="N9:P17" si="3">SUM(N21,N33,N51,N63,N75,N93)</f>
        <v>17.953529024648255</v>
      </c>
      <c r="O9" s="304">
        <f t="shared" si="3"/>
        <v>20.091360077810382</v>
      </c>
      <c r="P9" s="304">
        <f t="shared" si="3"/>
        <v>25.331243250744095</v>
      </c>
      <c r="Q9" s="306"/>
      <c r="R9" s="304">
        <f t="shared" ref="R9:T9" si="4">SUM(R21,R33,R51,R63,R75,R93)</f>
        <v>5.0269883042398167</v>
      </c>
      <c r="S9" s="304">
        <f t="shared" si="4"/>
        <v>5.3237609530844239</v>
      </c>
      <c r="T9" s="304">
        <f t="shared" si="4"/>
        <v>6.6165855575302785</v>
      </c>
      <c r="U9" s="306"/>
      <c r="V9" s="304">
        <f t="shared" ref="V9:X9" si="5">SUM(V21,V33,V51,V63,V75,V93)</f>
        <v>4.8304251394791455</v>
      </c>
      <c r="W9" s="304">
        <f t="shared" si="5"/>
        <v>5.0321031240719121</v>
      </c>
      <c r="X9" s="304">
        <f t="shared" si="5"/>
        <v>5.7416640897923088</v>
      </c>
      <c r="Y9" s="306"/>
      <c r="Z9" s="304">
        <f t="shared" ref="Z9:AB9" si="6">SUM(Z21,Z33,Z51,Z63,Z75,Z93)</f>
        <v>17.285027748245486</v>
      </c>
      <c r="AA9" s="304">
        <f t="shared" si="6"/>
        <v>15.071877689001187</v>
      </c>
      <c r="AB9" s="304">
        <f t="shared" si="6"/>
        <v>16.872892267086176</v>
      </c>
      <c r="AC9" s="306"/>
      <c r="AD9" s="304">
        <f>SUM(AD21,AD33,AD51,AD63,AD75,AD93)</f>
        <v>13.803858247443719</v>
      </c>
      <c r="AE9" s="304">
        <f t="shared" ref="AE9:AF9" si="7">SUM(AE21,AE33,AE51,AE63,AE75,AE93)</f>
        <v>13.571859826647783</v>
      </c>
      <c r="AF9" s="304">
        <f t="shared" si="7"/>
        <v>13.778527286780507</v>
      </c>
      <c r="AG9" s="306"/>
      <c r="AH9" s="304">
        <f t="shared" ref="AH9:AJ9" si="8">SUM(AH21,AH33,AH51,AH63,AH75,AH93)</f>
        <v>7.0174778469009507</v>
      </c>
      <c r="AI9" s="304">
        <f t="shared" si="8"/>
        <v>7.1995403094275954</v>
      </c>
      <c r="AJ9" s="304">
        <f t="shared" si="8"/>
        <v>5.3872502870145986</v>
      </c>
      <c r="AK9" s="306"/>
      <c r="AL9" s="304">
        <f t="shared" ref="AL9:AN9" si="9">SUM(AL21,AL33,AL51,AL63,AL75,AL93)</f>
        <v>2.0419180825557883</v>
      </c>
      <c r="AM9" s="304">
        <f t="shared" si="9"/>
        <v>2.0748262812216334</v>
      </c>
      <c r="AN9" s="304">
        <f t="shared" si="9"/>
        <v>2.1191033344660051</v>
      </c>
    </row>
    <row r="10" spans="1:40" x14ac:dyDescent="0.2">
      <c r="A10" s="13" t="str">
        <f>name!E5</f>
        <v>Professional occupations</v>
      </c>
      <c r="B10" s="304">
        <f t="shared" si="0"/>
        <v>191.83270524658843</v>
      </c>
      <c r="C10" s="304">
        <f t="shared" si="0"/>
        <v>207.91502018325588</v>
      </c>
      <c r="D10" s="304">
        <f t="shared" si="0"/>
        <v>230.70830579090193</v>
      </c>
      <c r="E10" s="304"/>
      <c r="F10" s="304">
        <f t="shared" si="1"/>
        <v>9.4181275826189079</v>
      </c>
      <c r="G10" s="304">
        <f t="shared" si="1"/>
        <v>11.70570638908851</v>
      </c>
      <c r="H10" s="304">
        <f t="shared" si="1"/>
        <v>14.393530718289563</v>
      </c>
      <c r="I10" s="304"/>
      <c r="J10" s="304">
        <f t="shared" si="2"/>
        <v>46.102110708892909</v>
      </c>
      <c r="K10" s="304">
        <f t="shared" si="2"/>
        <v>55.665238983635042</v>
      </c>
      <c r="L10" s="304">
        <f t="shared" si="2"/>
        <v>65.514120563707507</v>
      </c>
      <c r="M10" s="304"/>
      <c r="N10" s="304">
        <f t="shared" si="3"/>
        <v>64.688885751870828</v>
      </c>
      <c r="O10" s="304">
        <f t="shared" si="3"/>
        <v>72.315705230599491</v>
      </c>
      <c r="P10" s="304">
        <f t="shared" si="3"/>
        <v>85.617826599518452</v>
      </c>
      <c r="Q10" s="306"/>
      <c r="R10" s="304">
        <f t="shared" ref="R10:T10" si="10">SUM(R22,R34,R52,R64,R76,R94)</f>
        <v>11.249999605775781</v>
      </c>
      <c r="S10" s="304">
        <f t="shared" si="10"/>
        <v>7.9586873299035421</v>
      </c>
      <c r="T10" s="304">
        <f t="shared" si="10"/>
        <v>5.1493037807751509</v>
      </c>
      <c r="U10" s="306"/>
      <c r="V10" s="304">
        <f t="shared" ref="V10:X10" si="11">SUM(V22,V34,V52,V64,V76,V94)</f>
        <v>8.1265763219670237</v>
      </c>
      <c r="W10" s="304">
        <f t="shared" si="11"/>
        <v>8.569803355721735</v>
      </c>
      <c r="X10" s="304">
        <f t="shared" si="11"/>
        <v>9.3324018771168937</v>
      </c>
      <c r="Y10" s="306"/>
      <c r="Z10" s="304">
        <f t="shared" ref="Z10:AB10" si="12">SUM(Z22,Z34,Z52,Z64,Z76,Z94)</f>
        <v>26.180651936282768</v>
      </c>
      <c r="AA10" s="304">
        <f t="shared" si="12"/>
        <v>25.658658375681036</v>
      </c>
      <c r="AB10" s="304">
        <f t="shared" si="12"/>
        <v>28.084944464924789</v>
      </c>
      <c r="AC10" s="306"/>
      <c r="AD10" s="304">
        <f t="shared" ref="AD10:AF10" si="13">SUM(AD22,AD34,AD52,AD64,AD76,AD94)</f>
        <v>16.596649347627352</v>
      </c>
      <c r="AE10" s="304">
        <f t="shared" si="13"/>
        <v>16.24732254184406</v>
      </c>
      <c r="AF10" s="304">
        <f t="shared" si="13"/>
        <v>15.186026837911291</v>
      </c>
      <c r="AG10" s="306"/>
      <c r="AH10" s="304">
        <f t="shared" ref="AH10:AJ10" si="14">SUM(AH22,AH34,AH52,AH64,AH76,AH94)</f>
        <v>7.6664419104299331</v>
      </c>
      <c r="AI10" s="304">
        <f t="shared" si="14"/>
        <v>7.7246847283425772</v>
      </c>
      <c r="AJ10" s="304">
        <f t="shared" si="14"/>
        <v>5.2245429013073901</v>
      </c>
      <c r="AK10" s="306"/>
      <c r="AL10" s="304">
        <f t="shared" ref="AL10:AN10" si="15">SUM(AL22,AL34,AL52,AL64,AL76,AL94)</f>
        <v>1.8032620811229456</v>
      </c>
      <c r="AM10" s="304">
        <f t="shared" si="15"/>
        <v>2.0692132484398873</v>
      </c>
      <c r="AN10" s="304">
        <f t="shared" si="15"/>
        <v>2.205608047350859</v>
      </c>
    </row>
    <row r="11" spans="1:40" x14ac:dyDescent="0.2">
      <c r="A11" s="13" t="str">
        <f>name!E6</f>
        <v>Associate professional occupations</v>
      </c>
      <c r="B11" s="304">
        <f>SUM(B23,B35,B53,B65,B77,B95)</f>
        <v>106.30130593932802</v>
      </c>
      <c r="C11" s="304">
        <f t="shared" si="0"/>
        <v>103.11797711766971</v>
      </c>
      <c r="D11" s="304">
        <f>SUM(D23,D35,D53,D65,D77,D95)</f>
        <v>111.44469162861736</v>
      </c>
      <c r="E11" s="304"/>
      <c r="F11" s="304">
        <f t="shared" si="1"/>
        <v>0.94626242215573941</v>
      </c>
      <c r="G11" s="304">
        <f t="shared" si="1"/>
        <v>1.0844759570394691</v>
      </c>
      <c r="H11" s="304">
        <f t="shared" si="1"/>
        <v>1.442786407300261</v>
      </c>
      <c r="I11" s="304"/>
      <c r="J11" s="304">
        <f t="shared" si="2"/>
        <v>11.035467258384836</v>
      </c>
      <c r="K11" s="304">
        <f t="shared" si="2"/>
        <v>12.199737694243378</v>
      </c>
      <c r="L11" s="304">
        <f t="shared" si="2"/>
        <v>15.028210622824215</v>
      </c>
      <c r="M11" s="304"/>
      <c r="N11" s="304">
        <f t="shared" si="3"/>
        <v>28.044223864824289</v>
      </c>
      <c r="O11" s="304">
        <f t="shared" si="3"/>
        <v>29.801713490320758</v>
      </c>
      <c r="P11" s="304">
        <f t="shared" si="3"/>
        <v>36.728402663382838</v>
      </c>
      <c r="Q11" s="306"/>
      <c r="R11" s="304">
        <f t="shared" ref="R11:T11" si="16">SUM(R23,R35,R53,R65,R77,R95)</f>
        <v>8.5047972317725176</v>
      </c>
      <c r="S11" s="304">
        <f t="shared" si="16"/>
        <v>7.8755302846831672</v>
      </c>
      <c r="T11" s="304">
        <f t="shared" si="16"/>
        <v>7.9889104312486161</v>
      </c>
      <c r="U11" s="306"/>
      <c r="V11" s="304">
        <f t="shared" ref="V11:X11" si="17">SUM(V23,V35,V53,V65,V77,V95)</f>
        <v>6.2946706772455805</v>
      </c>
      <c r="W11" s="304">
        <f t="shared" si="17"/>
        <v>6.0410255569497764</v>
      </c>
      <c r="X11" s="304">
        <f t="shared" si="17"/>
        <v>6.7853004510587214</v>
      </c>
      <c r="Y11" s="306"/>
      <c r="Z11" s="304">
        <f t="shared" ref="Z11:AB11" si="18">SUM(Z23,Z35,Z53,Z65,Z77,Z95)</f>
        <v>24.628012584889568</v>
      </c>
      <c r="AA11" s="304">
        <f t="shared" si="18"/>
        <v>21.714820905297842</v>
      </c>
      <c r="AB11" s="304">
        <f t="shared" si="18"/>
        <v>22.759655795406687</v>
      </c>
      <c r="AC11" s="306"/>
      <c r="AD11" s="304">
        <f t="shared" ref="AD11:AF11" si="19">SUM(AD23,AD35,AD53,AD65,AD77,AD95)</f>
        <v>17.349970519311498</v>
      </c>
      <c r="AE11" s="304">
        <f t="shared" si="19"/>
        <v>15.660976198739812</v>
      </c>
      <c r="AF11" s="304">
        <f t="shared" si="19"/>
        <v>14.158596147644731</v>
      </c>
      <c r="AG11" s="306"/>
      <c r="AH11" s="304">
        <f t="shared" ref="AH11:AJ11" si="20">SUM(AH23,AH35,AH53,AH65,AH77,AH95)</f>
        <v>7.7245287371840785</v>
      </c>
      <c r="AI11" s="304">
        <f t="shared" si="20"/>
        <v>7.004536415796176</v>
      </c>
      <c r="AJ11" s="304">
        <f t="shared" si="20"/>
        <v>4.478089173928141</v>
      </c>
      <c r="AK11" s="306"/>
      <c r="AL11" s="304">
        <f t="shared" ref="AL11:AN11" si="21">SUM(AL23,AL35,AL53,AL65,AL77,AL95)</f>
        <v>1.7733726435599042</v>
      </c>
      <c r="AM11" s="304">
        <f t="shared" si="21"/>
        <v>1.7351606145993448</v>
      </c>
      <c r="AN11" s="304">
        <f t="shared" si="21"/>
        <v>2.0747399358231435</v>
      </c>
    </row>
    <row r="12" spans="1:40" x14ac:dyDescent="0.2">
      <c r="A12" s="13" t="str">
        <f>name!E7</f>
        <v>Administrative and secretarial occupations</v>
      </c>
      <c r="B12" s="304">
        <f t="shared" si="0"/>
        <v>99.997937594522597</v>
      </c>
      <c r="C12" s="304">
        <f t="shared" si="0"/>
        <v>94.609305838488467</v>
      </c>
      <c r="D12" s="304">
        <f t="shared" si="0"/>
        <v>88.642583282964708</v>
      </c>
      <c r="E12" s="304"/>
      <c r="F12" s="304">
        <f t="shared" si="1"/>
        <v>0.42878362733117431</v>
      </c>
      <c r="G12" s="304">
        <f t="shared" si="1"/>
        <v>0.49061043529046333</v>
      </c>
      <c r="H12" s="304">
        <f t="shared" si="1"/>
        <v>0.60982864626838607</v>
      </c>
      <c r="I12" s="304"/>
      <c r="J12" s="304">
        <f t="shared" si="2"/>
        <v>5.2173701456773589</v>
      </c>
      <c r="K12" s="304">
        <f t="shared" si="2"/>
        <v>6.0865881344302064</v>
      </c>
      <c r="L12" s="304">
        <f t="shared" si="2"/>
        <v>7.3001428337438909</v>
      </c>
      <c r="M12" s="304"/>
      <c r="N12" s="304">
        <f t="shared" si="3"/>
        <v>18.249836301380935</v>
      </c>
      <c r="O12" s="304">
        <f t="shared" si="3"/>
        <v>20.085862711925209</v>
      </c>
      <c r="P12" s="304">
        <f t="shared" si="3"/>
        <v>25.416190389841727</v>
      </c>
      <c r="Q12" s="306"/>
      <c r="R12" s="304">
        <f t="shared" ref="R12:T12" si="22">SUM(R24,R36,R54,R66,R78,R96)</f>
        <v>7.0943243648063774</v>
      </c>
      <c r="S12" s="304">
        <f t="shared" si="22"/>
        <v>7.4592292277433749</v>
      </c>
      <c r="T12" s="304">
        <f t="shared" si="22"/>
        <v>8.5229825186896218</v>
      </c>
      <c r="U12" s="306"/>
      <c r="V12" s="304">
        <f t="shared" ref="V12:X12" si="23">SUM(V24,V36,V54,V66,V78,V96)</f>
        <v>6.3890686176478795</v>
      </c>
      <c r="W12" s="304">
        <f t="shared" si="23"/>
        <v>6.6404707847989197</v>
      </c>
      <c r="X12" s="304">
        <f t="shared" si="23"/>
        <v>7.9169793472552232</v>
      </c>
      <c r="Y12" s="306"/>
      <c r="Z12" s="304">
        <f t="shared" ref="Z12:AA12" si="24">SUM(Z24,Z36,Z54,Z66,Z78,Z96)</f>
        <v>23.936574188427691</v>
      </c>
      <c r="AA12" s="304">
        <f t="shared" si="24"/>
        <v>22.74569410115954</v>
      </c>
      <c r="AB12" s="304">
        <f>SUM(AB24,AB36,AB54,AB66,AB78,AB96)</f>
        <v>19.72664194683059</v>
      </c>
      <c r="AC12" s="306"/>
      <c r="AD12" s="304">
        <f t="shared" ref="AD12:AE12" si="25">SUM(AD24,AD36,AD54,AD66,AD78,AD96)</f>
        <v>24.654493578349207</v>
      </c>
      <c r="AE12" s="304">
        <f t="shared" si="25"/>
        <v>19.989030081208433</v>
      </c>
      <c r="AF12" s="304">
        <f>SUM(AF24,AF36,AF54,AF66,AF78,AF96)</f>
        <v>13.478909895106383</v>
      </c>
      <c r="AG12" s="306"/>
      <c r="AH12" s="304">
        <f t="shared" ref="AH12:AI12" si="26">SUM(AH24,AH36,AH54,AH66,AH78,AH96)</f>
        <v>10.819989750885872</v>
      </c>
      <c r="AI12" s="304">
        <f t="shared" si="26"/>
        <v>7.6115237488886853</v>
      </c>
      <c r="AJ12" s="304">
        <f>SUM(AJ24,AJ36,AJ54,AJ66,AJ78,AJ96)</f>
        <v>2.4445120251697565</v>
      </c>
      <c r="AK12" s="306"/>
      <c r="AL12" s="304">
        <f t="shared" ref="AL12:AM12" si="27">SUM(AL24,AL36,AL54,AL66,AL78,AL96)</f>
        <v>3.2074970200160808</v>
      </c>
      <c r="AM12" s="304">
        <f t="shared" si="27"/>
        <v>3.5002966130436346</v>
      </c>
      <c r="AN12" s="304">
        <f>SUM(AN24,AN36,AN54,AN66,AN78,AN96)</f>
        <v>3.2263956800591114</v>
      </c>
    </row>
    <row r="13" spans="1:40" x14ac:dyDescent="0.2">
      <c r="A13" s="13" t="str">
        <f>name!E8</f>
        <v>Skilled trades occupations</v>
      </c>
      <c r="B13" s="304">
        <f t="shared" si="0"/>
        <v>84.121660128084216</v>
      </c>
      <c r="C13" s="304">
        <f t="shared" si="0"/>
        <v>81.997804633625577</v>
      </c>
      <c r="D13" s="304">
        <f t="shared" si="0"/>
        <v>76.853692371161472</v>
      </c>
      <c r="E13" s="304"/>
      <c r="F13" s="304">
        <f t="shared" si="1"/>
        <v>8.6828120148641705E-2</v>
      </c>
      <c r="G13" s="304">
        <f t="shared" si="1"/>
        <v>0.10732823697925192</v>
      </c>
      <c r="H13" s="304">
        <f t="shared" si="1"/>
        <v>0.13712638619683071</v>
      </c>
      <c r="I13" s="304"/>
      <c r="J13" s="304">
        <f t="shared" si="2"/>
        <v>1.1077308099094605</v>
      </c>
      <c r="K13" s="304">
        <f t="shared" si="2"/>
        <v>1.4923479199649676</v>
      </c>
      <c r="L13" s="304">
        <f t="shared" si="2"/>
        <v>2.0409107201636809</v>
      </c>
      <c r="M13" s="304"/>
      <c r="N13" s="304">
        <f t="shared" si="3"/>
        <v>3.926744886306385</v>
      </c>
      <c r="O13" s="304">
        <f t="shared" si="3"/>
        <v>4.8138313722892034</v>
      </c>
      <c r="P13" s="304">
        <f t="shared" si="3"/>
        <v>5.8018099194883286</v>
      </c>
      <c r="Q13" s="306"/>
      <c r="R13" s="304">
        <f t="shared" ref="R13:T13" si="28">SUM(R25,R37,R55,R67,R79,R97)</f>
        <v>2.0173273020481317</v>
      </c>
      <c r="S13" s="304">
        <f t="shared" si="28"/>
        <v>2.31927908358182</v>
      </c>
      <c r="T13" s="304">
        <f t="shared" si="28"/>
        <v>2.8807769478132799</v>
      </c>
      <c r="U13" s="306"/>
      <c r="V13" s="304">
        <f t="shared" ref="V13:X13" si="29">SUM(V25,V37,V55,V67,V79,V97)</f>
        <v>3.6623511769336154</v>
      </c>
      <c r="W13" s="304">
        <f t="shared" si="29"/>
        <v>4.156448390421132</v>
      </c>
      <c r="X13" s="304">
        <f t="shared" si="29"/>
        <v>4.5336496180140884</v>
      </c>
      <c r="Y13" s="306"/>
      <c r="Z13" s="304">
        <f t="shared" ref="Z13:AB13" si="30">SUM(Z25,Z37,Z55,Z67,Z79,Z97)</f>
        <v>34.243809068765991</v>
      </c>
      <c r="AA13" s="304">
        <f t="shared" si="30"/>
        <v>30.413673662649433</v>
      </c>
      <c r="AB13" s="304">
        <f t="shared" si="30"/>
        <v>28.438182773190277</v>
      </c>
      <c r="AC13" s="306"/>
      <c r="AD13" s="304">
        <f t="shared" ref="AD13:AF13" si="31">SUM(AD25,AD37,AD55,AD67,AD79,AD97)</f>
        <v>24.342826237307662</v>
      </c>
      <c r="AE13" s="304">
        <f t="shared" si="31"/>
        <v>24.72692967062342</v>
      </c>
      <c r="AF13" s="304">
        <f t="shared" si="31"/>
        <v>23.941624207908401</v>
      </c>
      <c r="AG13" s="306"/>
      <c r="AH13" s="304">
        <f t="shared" ref="AH13:AJ13" si="32">SUM(AH25,AH37,AH55,AH67,AH79,AH97)</f>
        <v>9.7473184625589848</v>
      </c>
      <c r="AI13" s="304">
        <f t="shared" si="32"/>
        <v>10.048423350132957</v>
      </c>
      <c r="AJ13" s="304">
        <f t="shared" si="32"/>
        <v>6.8950360686749113</v>
      </c>
      <c r="AK13" s="306"/>
      <c r="AL13" s="304">
        <f t="shared" ref="AL13:AN13" si="33">SUM(AL25,AL37,AL55,AL67,AL79,AL97)</f>
        <v>4.986724064105335</v>
      </c>
      <c r="AM13" s="304">
        <f t="shared" si="33"/>
        <v>3.9195429469833969</v>
      </c>
      <c r="AN13" s="304">
        <f t="shared" si="33"/>
        <v>2.1845757297116681</v>
      </c>
    </row>
    <row r="14" spans="1:40" x14ac:dyDescent="0.2">
      <c r="A14" s="13" t="str">
        <f>name!E9</f>
        <v>Caring, leisure and other service occupations</v>
      </c>
      <c r="B14" s="304">
        <f t="shared" si="0"/>
        <v>84.639722002679889</v>
      </c>
      <c r="C14" s="304">
        <f t="shared" si="0"/>
        <v>88.808295858279877</v>
      </c>
      <c r="D14" s="304">
        <f t="shared" si="0"/>
        <v>92.818333694142439</v>
      </c>
      <c r="E14" s="304"/>
      <c r="F14" s="304">
        <f t="shared" si="1"/>
        <v>5.6698309530366628E-2</v>
      </c>
      <c r="G14" s="304">
        <f t="shared" si="1"/>
        <v>7.2759341738893701E-2</v>
      </c>
      <c r="H14" s="304">
        <f t="shared" si="1"/>
        <v>9.8279806666783043E-2</v>
      </c>
      <c r="I14" s="304"/>
      <c r="J14" s="304">
        <f t="shared" si="2"/>
        <v>2.3179506795501945</v>
      </c>
      <c r="K14" s="304">
        <f t="shared" si="2"/>
        <v>2.8449154784365973</v>
      </c>
      <c r="L14" s="304">
        <f t="shared" si="2"/>
        <v>3.5054971384413633</v>
      </c>
      <c r="M14" s="304"/>
      <c r="N14" s="304">
        <f t="shared" si="3"/>
        <v>9.1160811445496783</v>
      </c>
      <c r="O14" s="304">
        <f t="shared" si="3"/>
        <v>10.871551597985752</v>
      </c>
      <c r="P14" s="304">
        <f t="shared" si="3"/>
        <v>14.10303856085034</v>
      </c>
      <c r="Q14" s="306"/>
      <c r="R14" s="304">
        <f>SUM(R26,R38,R56,R68,R80,R98)</f>
        <v>7.1673345267092543</v>
      </c>
      <c r="S14" s="304">
        <f t="shared" ref="S14:T14" si="34">SUM(S26,S38,S56,S68,S80,S98)</f>
        <v>7.569520797354274</v>
      </c>
      <c r="T14" s="304">
        <f t="shared" si="34"/>
        <v>8.8034507535982804</v>
      </c>
      <c r="U14" s="306"/>
      <c r="V14" s="304">
        <f t="shared" ref="V14:X14" si="35">SUM(V26,V38,V56,V68,V80,V98)</f>
        <v>4.9105572299004123</v>
      </c>
      <c r="W14" s="304">
        <f t="shared" si="35"/>
        <v>5.339380956621862</v>
      </c>
      <c r="X14" s="304">
        <f t="shared" si="35"/>
        <v>6.5474769428441135</v>
      </c>
      <c r="Y14" s="306"/>
      <c r="Z14" s="304">
        <f t="shared" ref="Z14:AB14" si="36">SUM(Z26,Z38,Z56,Z68,Z80,Z98)</f>
        <v>30.430059176986749</v>
      </c>
      <c r="AA14" s="304">
        <f t="shared" si="36"/>
        <v>34.563668319231702</v>
      </c>
      <c r="AB14" s="304">
        <f t="shared" si="36"/>
        <v>39.077985245590384</v>
      </c>
      <c r="AC14" s="306"/>
      <c r="AD14" s="304">
        <f t="shared" ref="AD14:AF14" si="37">SUM(AD26,AD38,AD56,AD68,AD80,AD98)</f>
        <v>23.158898714055471</v>
      </c>
      <c r="AE14" s="304">
        <f t="shared" si="37"/>
        <v>20.911521741226338</v>
      </c>
      <c r="AF14" s="304">
        <f t="shared" si="37"/>
        <v>15.729156934520935</v>
      </c>
      <c r="AG14" s="306"/>
      <c r="AH14" s="304">
        <f t="shared" ref="AH14:AJ14" si="38">SUM(AH26,AH38,AH56,AH68,AH80,AH98)</f>
        <v>5.6520218342131354</v>
      </c>
      <c r="AI14" s="304">
        <f t="shared" si="38"/>
        <v>4.9458553626978023</v>
      </c>
      <c r="AJ14" s="304">
        <f t="shared" si="38"/>
        <v>3.5273994401352855</v>
      </c>
      <c r="AK14" s="306"/>
      <c r="AL14" s="304">
        <f t="shared" ref="AL14:AN14" si="39">SUM(AL26,AL38,AL56,AL68,AL80,AL98)</f>
        <v>1.8301203871846288</v>
      </c>
      <c r="AM14" s="304">
        <f t="shared" si="39"/>
        <v>1.6891222629866596</v>
      </c>
      <c r="AN14" s="304">
        <f t="shared" si="39"/>
        <v>1.4260488714949511</v>
      </c>
    </row>
    <row r="15" spans="1:40" x14ac:dyDescent="0.2">
      <c r="A15" s="13" t="str">
        <f>name!E10</f>
        <v>Sales and customer service occupations</v>
      </c>
      <c r="B15" s="304">
        <f t="shared" si="0"/>
        <v>94.90948935674318</v>
      </c>
      <c r="C15" s="304">
        <f t="shared" si="0"/>
        <v>95.349320507933811</v>
      </c>
      <c r="D15" s="304">
        <f t="shared" si="0"/>
        <v>97.194117315054754</v>
      </c>
      <c r="E15" s="304"/>
      <c r="F15" s="304">
        <f t="shared" si="1"/>
        <v>0.16926391926029707</v>
      </c>
      <c r="G15" s="304">
        <f t="shared" si="1"/>
        <v>0.21539730429340337</v>
      </c>
      <c r="H15" s="304">
        <f t="shared" si="1"/>
        <v>0.28141524641410842</v>
      </c>
      <c r="I15" s="304"/>
      <c r="J15" s="304">
        <f t="shared" si="2"/>
        <v>2.4119898283217527</v>
      </c>
      <c r="K15" s="304">
        <f t="shared" si="2"/>
        <v>3.0553953053999692</v>
      </c>
      <c r="L15" s="304">
        <f t="shared" si="2"/>
        <v>4.2027292540370249</v>
      </c>
      <c r="M15" s="304"/>
      <c r="N15" s="304">
        <f t="shared" si="3"/>
        <v>11.279664616097834</v>
      </c>
      <c r="O15" s="304">
        <f t="shared" si="3"/>
        <v>13.299900548016092</v>
      </c>
      <c r="P15" s="304">
        <f t="shared" si="3"/>
        <v>18.239166159484778</v>
      </c>
      <c r="Q15" s="306"/>
      <c r="R15" s="304">
        <f t="shared" ref="R15:T15" si="40">SUM(R27,R39,R57,R69,R81,R99)</f>
        <v>4.1034374871693906</v>
      </c>
      <c r="S15" s="304">
        <f t="shared" si="40"/>
        <v>4.6411870655617085</v>
      </c>
      <c r="T15" s="304">
        <f t="shared" si="40"/>
        <v>6.4415984250784089</v>
      </c>
      <c r="U15" s="306"/>
      <c r="V15" s="304">
        <f t="shared" ref="V15:X15" si="41">SUM(V27,V39,V57,V69,V81,V99)</f>
        <v>3.3474141831503275</v>
      </c>
      <c r="W15" s="304">
        <f t="shared" si="41"/>
        <v>3.744281743376396</v>
      </c>
      <c r="X15" s="304">
        <f t="shared" si="41"/>
        <v>4.7522240048193254</v>
      </c>
      <c r="Y15" s="306"/>
      <c r="Z15" s="304">
        <f t="shared" ref="Z15:AB15" si="42">SUM(Z27,Z39,Z57,Z69,Z81,Z99)</f>
        <v>28.019765745552846</v>
      </c>
      <c r="AA15" s="304">
        <f t="shared" si="42"/>
        <v>28.921735132268743</v>
      </c>
      <c r="AB15" s="304">
        <f t="shared" si="42"/>
        <v>33.549745560330855</v>
      </c>
      <c r="AC15" s="306"/>
      <c r="AD15" s="304">
        <f t="shared" ref="AD15:AF15" si="43">SUM(AD27,AD39,AD57,AD69,AD81,AD99)</f>
        <v>26.648616150431593</v>
      </c>
      <c r="AE15" s="304">
        <f t="shared" si="43"/>
        <v>24.690138340186817</v>
      </c>
      <c r="AF15" s="304">
        <f t="shared" si="43"/>
        <v>20.234982507082883</v>
      </c>
      <c r="AG15" s="306"/>
      <c r="AH15" s="304">
        <f t="shared" ref="AH15:AJ15" si="44">SUM(AH27,AH39,AH57,AH69,AH81,AH99)</f>
        <v>13.747037645767778</v>
      </c>
      <c r="AI15" s="304">
        <f t="shared" si="44"/>
        <v>12.26550495794049</v>
      </c>
      <c r="AJ15" s="304">
        <f t="shared" si="44"/>
        <v>6.5026154745845188</v>
      </c>
      <c r="AK15" s="306"/>
      <c r="AL15" s="304">
        <f t="shared" ref="AL15:AN15" si="45">SUM(AL27,AL39,AL57,AL69,AL81,AL99)</f>
        <v>5.1822997809913565</v>
      </c>
      <c r="AM15" s="304">
        <f t="shared" si="45"/>
        <v>4.5157801108901925</v>
      </c>
      <c r="AN15" s="304">
        <f t="shared" si="45"/>
        <v>2.9896406832228433</v>
      </c>
    </row>
    <row r="16" spans="1:40" x14ac:dyDescent="0.2">
      <c r="A16" s="13" t="str">
        <f>name!E11</f>
        <v>Process, plant and machine operatives</v>
      </c>
      <c r="B16" s="304">
        <f t="shared" si="0"/>
        <v>58.704137896536118</v>
      </c>
      <c r="C16" s="304">
        <f t="shared" si="0"/>
        <v>63.608841147245023</v>
      </c>
      <c r="D16" s="304">
        <f t="shared" si="0"/>
        <v>60.634529692898205</v>
      </c>
      <c r="E16" s="304"/>
      <c r="F16" s="304">
        <f t="shared" si="1"/>
        <v>0.10135575861919208</v>
      </c>
      <c r="G16" s="304">
        <f t="shared" si="1"/>
        <v>0.15575558962987479</v>
      </c>
      <c r="H16" s="304">
        <f t="shared" si="1"/>
        <v>0.24238529209991111</v>
      </c>
      <c r="I16" s="304"/>
      <c r="J16" s="304">
        <f t="shared" si="2"/>
        <v>0.58861487532040402</v>
      </c>
      <c r="K16" s="304">
        <f t="shared" si="2"/>
        <v>0.87134224419901507</v>
      </c>
      <c r="L16" s="304">
        <f t="shared" si="2"/>
        <v>1.3679004287018743</v>
      </c>
      <c r="M16" s="304"/>
      <c r="N16" s="304">
        <f t="shared" si="3"/>
        <v>1.9879160098182096</v>
      </c>
      <c r="O16" s="304">
        <f t="shared" si="3"/>
        <v>2.6497538184129952</v>
      </c>
      <c r="P16" s="304">
        <f t="shared" si="3"/>
        <v>3.7733009843589782</v>
      </c>
      <c r="Q16" s="306"/>
      <c r="R16" s="304">
        <f t="shared" ref="R16:T16" si="46">SUM(R28,R40,R58,R70,R82,R100)</f>
        <v>1.0104106519292402</v>
      </c>
      <c r="S16" s="304">
        <f t="shared" si="46"/>
        <v>1.3190673470068339</v>
      </c>
      <c r="T16" s="304">
        <f t="shared" si="46"/>
        <v>1.6112243074271646</v>
      </c>
      <c r="U16" s="306"/>
      <c r="V16" s="304">
        <f t="shared" ref="V16:X16" si="47">SUM(V28,V40,V58,V70,V82,V100)</f>
        <v>1.583486969072941</v>
      </c>
      <c r="W16" s="304">
        <f t="shared" si="47"/>
        <v>2.0518142382286544</v>
      </c>
      <c r="X16" s="304">
        <f t="shared" si="47"/>
        <v>2.3058380505099279</v>
      </c>
      <c r="Y16" s="306"/>
      <c r="Z16" s="304">
        <f t="shared" ref="Z16:AB16" si="48">SUM(Z28,Z40,Z58,Z70,Z82,Z100)</f>
        <v>16.909997685060304</v>
      </c>
      <c r="AA16" s="304">
        <f t="shared" si="48"/>
        <v>17.629323459333499</v>
      </c>
      <c r="AB16" s="304">
        <f t="shared" si="48"/>
        <v>18.860968129514685</v>
      </c>
      <c r="AC16" s="306"/>
      <c r="AD16" s="304">
        <f t="shared" ref="AD16:AF16" si="49">SUM(AD28,AD40,AD58,AD70,AD82,AD100)</f>
        <v>19.732929450935632</v>
      </c>
      <c r="AE16" s="304">
        <f t="shared" si="49"/>
        <v>23.344227722795981</v>
      </c>
      <c r="AF16" s="304">
        <f t="shared" si="49"/>
        <v>24.43508714513478</v>
      </c>
      <c r="AG16" s="306"/>
      <c r="AH16" s="304">
        <f t="shared" ref="AH16:AJ16" si="50">SUM(AH28,AH40,AH58,AH70,AH82,AH100)</f>
        <v>10.975895918223166</v>
      </c>
      <c r="AI16" s="304">
        <f t="shared" si="50"/>
        <v>11.627674375769553</v>
      </c>
      <c r="AJ16" s="304">
        <f t="shared" si="50"/>
        <v>6.4598229909622695</v>
      </c>
      <c r="AK16" s="306"/>
      <c r="AL16" s="304">
        <f t="shared" ref="AL16:AN16" si="51">SUM(AL28,AL40,AL58,AL70,AL82,AL100)</f>
        <v>5.8135305775570254</v>
      </c>
      <c r="AM16" s="304">
        <f t="shared" si="51"/>
        <v>3.9598823518686062</v>
      </c>
      <c r="AN16" s="304">
        <f t="shared" si="51"/>
        <v>1.5780023641886103</v>
      </c>
    </row>
    <row r="17" spans="1:40" x14ac:dyDescent="0.2">
      <c r="A17" s="13" t="str">
        <f>name!E12</f>
        <v>Elementary occupations</v>
      </c>
      <c r="B17" s="304">
        <f t="shared" si="0"/>
        <v>102.09122078853785</v>
      </c>
      <c r="C17" s="304">
        <f t="shared" si="0"/>
        <v>100.33233043348497</v>
      </c>
      <c r="D17" s="304">
        <f t="shared" si="0"/>
        <v>100.08590901769301</v>
      </c>
      <c r="E17" s="304"/>
      <c r="F17" s="304">
        <f t="shared" si="1"/>
        <v>6.3891388089779594E-2</v>
      </c>
      <c r="G17" s="304">
        <f t="shared" si="1"/>
        <v>8.4825917679853244E-2</v>
      </c>
      <c r="H17" s="304">
        <f t="shared" si="1"/>
        <v>0.11725097233481012</v>
      </c>
      <c r="I17" s="304"/>
      <c r="J17" s="304">
        <f t="shared" si="2"/>
        <v>1.7539067358838745</v>
      </c>
      <c r="K17" s="304">
        <f t="shared" si="2"/>
        <v>2.3723445683809827</v>
      </c>
      <c r="L17" s="304">
        <f t="shared" si="2"/>
        <v>3.721785474718216</v>
      </c>
      <c r="M17" s="304"/>
      <c r="N17" s="304">
        <f t="shared" si="3"/>
        <v>6.4436990174959972</v>
      </c>
      <c r="O17" s="304">
        <f t="shared" si="3"/>
        <v>7.8269918144375694</v>
      </c>
      <c r="P17" s="304">
        <f t="shared" si="3"/>
        <v>11.140015406364919</v>
      </c>
      <c r="Q17" s="306"/>
      <c r="R17" s="304">
        <f t="shared" ref="R17:T17" si="52">SUM(R29,R41,R59,R71,R83,R101)</f>
        <v>3.318092864203201</v>
      </c>
      <c r="S17" s="304">
        <f t="shared" si="52"/>
        <v>3.9270230838925162</v>
      </c>
      <c r="T17" s="304">
        <f t="shared" si="52"/>
        <v>5.6684903758373428</v>
      </c>
      <c r="U17" s="306"/>
      <c r="V17" s="304">
        <f t="shared" ref="V17:X17" si="53">SUM(V29,V41,V59,V71,V83,V101)</f>
        <v>2.8876830920434498</v>
      </c>
      <c r="W17" s="304">
        <f t="shared" si="53"/>
        <v>3.3031970337345777</v>
      </c>
      <c r="X17" s="304">
        <f t="shared" si="53"/>
        <v>4.5969849077309695</v>
      </c>
      <c r="Y17" s="306"/>
      <c r="Z17" s="304">
        <f t="shared" ref="Z17:AB17" si="54">SUM(Z29,Z41,Z59,Z71,Z83,Z101)</f>
        <v>20.917565774415472</v>
      </c>
      <c r="AA17" s="304">
        <f t="shared" si="54"/>
        <v>19.072419297986553</v>
      </c>
      <c r="AB17" s="304">
        <f t="shared" si="54"/>
        <v>19.859161001000068</v>
      </c>
      <c r="AC17" s="306"/>
      <c r="AD17" s="304">
        <f t="shared" ref="AD17:AF17" si="55">SUM(AD29,AD41,AD59,AD71,AD83,AD101)</f>
        <v>34.52847165684031</v>
      </c>
      <c r="AE17" s="304">
        <f t="shared" si="55"/>
        <v>34.342580206921511</v>
      </c>
      <c r="AF17" s="304">
        <f t="shared" si="55"/>
        <v>34.436829363337829</v>
      </c>
      <c r="AG17" s="306"/>
      <c r="AH17" s="304">
        <f t="shared" ref="AH17:AJ17" si="56">SUM(AH29,AH41,AH59,AH71,AH83,AH101)</f>
        <v>23.295690690676462</v>
      </c>
      <c r="AI17" s="304">
        <f t="shared" si="56"/>
        <v>22.729815946606053</v>
      </c>
      <c r="AJ17" s="304">
        <f t="shared" si="56"/>
        <v>16.335018427193152</v>
      </c>
      <c r="AK17" s="306"/>
      <c r="AL17" s="304">
        <f t="shared" ref="AL17:AN17" si="57">SUM(AL29,AL41,AL59,AL71,AL83,AL101)</f>
        <v>8.8822195688893117</v>
      </c>
      <c r="AM17" s="304">
        <f t="shared" si="57"/>
        <v>6.6731325638453391</v>
      </c>
      <c r="AN17" s="304">
        <f t="shared" si="57"/>
        <v>4.2103730891757047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19.567999999999998</v>
      </c>
      <c r="C20" s="305">
        <f>SUM(C21:C29)</f>
        <v>19.626999999999988</v>
      </c>
      <c r="D20" s="305">
        <f>SUM(D21:D29)</f>
        <v>20.000000000000021</v>
      </c>
      <c r="E20" s="304"/>
      <c r="F20" s="305">
        <f>SUM(F21:F29)</f>
        <v>0.2338940965953952</v>
      </c>
      <c r="G20" s="305">
        <f>SUM(G21:G29)</f>
        <v>0.29679636967707418</v>
      </c>
      <c r="H20" s="305">
        <f>SUM(H21:H29)</f>
        <v>0.40531457535026694</v>
      </c>
      <c r="I20" s="304"/>
      <c r="J20" s="305">
        <f>SUM(J21:J29)</f>
        <v>1.3159215650731966</v>
      </c>
      <c r="K20" s="305">
        <f>SUM(K21:K29)</f>
        <v>1.6233410956100292</v>
      </c>
      <c r="L20" s="305">
        <f>SUM(L21:L29)</f>
        <v>2.2195361998604324</v>
      </c>
      <c r="M20" s="304"/>
      <c r="N20" s="305">
        <f>SUM(N21:N29)</f>
        <v>3.4516826641899341</v>
      </c>
      <c r="O20" s="305">
        <f>SUM(O21:O29)</f>
        <v>3.683377086778048</v>
      </c>
      <c r="P20" s="305">
        <f>SUM(P21:P29)</f>
        <v>4.1629473393575944</v>
      </c>
      <c r="Q20" s="306"/>
      <c r="R20" s="305">
        <f>SUM(R21:R29)</f>
        <v>0.59811047625879477</v>
      </c>
      <c r="S20" s="305">
        <f>SUM(S21:S29)</f>
        <v>0.64593511935959458</v>
      </c>
      <c r="T20" s="305">
        <f>SUM(T21:T29)</f>
        <v>0.73173483268827721</v>
      </c>
      <c r="U20" s="306"/>
      <c r="V20" s="305">
        <f>SUM(V21:V29)</f>
        <v>1.553725425993139</v>
      </c>
      <c r="W20" s="305">
        <f>SUM(W21:W29)</f>
        <v>1.5873079653916391</v>
      </c>
      <c r="X20" s="305">
        <f>SUM(X21:X29)</f>
        <v>1.7323924421727668</v>
      </c>
      <c r="Y20" s="306"/>
      <c r="Z20" s="305">
        <f>SUM(Z21:Z29)</f>
        <v>4.9263379669609879</v>
      </c>
      <c r="AA20" s="305">
        <f>SUM(AA21:AA29)</f>
        <v>4.4550093587967687</v>
      </c>
      <c r="AB20" s="305">
        <f>SUM(AB21:AB29)</f>
        <v>4.5410848748113839</v>
      </c>
      <c r="AC20" s="306"/>
      <c r="AD20" s="305">
        <f>SUM(AD21:AD29)</f>
        <v>3.8067424207983929</v>
      </c>
      <c r="AE20" s="305">
        <f>SUM(AE21:AE29)</f>
        <v>3.642011392798592</v>
      </c>
      <c r="AF20" s="305">
        <f>SUM(AF21:AF29)</f>
        <v>3.3664280622429903</v>
      </c>
      <c r="AG20" s="306"/>
      <c r="AH20" s="305">
        <f>SUM(AH21:AH29)</f>
        <v>2.0427642338165626</v>
      </c>
      <c r="AI20" s="305">
        <f>SUM(AI21:AI29)</f>
        <v>2.0040132718027546</v>
      </c>
      <c r="AJ20" s="305">
        <f>SUM(AJ21:AJ29)</f>
        <v>1.4715574255731378</v>
      </c>
      <c r="AK20" s="306"/>
      <c r="AL20" s="305">
        <f>SUM(AL21:AL29)</f>
        <v>1.6388211503135952</v>
      </c>
      <c r="AM20" s="305">
        <f>SUM(AM21:AM29)</f>
        <v>1.689208339785492</v>
      </c>
      <c r="AN20" s="305">
        <f>SUM(AN21:AN29)</f>
        <v>1.3690042479431672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2.2722854819352705</v>
      </c>
      <c r="C21" s="304">
        <f t="shared" ref="C21:D21" si="59">SUM(G21,K21,O21,S21,W21,AA21,AE21,AI21,AM21)</f>
        <v>2.3469155247239417</v>
      </c>
      <c r="D21" s="304">
        <f t="shared" si="59"/>
        <v>2.5758591816721461</v>
      </c>
      <c r="E21" s="304"/>
      <c r="F21" s="304">
        <v>4.1537981588246023E-2</v>
      </c>
      <c r="G21" s="304">
        <v>4.9248565485554778E-2</v>
      </c>
      <c r="H21" s="304">
        <v>6.046453924419342E-2</v>
      </c>
      <c r="I21" s="304"/>
      <c r="J21" s="304">
        <v>0.34749818626348533</v>
      </c>
      <c r="K21" s="304">
        <v>0.40247399464110556</v>
      </c>
      <c r="L21" s="304">
        <v>0.53994924940809974</v>
      </c>
      <c r="M21" s="304"/>
      <c r="N21" s="304">
        <v>0.61540481440018369</v>
      </c>
      <c r="O21" s="304">
        <v>0.62605573007449378</v>
      </c>
      <c r="P21" s="304">
        <v>0.69289998111887163</v>
      </c>
      <c r="Q21" s="306"/>
      <c r="R21" s="304">
        <v>0.10253907031350407</v>
      </c>
      <c r="S21" s="304">
        <v>0.11084915920370064</v>
      </c>
      <c r="T21" s="304">
        <v>0.12453909709170877</v>
      </c>
      <c r="U21" s="306"/>
      <c r="V21" s="304">
        <v>0.2150841260678899</v>
      </c>
      <c r="W21" s="304">
        <v>0.19628605604124205</v>
      </c>
      <c r="X21" s="304">
        <v>0.18931761591584575</v>
      </c>
      <c r="Y21" s="306"/>
      <c r="Z21" s="304">
        <v>0.32879655155388987</v>
      </c>
      <c r="AA21" s="304">
        <v>0.33327784671606858</v>
      </c>
      <c r="AB21" s="304">
        <v>0.43374893817234278</v>
      </c>
      <c r="AC21" s="306"/>
      <c r="AD21" s="304">
        <v>0.2751095774004822</v>
      </c>
      <c r="AE21" s="304">
        <v>0.27561216413476169</v>
      </c>
      <c r="AF21" s="304">
        <v>0.24652942333306993</v>
      </c>
      <c r="AG21" s="306"/>
      <c r="AH21" s="304">
        <v>0.21072469005002153</v>
      </c>
      <c r="AI21" s="304">
        <v>0.21218375605109546</v>
      </c>
      <c r="AJ21" s="304">
        <v>0.14523906924405525</v>
      </c>
      <c r="AK21" s="306"/>
      <c r="AL21" s="304">
        <v>0.13559048429756779</v>
      </c>
      <c r="AM21" s="304">
        <v>0.14092825237591911</v>
      </c>
      <c r="AN21" s="304">
        <v>0.14317126814395897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3.4933650698009755</v>
      </c>
      <c r="C22" s="304">
        <f t="shared" ref="C22:C29" si="61">SUM(G22,K22,O22,S22,W22,AA22,AE22,AI22,AM22)</f>
        <v>3.6392283411987134</v>
      </c>
      <c r="D22" s="304">
        <f t="shared" ref="D22:D29" si="62">SUM(H22,L22,P22,T22,X22,AB22,AF22,AJ22,AN22)</f>
        <v>3.9970036936919908</v>
      </c>
      <c r="E22" s="304"/>
      <c r="F22" s="304">
        <v>0.12757888431440964</v>
      </c>
      <c r="G22" s="304">
        <v>0.17313904766948995</v>
      </c>
      <c r="H22" s="304">
        <v>0.25507353367645275</v>
      </c>
      <c r="I22" s="304"/>
      <c r="J22" s="304">
        <v>0.5375640457416706</v>
      </c>
      <c r="K22" s="304">
        <v>0.69866499713894636</v>
      </c>
      <c r="L22" s="304">
        <v>0.98938252308331331</v>
      </c>
      <c r="M22" s="304"/>
      <c r="N22" s="304">
        <v>1.0457026381927013</v>
      </c>
      <c r="O22" s="304">
        <v>1.1386955834113084</v>
      </c>
      <c r="P22" s="304">
        <v>1.2306978020327217</v>
      </c>
      <c r="Q22" s="306"/>
      <c r="R22" s="304">
        <v>0.1169212103604282</v>
      </c>
      <c r="S22" s="304">
        <v>0.12905419338764923</v>
      </c>
      <c r="T22" s="304">
        <v>0.13469837856022659</v>
      </c>
      <c r="U22" s="306"/>
      <c r="V22" s="304">
        <v>0.43482627374557287</v>
      </c>
      <c r="W22" s="304">
        <v>0.41054442700920502</v>
      </c>
      <c r="X22" s="304">
        <v>0.38796114394783399</v>
      </c>
      <c r="Y22" s="306"/>
      <c r="Z22" s="304">
        <v>0.70354760864512533</v>
      </c>
      <c r="AA22" s="304">
        <v>0.62741925709549196</v>
      </c>
      <c r="AB22" s="304">
        <v>0.60968622962255492</v>
      </c>
      <c r="AC22" s="306"/>
      <c r="AD22" s="304">
        <v>0.26900756648409774</v>
      </c>
      <c r="AE22" s="304">
        <v>0.18770147927252009</v>
      </c>
      <c r="AF22" s="304">
        <v>0.16224661338574459</v>
      </c>
      <c r="AG22" s="306"/>
      <c r="AH22" s="304">
        <v>0.15793616645405606</v>
      </c>
      <c r="AI22" s="304">
        <v>0.17023976968735258</v>
      </c>
      <c r="AJ22" s="304">
        <v>0.12668584438867544</v>
      </c>
      <c r="AK22" s="306"/>
      <c r="AL22" s="304">
        <v>0.10028067586291371</v>
      </c>
      <c r="AM22" s="304">
        <v>0.10376958652675011</v>
      </c>
      <c r="AN22" s="304">
        <v>0.10057162499446765</v>
      </c>
    </row>
    <row r="23" spans="1:40" x14ac:dyDescent="0.2">
      <c r="A23" s="13" t="str">
        <f t="shared" si="58"/>
        <v>Associate professional occupations</v>
      </c>
      <c r="B23" s="304">
        <f t="shared" si="60"/>
        <v>2.7174232157154043</v>
      </c>
      <c r="C23" s="304">
        <f t="shared" si="61"/>
        <v>2.537303525995815</v>
      </c>
      <c r="D23" s="304">
        <f t="shared" si="62"/>
        <v>2.6779924803952757</v>
      </c>
      <c r="E23" s="304"/>
      <c r="F23" s="304">
        <v>3.486641888417516E-2</v>
      </c>
      <c r="G23" s="304">
        <v>4.1167438178532946E-2</v>
      </c>
      <c r="H23" s="304">
        <v>5.2420461558004568E-2</v>
      </c>
      <c r="I23" s="304"/>
      <c r="J23" s="304">
        <v>0.15992120907272409</v>
      </c>
      <c r="K23" s="304">
        <v>0.19556353907232135</v>
      </c>
      <c r="L23" s="304">
        <v>0.25690263133709113</v>
      </c>
      <c r="M23" s="304"/>
      <c r="N23" s="304">
        <v>0.58188772783760323</v>
      </c>
      <c r="O23" s="304">
        <v>0.58095441385390856</v>
      </c>
      <c r="P23" s="304">
        <v>0.64084768148371807</v>
      </c>
      <c r="Q23" s="306"/>
      <c r="R23" s="304">
        <v>5.8480228604351876E-2</v>
      </c>
      <c r="S23" s="304">
        <v>5.9122288775593147E-2</v>
      </c>
      <c r="T23" s="304">
        <v>7.0260666692179438E-2</v>
      </c>
      <c r="U23" s="306"/>
      <c r="V23" s="304">
        <v>0.30377581108333074</v>
      </c>
      <c r="W23" s="304">
        <v>0.32391400733838077</v>
      </c>
      <c r="X23" s="304">
        <v>0.40138385057588449</v>
      </c>
      <c r="Y23" s="306"/>
      <c r="Z23" s="304">
        <v>0.97904104295639427</v>
      </c>
      <c r="AA23" s="304">
        <v>0.80986693496791551</v>
      </c>
      <c r="AB23" s="304">
        <v>0.8200165338163008</v>
      </c>
      <c r="AC23" s="306"/>
      <c r="AD23" s="304">
        <v>0.29236066240506531</v>
      </c>
      <c r="AE23" s="304">
        <v>0.21258457529391586</v>
      </c>
      <c r="AF23" s="304">
        <v>0.1477702889592952</v>
      </c>
      <c r="AG23" s="306"/>
      <c r="AH23" s="304">
        <v>0.20547701298478163</v>
      </c>
      <c r="AI23" s="304">
        <v>0.1992601487711945</v>
      </c>
      <c r="AJ23" s="304">
        <v>0.1343394222201339</v>
      </c>
      <c r="AK23" s="306"/>
      <c r="AL23" s="304">
        <v>0.10161310188697764</v>
      </c>
      <c r="AM23" s="304">
        <v>0.11487017974405231</v>
      </c>
      <c r="AN23" s="304">
        <v>0.15405094375266853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0.93698914505168718</v>
      </c>
      <c r="C24" s="304">
        <f t="shared" si="61"/>
        <v>0.87291806187974208</v>
      </c>
      <c r="D24" s="304">
        <f t="shared" si="62"/>
        <v>0.80214454686459835</v>
      </c>
      <c r="E24" s="304"/>
      <c r="F24" s="304">
        <v>3.2490163870902622E-3</v>
      </c>
      <c r="G24" s="304">
        <v>3.0909751842984122E-3</v>
      </c>
      <c r="H24" s="304">
        <v>3.0407390319686571E-3</v>
      </c>
      <c r="I24" s="304"/>
      <c r="J24" s="304">
        <v>5.272533560044862E-2</v>
      </c>
      <c r="K24" s="304">
        <v>5.8235502265572427E-2</v>
      </c>
      <c r="L24" s="304">
        <v>7.0306653844080955E-2</v>
      </c>
      <c r="M24" s="304"/>
      <c r="N24" s="304">
        <v>0.15970864279460895</v>
      </c>
      <c r="O24" s="304">
        <v>0.15607574421765702</v>
      </c>
      <c r="P24" s="304">
        <v>0.16591860813510503</v>
      </c>
      <c r="Q24" s="306"/>
      <c r="R24" s="304">
        <v>3.041036269692993E-2</v>
      </c>
      <c r="S24" s="304">
        <v>2.8414234799411211E-2</v>
      </c>
      <c r="T24" s="304">
        <v>2.9210984488515855E-2</v>
      </c>
      <c r="U24" s="306"/>
      <c r="V24" s="304">
        <v>7.3449361234896593E-2</v>
      </c>
      <c r="W24" s="304">
        <v>7.415242577225932E-2</v>
      </c>
      <c r="X24" s="304">
        <v>7.5769991157784711E-2</v>
      </c>
      <c r="Y24" s="306"/>
      <c r="Z24" s="304">
        <v>0.2240413915375605</v>
      </c>
      <c r="AA24" s="304">
        <v>0.20265062095261871</v>
      </c>
      <c r="AB24" s="304">
        <v>0.17605255443830081</v>
      </c>
      <c r="AC24" s="306"/>
      <c r="AD24" s="304">
        <v>0.18106175909522784</v>
      </c>
      <c r="AE24" s="304">
        <v>0.1308323780391592</v>
      </c>
      <c r="AF24" s="304">
        <v>8.3000382470395165E-2</v>
      </c>
      <c r="AG24" s="306"/>
      <c r="AH24" s="304">
        <v>0.13021594760272817</v>
      </c>
      <c r="AI24" s="304">
        <v>0.11505027132701205</v>
      </c>
      <c r="AJ24" s="304">
        <v>6.9228878195284033E-2</v>
      </c>
      <c r="AK24" s="306"/>
      <c r="AL24" s="304">
        <v>8.2127328102196348E-2</v>
      </c>
      <c r="AM24" s="304">
        <v>0.10441590932175378</v>
      </c>
      <c r="AN24" s="304">
        <v>0.12961575510316314</v>
      </c>
    </row>
    <row r="25" spans="1:40" x14ac:dyDescent="0.2">
      <c r="A25" s="13" t="str">
        <f t="shared" si="58"/>
        <v>Skilled trades occupations</v>
      </c>
      <c r="B25" s="304">
        <f t="shared" si="60"/>
        <v>5.0572138502179937</v>
      </c>
      <c r="C25" s="304">
        <f t="shared" si="61"/>
        <v>4.9714384471145463</v>
      </c>
      <c r="D25" s="304">
        <f t="shared" si="62"/>
        <v>4.7225819589833025</v>
      </c>
      <c r="E25" s="304"/>
      <c r="F25" s="304">
        <v>1.7504942276145741E-2</v>
      </c>
      <c r="G25" s="304">
        <v>2.0014767712766859E-2</v>
      </c>
      <c r="H25" s="304">
        <v>2.2904152954851324E-2</v>
      </c>
      <c r="I25" s="304"/>
      <c r="J25" s="304">
        <v>9.2306488337828646E-2</v>
      </c>
      <c r="K25" s="304">
        <v>0.11627378302946313</v>
      </c>
      <c r="L25" s="304">
        <v>0.16753735042346982</v>
      </c>
      <c r="M25" s="304"/>
      <c r="N25" s="304">
        <v>0.67082438547745393</v>
      </c>
      <c r="O25" s="304">
        <v>0.7897579378761781</v>
      </c>
      <c r="P25" s="304">
        <v>1.0078137950969497</v>
      </c>
      <c r="Q25" s="306"/>
      <c r="R25" s="304">
        <v>0.19224049169034049</v>
      </c>
      <c r="S25" s="304">
        <v>0.20938227760654707</v>
      </c>
      <c r="T25" s="304">
        <v>0.24005111407705107</v>
      </c>
      <c r="U25" s="306"/>
      <c r="V25" s="304">
        <v>0.37706001687087121</v>
      </c>
      <c r="W25" s="304">
        <v>0.42056463356669443</v>
      </c>
      <c r="X25" s="304">
        <v>0.51223266168238846</v>
      </c>
      <c r="Y25" s="306"/>
      <c r="Z25" s="304">
        <v>1.3859067106273164</v>
      </c>
      <c r="AA25" s="304">
        <v>1.1729421478381039</v>
      </c>
      <c r="AB25" s="304">
        <v>1.0514289343921213</v>
      </c>
      <c r="AC25" s="306"/>
      <c r="AD25" s="304">
        <v>1.2382798213350241</v>
      </c>
      <c r="AE25" s="304">
        <v>1.2300264615712946</v>
      </c>
      <c r="AF25" s="304">
        <v>1.1456212196406104</v>
      </c>
      <c r="AG25" s="306"/>
      <c r="AH25" s="304">
        <v>0.57281945437038395</v>
      </c>
      <c r="AI25" s="304">
        <v>0.57235023436546506</v>
      </c>
      <c r="AJ25" s="304">
        <v>0.41790545255697142</v>
      </c>
      <c r="AK25" s="306"/>
      <c r="AL25" s="304">
        <v>0.51027153923262947</v>
      </c>
      <c r="AM25" s="304">
        <v>0.44012620354803317</v>
      </c>
      <c r="AN25" s="304">
        <v>0.15708727815888859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0.86962206354161942</v>
      </c>
      <c r="C26" s="304">
        <f t="shared" si="61"/>
        <v>0.89564139254306263</v>
      </c>
      <c r="D26" s="304">
        <f t="shared" si="62"/>
        <v>0.93439850210168574</v>
      </c>
      <c r="E26" s="304"/>
      <c r="F26" s="304">
        <v>3.3212665766851101E-3</v>
      </c>
      <c r="G26" s="304">
        <v>3.7415853334547512E-3</v>
      </c>
      <c r="H26" s="304">
        <v>3.9867700563805761E-3</v>
      </c>
      <c r="I26" s="304"/>
      <c r="J26" s="304">
        <v>5.218345578264335E-2</v>
      </c>
      <c r="K26" s="304">
        <v>5.7808014746952734E-2</v>
      </c>
      <c r="L26" s="304">
        <v>6.6081890177821123E-2</v>
      </c>
      <c r="M26" s="304"/>
      <c r="N26" s="304">
        <v>0.19123218494890798</v>
      </c>
      <c r="O26" s="304">
        <v>0.18309131524574596</v>
      </c>
      <c r="P26" s="304">
        <v>0.18677168006079653</v>
      </c>
      <c r="Q26" s="306"/>
      <c r="R26" s="304">
        <v>2.2219743021752447E-2</v>
      </c>
      <c r="S26" s="304">
        <v>2.421358637176747E-2</v>
      </c>
      <c r="T26" s="304">
        <v>2.8386131844247348E-2</v>
      </c>
      <c r="U26" s="306"/>
      <c r="V26" s="304">
        <v>5.2128308994446274E-2</v>
      </c>
      <c r="W26" s="304">
        <v>4.9850595355321083E-2</v>
      </c>
      <c r="X26" s="304">
        <v>4.9398283193762604E-2</v>
      </c>
      <c r="Y26" s="306"/>
      <c r="Z26" s="304">
        <v>0.19524207997773177</v>
      </c>
      <c r="AA26" s="304">
        <v>0.1922823671019773</v>
      </c>
      <c r="AB26" s="304">
        <v>0.19039058270583117</v>
      </c>
      <c r="AC26" s="306"/>
      <c r="AD26" s="304">
        <v>0.15265538976494333</v>
      </c>
      <c r="AE26" s="304">
        <v>0.13508549272667605</v>
      </c>
      <c r="AF26" s="304">
        <v>9.6838931086189961E-2</v>
      </c>
      <c r="AG26" s="306"/>
      <c r="AH26" s="304">
        <v>5.8278767345662286E-2</v>
      </c>
      <c r="AI26" s="304">
        <v>5.5860221506270839E-2</v>
      </c>
      <c r="AJ26" s="304">
        <v>4.4306705267945577E-2</v>
      </c>
      <c r="AK26" s="306"/>
      <c r="AL26" s="304">
        <v>0.14236086712884682</v>
      </c>
      <c r="AM26" s="304">
        <v>0.1937082141548965</v>
      </c>
      <c r="AN26" s="304">
        <v>0.2682375277087109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0.72659079514500258</v>
      </c>
      <c r="C27" s="304">
        <f t="shared" si="61"/>
        <v>0.73522964778391287</v>
      </c>
      <c r="D27" s="304">
        <f t="shared" si="62"/>
        <v>0.73130930525887805</v>
      </c>
      <c r="E27" s="304"/>
      <c r="F27" s="304">
        <v>5.7157159219966489E-3</v>
      </c>
      <c r="G27" s="304">
        <v>6.2239252084717598E-3</v>
      </c>
      <c r="H27" s="304">
        <v>7.1830013867403416E-3</v>
      </c>
      <c r="I27" s="304"/>
      <c r="J27" s="304">
        <v>2.7498953282746808E-2</v>
      </c>
      <c r="K27" s="304">
        <v>2.8975451690762353E-2</v>
      </c>
      <c r="L27" s="304">
        <v>3.2206226281632125E-2</v>
      </c>
      <c r="M27" s="304"/>
      <c r="N27" s="304">
        <v>0.10863020576457003</v>
      </c>
      <c r="O27" s="304">
        <v>0.10798388495174954</v>
      </c>
      <c r="P27" s="304">
        <v>0.11888332384844444</v>
      </c>
      <c r="Q27" s="306"/>
      <c r="R27" s="304">
        <v>4.5046002747425477E-2</v>
      </c>
      <c r="S27" s="304">
        <v>4.8784891093227728E-2</v>
      </c>
      <c r="T27" s="304">
        <v>6.2629381270751086E-2</v>
      </c>
      <c r="U27" s="306"/>
      <c r="V27" s="304">
        <v>3.3642410242178247E-2</v>
      </c>
      <c r="W27" s="304">
        <v>3.4429656438948075E-2</v>
      </c>
      <c r="X27" s="304">
        <v>3.5536198103313113E-2</v>
      </c>
      <c r="Y27" s="306"/>
      <c r="Z27" s="304">
        <v>0.19746988602601498</v>
      </c>
      <c r="AA27" s="304">
        <v>0.23460170973882974</v>
      </c>
      <c r="AB27" s="304">
        <v>0.28876189939522529</v>
      </c>
      <c r="AC27" s="306"/>
      <c r="AD27" s="304">
        <v>0.11285465663202617</v>
      </c>
      <c r="AE27" s="304">
        <v>0.10301825927961195</v>
      </c>
      <c r="AF27" s="304">
        <v>8.2978781990983005E-2</v>
      </c>
      <c r="AG27" s="306"/>
      <c r="AH27" s="304">
        <v>0.13922567720285525</v>
      </c>
      <c r="AI27" s="304">
        <v>0.11469418521778925</v>
      </c>
      <c r="AJ27" s="304">
        <v>5.6463994216934772E-2</v>
      </c>
      <c r="AK27" s="306"/>
      <c r="AL27" s="304">
        <v>5.6507287325188997E-2</v>
      </c>
      <c r="AM27" s="304">
        <v>5.6517684164522367E-2</v>
      </c>
      <c r="AN27" s="304">
        <v>4.666649876485382E-2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1.8948893943525686</v>
      </c>
      <c r="C28" s="304">
        <f t="shared" si="61"/>
        <v>2.0231296979882658</v>
      </c>
      <c r="D28" s="304">
        <f t="shared" si="62"/>
        <v>1.9956654160467786</v>
      </c>
      <c r="E28" s="304"/>
      <c r="F28" s="304">
        <v>8.3114836895490236E-5</v>
      </c>
      <c r="G28" s="304">
        <v>1.287534316128821E-4</v>
      </c>
      <c r="H28" s="304">
        <v>1.9474516225114478E-4</v>
      </c>
      <c r="I28" s="304"/>
      <c r="J28" s="304">
        <v>1.7934372325481198E-2</v>
      </c>
      <c r="K28" s="304">
        <v>2.7014915561649956E-2</v>
      </c>
      <c r="L28" s="304">
        <v>4.0484712041474726E-2</v>
      </c>
      <c r="M28" s="304"/>
      <c r="N28" s="304">
        <v>4.5314881727085303E-2</v>
      </c>
      <c r="O28" s="304">
        <v>5.8866785923711799E-2</v>
      </c>
      <c r="P28" s="304">
        <v>6.950891080460754E-2</v>
      </c>
      <c r="Q28" s="306"/>
      <c r="R28" s="304">
        <v>1.4614480249973234E-2</v>
      </c>
      <c r="S28" s="304">
        <v>1.7702460672453933E-2</v>
      </c>
      <c r="T28" s="304">
        <v>1.9848214607273696E-2</v>
      </c>
      <c r="U28" s="306"/>
      <c r="V28" s="304">
        <v>3.3671754868013097E-2</v>
      </c>
      <c r="W28" s="304">
        <v>4.2875614691129001E-2</v>
      </c>
      <c r="X28" s="304">
        <v>4.2590886307711975E-2</v>
      </c>
      <c r="Y28" s="306"/>
      <c r="Z28" s="304">
        <v>0.58323839682337264</v>
      </c>
      <c r="AA28" s="304">
        <v>0.60445917937202831</v>
      </c>
      <c r="AB28" s="304">
        <v>0.7079383084237636</v>
      </c>
      <c r="AC28" s="306"/>
      <c r="AD28" s="304">
        <v>0.62763041788721829</v>
      </c>
      <c r="AE28" s="304">
        <v>0.69562192434432368</v>
      </c>
      <c r="AF28" s="304">
        <v>0.7117124146458067</v>
      </c>
      <c r="AG28" s="306"/>
      <c r="AH28" s="304">
        <v>0.20847137134033758</v>
      </c>
      <c r="AI28" s="304">
        <v>0.19745759078978778</v>
      </c>
      <c r="AJ28" s="304">
        <v>0.1692143610450024</v>
      </c>
      <c r="AK28" s="306"/>
      <c r="AL28" s="304">
        <v>0.36393060429419161</v>
      </c>
      <c r="AM28" s="304">
        <v>0.37900247320156855</v>
      </c>
      <c r="AN28" s="304">
        <v>0.23417286300888676</v>
      </c>
    </row>
    <row r="29" spans="1:40" x14ac:dyDescent="0.2">
      <c r="A29" s="13" t="str">
        <f t="shared" si="58"/>
        <v>Elementary occupations</v>
      </c>
      <c r="B29" s="304">
        <f t="shared" si="60"/>
        <v>1.5996209842394773</v>
      </c>
      <c r="C29" s="304">
        <f t="shared" si="61"/>
        <v>1.6051953607719915</v>
      </c>
      <c r="D29" s="304">
        <f t="shared" si="62"/>
        <v>1.56304491498536</v>
      </c>
      <c r="E29" s="304"/>
      <c r="F29" s="304">
        <v>3.6755809751089941E-5</v>
      </c>
      <c r="G29" s="304">
        <v>4.1311472891798255E-5</v>
      </c>
      <c r="H29" s="304">
        <v>4.6632279424160883E-5</v>
      </c>
      <c r="I29" s="304"/>
      <c r="J29" s="304">
        <v>2.8289518666168106E-2</v>
      </c>
      <c r="K29" s="304">
        <v>3.8330897463255187E-2</v>
      </c>
      <c r="L29" s="304">
        <v>5.668496326344917E-2</v>
      </c>
      <c r="M29" s="304"/>
      <c r="N29" s="304">
        <v>3.297718304681975E-2</v>
      </c>
      <c r="O29" s="304">
        <v>4.1895691223294479E-2</v>
      </c>
      <c r="P29" s="304">
        <v>4.9605556776379095E-2</v>
      </c>
      <c r="Q29" s="306"/>
      <c r="R29" s="304">
        <v>1.5638886574089097E-2</v>
      </c>
      <c r="S29" s="304">
        <v>1.8412027449244032E-2</v>
      </c>
      <c r="T29" s="304">
        <v>2.2110864056323318E-2</v>
      </c>
      <c r="U29" s="306"/>
      <c r="V29" s="304">
        <v>3.0087362885940269E-2</v>
      </c>
      <c r="W29" s="304">
        <v>3.4690549178459422E-2</v>
      </c>
      <c r="X29" s="304">
        <v>3.8201811288241939E-2</v>
      </c>
      <c r="Y29" s="306"/>
      <c r="Z29" s="304">
        <v>0.32905429881358167</v>
      </c>
      <c r="AA29" s="304">
        <v>0.27750929501373456</v>
      </c>
      <c r="AB29" s="304">
        <v>0.26306089384494324</v>
      </c>
      <c r="AC29" s="306"/>
      <c r="AD29" s="304">
        <v>0.65778256979430827</v>
      </c>
      <c r="AE29" s="304">
        <v>0.67152865813632889</v>
      </c>
      <c r="AF29" s="304">
        <v>0.68973000673089513</v>
      </c>
      <c r="AG29" s="306"/>
      <c r="AH29" s="304">
        <v>0.35961514646573617</v>
      </c>
      <c r="AI29" s="304">
        <v>0.36691709408678708</v>
      </c>
      <c r="AJ29" s="304">
        <v>0.30817369843813519</v>
      </c>
      <c r="AK29" s="306"/>
      <c r="AL29" s="304">
        <v>0.14613926218308276</v>
      </c>
      <c r="AM29" s="304">
        <v>0.15586983674799615</v>
      </c>
      <c r="AN29" s="304">
        <v>0.13543048830756876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79.795000000000002</v>
      </c>
      <c r="C32" s="305">
        <f>SUM(C33:C41)</f>
        <v>78.4819999999999</v>
      </c>
      <c r="D32" s="305">
        <f>SUM(D33:D41)</f>
        <v>72.00500000000001</v>
      </c>
      <c r="E32" s="304"/>
      <c r="F32" s="305">
        <f>SUM(F33:F41)</f>
        <v>0.70343966280925851</v>
      </c>
      <c r="G32" s="305">
        <f>SUM(G33:G41)</f>
        <v>0.88213949766900368</v>
      </c>
      <c r="H32" s="305">
        <f>SUM(H33:H41)</f>
        <v>1.1079793379935992</v>
      </c>
      <c r="I32" s="304"/>
      <c r="J32" s="305">
        <f>SUM(J33:J41)</f>
        <v>3.5436379593633225</v>
      </c>
      <c r="K32" s="305">
        <f>SUM(K33:K41)</f>
        <v>4.4051475641432942</v>
      </c>
      <c r="L32" s="305">
        <f>SUM(L33:L41)</f>
        <v>5.4754328552358791</v>
      </c>
      <c r="M32" s="304"/>
      <c r="N32" s="305">
        <f>SUM(N33:N41)</f>
        <v>9.1876148115979213</v>
      </c>
      <c r="O32" s="305">
        <f>SUM(O33:O41)</f>
        <v>10.096952748714788</v>
      </c>
      <c r="P32" s="305">
        <f>SUM(P33:P41)</f>
        <v>10.69509820489678</v>
      </c>
      <c r="Q32" s="306"/>
      <c r="R32" s="305">
        <f>SUM(R33:R41)</f>
        <v>2.2709075551298246</v>
      </c>
      <c r="S32" s="305">
        <f>SUM(S33:S41)</f>
        <v>2.508522816934998</v>
      </c>
      <c r="T32" s="305">
        <f>SUM(T33:T41)</f>
        <v>2.7844779720387658</v>
      </c>
      <c r="U32" s="306"/>
      <c r="V32" s="305">
        <f>SUM(V33:V41)</f>
        <v>5.3484100329235646</v>
      </c>
      <c r="W32" s="305">
        <f>SUM(W33:W41)</f>
        <v>5.672068883894589</v>
      </c>
      <c r="X32" s="305">
        <f>SUM(X33:X41)</f>
        <v>5.4132072915243299</v>
      </c>
      <c r="Y32" s="306"/>
      <c r="Z32" s="305">
        <f>SUM(Z33:Z41)</f>
        <v>26.2107184345323</v>
      </c>
      <c r="AA32" s="305">
        <f>SUM(AA33:AA41)</f>
        <v>24.033494135395088</v>
      </c>
      <c r="AB32" s="305">
        <f>SUM(AB33:AB41)</f>
        <v>22.839692631997071</v>
      </c>
      <c r="AC32" s="306"/>
      <c r="AD32" s="305">
        <f>SUM(AD33:AD41)</f>
        <v>19.16734404190262</v>
      </c>
      <c r="AE32" s="305">
        <f>SUM(AE33:AE41)</f>
        <v>19.296457694890158</v>
      </c>
      <c r="AF32" s="305">
        <f>SUM(AF33:AF41)</f>
        <v>16.970665555688974</v>
      </c>
      <c r="AG32" s="306"/>
      <c r="AH32" s="305">
        <f>SUM(AH33:AH41)</f>
        <v>9.7358648092375883</v>
      </c>
      <c r="AI32" s="305">
        <f>SUM(AI33:AI41)</f>
        <v>9.2799478507349153</v>
      </c>
      <c r="AJ32" s="305">
        <f>SUM(AJ33:AJ41)</f>
        <v>5.1446670430622614</v>
      </c>
      <c r="AK32" s="306"/>
      <c r="AL32" s="305">
        <f>SUM(AL33:AL41)</f>
        <v>3.6270626925035989</v>
      </c>
      <c r="AM32" s="305">
        <f>SUM(AM33:AM41)</f>
        <v>2.3072688076230672</v>
      </c>
      <c r="AN32" s="305">
        <f>SUM(AN33:AN41)</f>
        <v>1.5737791075623362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6.8507177488247235</v>
      </c>
      <c r="C33" s="304">
        <f t="shared" ref="C33:C41" si="64">SUM(G33,K33,O33,S33,W33,AA33,AE33,AI33,AM33)</f>
        <v>6.5540780383367441</v>
      </c>
      <c r="D33" s="304">
        <f t="shared" ref="D33:D40" si="65">SUM(H33,L33,P33,T33,X33,AB33,AF33,AJ33,AN33)</f>
        <v>6.3996420328704628</v>
      </c>
      <c r="E33" s="304"/>
      <c r="F33" s="304">
        <v>6.3264852927872761E-2</v>
      </c>
      <c r="G33" s="304">
        <v>6.486279815218407E-2</v>
      </c>
      <c r="H33" s="304">
        <v>5.778085324814599E-2</v>
      </c>
      <c r="I33" s="304"/>
      <c r="J33" s="304">
        <v>0.57206152935207921</v>
      </c>
      <c r="K33" s="304">
        <v>0.67777558363733226</v>
      </c>
      <c r="L33" s="304">
        <v>0.81603823726672176</v>
      </c>
      <c r="M33" s="304"/>
      <c r="N33" s="304">
        <v>1.538839003420631</v>
      </c>
      <c r="O33" s="304">
        <v>1.6157582921714244</v>
      </c>
      <c r="P33" s="304">
        <v>1.6405137510375496</v>
      </c>
      <c r="Q33" s="306"/>
      <c r="R33" s="304">
        <v>0.33574556771723046</v>
      </c>
      <c r="S33" s="304">
        <v>0.34878001262128727</v>
      </c>
      <c r="T33" s="304">
        <v>0.38539864253990513</v>
      </c>
      <c r="U33" s="306"/>
      <c r="V33" s="304">
        <v>0.7643344265449028</v>
      </c>
      <c r="W33" s="304">
        <v>0.76983155679201465</v>
      </c>
      <c r="X33" s="304">
        <v>0.73933174339907481</v>
      </c>
      <c r="Y33" s="306"/>
      <c r="Z33" s="304">
        <v>1.8718743480762463</v>
      </c>
      <c r="AA33" s="304">
        <v>1.508763651906579</v>
      </c>
      <c r="AB33" s="304">
        <v>1.3934387028230462</v>
      </c>
      <c r="AC33" s="306"/>
      <c r="AD33" s="304">
        <v>1.206670013040299</v>
      </c>
      <c r="AE33" s="304">
        <v>1.1168640525189162</v>
      </c>
      <c r="AF33" s="304">
        <v>1.0840275968077884</v>
      </c>
      <c r="AG33" s="306"/>
      <c r="AH33" s="304">
        <v>0.41046863732468342</v>
      </c>
      <c r="AI33" s="304">
        <v>0.35012087840963418</v>
      </c>
      <c r="AJ33" s="304">
        <v>0.17191709838725971</v>
      </c>
      <c r="AK33" s="306"/>
      <c r="AL33" s="304">
        <v>8.7459370420778046E-2</v>
      </c>
      <c r="AM33" s="304">
        <v>0.10132121212737252</v>
      </c>
      <c r="AN33" s="304">
        <v>0.11119540736097076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14.61927153309159</v>
      </c>
      <c r="C34" s="304">
        <f t="shared" si="64"/>
        <v>15.3444998843467</v>
      </c>
      <c r="D34" s="304">
        <f t="shared" si="65"/>
        <v>15.583145295695257</v>
      </c>
      <c r="E34" s="304"/>
      <c r="F34" s="304">
        <v>0.5139514047750009</v>
      </c>
      <c r="G34" s="304">
        <v>0.67372977330557093</v>
      </c>
      <c r="H34" s="304">
        <v>0.8777529521373576</v>
      </c>
      <c r="I34" s="304"/>
      <c r="J34" s="304">
        <v>1.7117085487493786</v>
      </c>
      <c r="K34" s="304">
        <v>2.2221484001858571</v>
      </c>
      <c r="L34" s="304">
        <v>2.8589998869607212</v>
      </c>
      <c r="M34" s="304"/>
      <c r="N34" s="304">
        <v>3.5575099298141981</v>
      </c>
      <c r="O34" s="304">
        <v>3.9319234923801623</v>
      </c>
      <c r="P34" s="304">
        <v>3.9329262677165699</v>
      </c>
      <c r="Q34" s="306"/>
      <c r="R34" s="304">
        <v>0.36841915005818482</v>
      </c>
      <c r="S34" s="304">
        <v>0.39410685027498343</v>
      </c>
      <c r="T34" s="304">
        <v>0.40667421755162103</v>
      </c>
      <c r="U34" s="306"/>
      <c r="V34" s="304">
        <v>1.5852536578910759</v>
      </c>
      <c r="W34" s="304">
        <v>1.6850061209746956</v>
      </c>
      <c r="X34" s="304">
        <v>1.5785901339818238</v>
      </c>
      <c r="Y34" s="306"/>
      <c r="Z34" s="304">
        <v>3.9913199446790832</v>
      </c>
      <c r="AA34" s="304">
        <v>3.5062150925130169</v>
      </c>
      <c r="AB34" s="304">
        <v>3.3460526528063608</v>
      </c>
      <c r="AC34" s="306"/>
      <c r="AD34" s="304">
        <v>1.852287228548523</v>
      </c>
      <c r="AE34" s="304">
        <v>1.8067258574046261</v>
      </c>
      <c r="AF34" s="304">
        <v>1.6121383978337107</v>
      </c>
      <c r="AG34" s="306"/>
      <c r="AH34" s="304">
        <v>0.8588861448623778</v>
      </c>
      <c r="AI34" s="304">
        <v>0.91340472548068263</v>
      </c>
      <c r="AJ34" s="304">
        <v>0.78803202034157471</v>
      </c>
      <c r="AK34" s="306"/>
      <c r="AL34" s="304">
        <v>0.17993552371376839</v>
      </c>
      <c r="AM34" s="304">
        <v>0.21123957182710604</v>
      </c>
      <c r="AN34" s="304">
        <v>0.1819787663655168</v>
      </c>
    </row>
    <row r="35" spans="1:40" x14ac:dyDescent="0.2">
      <c r="A35" s="13" t="str">
        <f t="shared" si="63"/>
        <v>Associate professional occupations</v>
      </c>
      <c r="B35" s="304">
        <f t="shared" si="66"/>
        <v>10.082433439593006</v>
      </c>
      <c r="C35" s="304">
        <f t="shared" si="64"/>
        <v>9.0206757725357871</v>
      </c>
      <c r="D35" s="304">
        <f t="shared" si="65"/>
        <v>8.5652631229286413</v>
      </c>
      <c r="E35" s="304"/>
      <c r="F35" s="304">
        <v>8.648802179790091E-2</v>
      </c>
      <c r="G35" s="304">
        <v>9.969889018966345E-2</v>
      </c>
      <c r="H35" s="304">
        <v>0.12762587203050269</v>
      </c>
      <c r="I35" s="304"/>
      <c r="J35" s="304">
        <v>0.6118475208806764</v>
      </c>
      <c r="K35" s="304">
        <v>0.66987624679962032</v>
      </c>
      <c r="L35" s="304">
        <v>0.76598225472617554</v>
      </c>
      <c r="M35" s="304"/>
      <c r="N35" s="304">
        <v>1.8296214072220722</v>
      </c>
      <c r="O35" s="304">
        <v>1.8450454704726935</v>
      </c>
      <c r="P35" s="304">
        <v>1.8824538059324818</v>
      </c>
      <c r="Q35" s="306"/>
      <c r="R35" s="304">
        <v>0.56441788306464413</v>
      </c>
      <c r="S35" s="304">
        <v>0.59706430764547769</v>
      </c>
      <c r="T35" s="304">
        <v>0.65378920681465036</v>
      </c>
      <c r="U35" s="306"/>
      <c r="V35" s="304">
        <v>0.9019232694384921</v>
      </c>
      <c r="W35" s="304">
        <v>0.81516623112571229</v>
      </c>
      <c r="X35" s="304">
        <v>0.71721180395310369</v>
      </c>
      <c r="Y35" s="306"/>
      <c r="Z35" s="304">
        <v>3.1999784660907777</v>
      </c>
      <c r="AA35" s="304">
        <v>2.4888243025259449</v>
      </c>
      <c r="AB35" s="304">
        <v>2.2247041105789851</v>
      </c>
      <c r="AC35" s="306"/>
      <c r="AD35" s="304">
        <v>1.9967132654037696</v>
      </c>
      <c r="AE35" s="304">
        <v>1.7630807843158327</v>
      </c>
      <c r="AF35" s="304">
        <v>1.6401339962673027</v>
      </c>
      <c r="AG35" s="306"/>
      <c r="AH35" s="304">
        <v>0.777082533332486</v>
      </c>
      <c r="AI35" s="304">
        <v>0.63570969529428933</v>
      </c>
      <c r="AJ35" s="304">
        <v>0.4687206400959289</v>
      </c>
      <c r="AK35" s="306"/>
      <c r="AL35" s="304">
        <v>0.11436107236218671</v>
      </c>
      <c r="AM35" s="304">
        <v>0.1062098441665532</v>
      </c>
      <c r="AN35" s="304">
        <v>8.4641432529509841E-2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6.0205568843800625</v>
      </c>
      <c r="C36" s="304">
        <f t="shared" si="64"/>
        <v>5.4285047400739606</v>
      </c>
      <c r="D36" s="304">
        <f t="shared" si="65"/>
        <v>4.7323332155527664</v>
      </c>
      <c r="E36" s="304"/>
      <c r="F36" s="304">
        <v>1.3977649504747985E-2</v>
      </c>
      <c r="G36" s="304">
        <v>1.5364968652780944E-2</v>
      </c>
      <c r="H36" s="304">
        <v>1.4478304737884796E-2</v>
      </c>
      <c r="I36" s="304"/>
      <c r="J36" s="304">
        <v>0.20653837804351327</v>
      </c>
      <c r="K36" s="304">
        <v>0.23237675070183397</v>
      </c>
      <c r="L36" s="304">
        <v>0.23978717806812147</v>
      </c>
      <c r="M36" s="304"/>
      <c r="N36" s="304">
        <v>0.89636046415184556</v>
      </c>
      <c r="O36" s="304">
        <v>0.99475799121241681</v>
      </c>
      <c r="P36" s="304">
        <v>1.105116562785057</v>
      </c>
      <c r="Q36" s="306"/>
      <c r="R36" s="304">
        <v>0.34024083376400482</v>
      </c>
      <c r="S36" s="304">
        <v>0.37766069054643225</v>
      </c>
      <c r="T36" s="304">
        <v>0.44698476050701469</v>
      </c>
      <c r="U36" s="306"/>
      <c r="V36" s="304">
        <v>0.39056780307405575</v>
      </c>
      <c r="W36" s="304">
        <v>0.41377319196678625</v>
      </c>
      <c r="X36" s="304">
        <v>0.46252268027316651</v>
      </c>
      <c r="Y36" s="306"/>
      <c r="Z36" s="304">
        <v>1.5819745889437238</v>
      </c>
      <c r="AA36" s="304">
        <v>1.4284430276879714</v>
      </c>
      <c r="AB36" s="304">
        <v>1.3002753614512945</v>
      </c>
      <c r="AC36" s="306"/>
      <c r="AD36" s="304">
        <v>1.8697672354016637</v>
      </c>
      <c r="AE36" s="304">
        <v>1.5055363970464288</v>
      </c>
      <c r="AF36" s="304">
        <v>0.94779870106269815</v>
      </c>
      <c r="AG36" s="306"/>
      <c r="AH36" s="304">
        <v>0.58931715802451956</v>
      </c>
      <c r="AI36" s="304">
        <v>0.31066943261860547</v>
      </c>
      <c r="AJ36" s="304">
        <v>7.6413085810458789E-2</v>
      </c>
      <c r="AK36" s="306"/>
      <c r="AL36" s="304">
        <v>0.13181277347198772</v>
      </c>
      <c r="AM36" s="304">
        <v>0.14992228964070473</v>
      </c>
      <c r="AN36" s="304">
        <v>0.13895658085707052</v>
      </c>
    </row>
    <row r="37" spans="1:40" x14ac:dyDescent="0.2">
      <c r="A37" s="13" t="str">
        <f t="shared" si="63"/>
        <v>Skilled trades occupations</v>
      </c>
      <c r="B37" s="304">
        <f t="shared" si="66"/>
        <v>16.870574334801855</v>
      </c>
      <c r="C37" s="304">
        <f t="shared" si="64"/>
        <v>15.659869716192738</v>
      </c>
      <c r="D37" s="304">
        <f t="shared" si="65"/>
        <v>12.835302073150734</v>
      </c>
      <c r="E37" s="304"/>
      <c r="F37" s="304">
        <v>1.8295943649656828E-3</v>
      </c>
      <c r="G37" s="304">
        <v>2.0699316035556301E-3</v>
      </c>
      <c r="H37" s="304">
        <v>2.2386580709661897E-3</v>
      </c>
      <c r="I37" s="304"/>
      <c r="J37" s="304">
        <v>0.15928677371644334</v>
      </c>
      <c r="K37" s="304">
        <v>0.22902400685907276</v>
      </c>
      <c r="L37" s="304">
        <v>0.28642494611985148</v>
      </c>
      <c r="M37" s="304"/>
      <c r="N37" s="304">
        <v>0.43706365538518538</v>
      </c>
      <c r="O37" s="304">
        <v>0.54293842850799523</v>
      </c>
      <c r="P37" s="304">
        <v>0.58221796394542058</v>
      </c>
      <c r="Q37" s="306"/>
      <c r="R37" s="304">
        <v>0.23727601651594335</v>
      </c>
      <c r="S37" s="304">
        <v>0.28167400460054048</v>
      </c>
      <c r="T37" s="304">
        <v>0.30897197805358767</v>
      </c>
      <c r="U37" s="306"/>
      <c r="V37" s="304">
        <v>1.0024647575612131</v>
      </c>
      <c r="W37" s="304">
        <v>1.1038101216344098</v>
      </c>
      <c r="X37" s="304">
        <v>0.99966540216393962</v>
      </c>
      <c r="Y37" s="306"/>
      <c r="Z37" s="304">
        <v>8.4997882478777846</v>
      </c>
      <c r="AA37" s="304">
        <v>7.4548315977271722</v>
      </c>
      <c r="AB37" s="304">
        <v>6.5473691295218979</v>
      </c>
      <c r="AC37" s="306"/>
      <c r="AD37" s="304">
        <v>4.1285729849516919</v>
      </c>
      <c r="AE37" s="304">
        <v>3.9976823152878507</v>
      </c>
      <c r="AF37" s="304">
        <v>3.0168814448488743</v>
      </c>
      <c r="AG37" s="306"/>
      <c r="AH37" s="304">
        <v>1.7547149411718301</v>
      </c>
      <c r="AI37" s="304">
        <v>1.7099783322462838</v>
      </c>
      <c r="AJ37" s="304">
        <v>0.87727639869287366</v>
      </c>
      <c r="AK37" s="306"/>
      <c r="AL37" s="304">
        <v>0.64957736325680049</v>
      </c>
      <c r="AM37" s="304">
        <v>0.33786097772585666</v>
      </c>
      <c r="AN37" s="304">
        <v>0.21425615173332094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1.0094146341422028</v>
      </c>
      <c r="C38" s="304">
        <f t="shared" si="64"/>
        <v>1.0660544198143924</v>
      </c>
      <c r="D38" s="304">
        <f t="shared" si="65"/>
        <v>1.0483964470086815</v>
      </c>
      <c r="E38" s="304"/>
      <c r="F38" s="304">
        <v>9.2381180639337403E-3</v>
      </c>
      <c r="G38" s="304">
        <v>9.3132190322048319E-3</v>
      </c>
      <c r="H38" s="304">
        <v>8.9877845370818412E-3</v>
      </c>
      <c r="I38" s="304"/>
      <c r="J38" s="304">
        <v>1.0827526858896899E-2</v>
      </c>
      <c r="K38" s="304">
        <v>1.0963856065796602E-2</v>
      </c>
      <c r="L38" s="304">
        <v>1.0012570028407997E-2</v>
      </c>
      <c r="M38" s="304"/>
      <c r="N38" s="304">
        <v>9.9098395812170462E-2</v>
      </c>
      <c r="O38" s="304">
        <v>9.5803672957128244E-2</v>
      </c>
      <c r="P38" s="304">
        <v>9.6703634292888932E-2</v>
      </c>
      <c r="Q38" s="306"/>
      <c r="R38" s="304">
        <v>2.5242406972224227E-2</v>
      </c>
      <c r="S38" s="304">
        <v>2.3476747147316571E-2</v>
      </c>
      <c r="T38" s="304">
        <v>2.2355397022276232E-2</v>
      </c>
      <c r="U38" s="306"/>
      <c r="V38" s="304">
        <v>0.10137876384115747</v>
      </c>
      <c r="W38" s="304">
        <v>0.10481085145612179</v>
      </c>
      <c r="X38" s="304">
        <v>0.10055183965676066</v>
      </c>
      <c r="Y38" s="306"/>
      <c r="Z38" s="304">
        <v>0.15889772496560198</v>
      </c>
      <c r="AA38" s="304">
        <v>0.15411627319698964</v>
      </c>
      <c r="AB38" s="304">
        <v>0.12835564609540423</v>
      </c>
      <c r="AC38" s="306"/>
      <c r="AD38" s="304">
        <v>0.14802108035738992</v>
      </c>
      <c r="AE38" s="304">
        <v>0.1212631698036728</v>
      </c>
      <c r="AF38" s="304">
        <v>8.5703631027783E-2</v>
      </c>
      <c r="AG38" s="306"/>
      <c r="AH38" s="304">
        <v>0.37597626762711467</v>
      </c>
      <c r="AI38" s="304">
        <v>0.44581777348539853</v>
      </c>
      <c r="AJ38" s="304">
        <v>0.49905468961911403</v>
      </c>
      <c r="AK38" s="306"/>
      <c r="AL38" s="304">
        <v>8.0734349643713441E-2</v>
      </c>
      <c r="AM38" s="304">
        <v>0.10048885666976337</v>
      </c>
      <c r="AN38" s="304">
        <v>9.6671254728964456E-2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2.225496867188689</v>
      </c>
      <c r="C39" s="304">
        <f t="shared" si="64"/>
        <v>2.2526356452127296</v>
      </c>
      <c r="D39" s="304">
        <f t="shared" si="65"/>
        <v>2.2403931219256035</v>
      </c>
      <c r="E39" s="304"/>
      <c r="F39" s="304">
        <v>6.6506984192183103E-3</v>
      </c>
      <c r="G39" s="304">
        <v>7.2333850253821167E-3</v>
      </c>
      <c r="H39" s="304">
        <v>7.2066908281879661E-3</v>
      </c>
      <c r="I39" s="304"/>
      <c r="J39" s="304">
        <v>9.2143577746010688E-2</v>
      </c>
      <c r="K39" s="304">
        <v>0.11161135783842312</v>
      </c>
      <c r="L39" s="304">
        <v>0.13993191126957072</v>
      </c>
      <c r="M39" s="304"/>
      <c r="N39" s="304">
        <v>0.30147970734043938</v>
      </c>
      <c r="O39" s="304">
        <v>0.3333021780853469</v>
      </c>
      <c r="P39" s="304">
        <v>0.35856081428870346</v>
      </c>
      <c r="Q39" s="306"/>
      <c r="R39" s="304">
        <v>0.10788266130741693</v>
      </c>
      <c r="S39" s="304">
        <v>0.12498878760499182</v>
      </c>
      <c r="T39" s="304">
        <v>0.14409013675559151</v>
      </c>
      <c r="U39" s="306"/>
      <c r="V39" s="304">
        <v>0.12723109187817561</v>
      </c>
      <c r="W39" s="304">
        <v>0.15089671245107528</v>
      </c>
      <c r="X39" s="304">
        <v>0.18055352070670233</v>
      </c>
      <c r="Y39" s="306"/>
      <c r="Z39" s="304">
        <v>0.64874642183540943</v>
      </c>
      <c r="AA39" s="304">
        <v>0.64334165996913639</v>
      </c>
      <c r="AB39" s="304">
        <v>0.64310124391118551</v>
      </c>
      <c r="AC39" s="306"/>
      <c r="AD39" s="304">
        <v>0.56214029559284251</v>
      </c>
      <c r="AE39" s="304">
        <v>0.53438177452507218</v>
      </c>
      <c r="AF39" s="304">
        <v>0.51793675257001837</v>
      </c>
      <c r="AG39" s="306"/>
      <c r="AH39" s="304">
        <v>0.23073722359390783</v>
      </c>
      <c r="AI39" s="304">
        <v>0.17458562750951812</v>
      </c>
      <c r="AJ39" s="304">
        <v>5.7224120645529668E-2</v>
      </c>
      <c r="AK39" s="306"/>
      <c r="AL39" s="304">
        <v>0.14848518947526831</v>
      </c>
      <c r="AM39" s="304">
        <v>0.17229416220378355</v>
      </c>
      <c r="AN39" s="304">
        <v>0.19178793095011371</v>
      </c>
    </row>
    <row r="40" spans="1:40" x14ac:dyDescent="0.2">
      <c r="A40" s="13" t="str">
        <f t="shared" si="63"/>
        <v>Process, plant and machine operatives</v>
      </c>
      <c r="B40" s="304">
        <f t="shared" si="66"/>
        <v>17.355184534463351</v>
      </c>
      <c r="C40" s="304">
        <f t="shared" si="64"/>
        <v>19.296830862146038</v>
      </c>
      <c r="D40" s="304">
        <f t="shared" si="65"/>
        <v>17.494924371749612</v>
      </c>
      <c r="E40" s="304"/>
      <c r="F40" s="304">
        <v>5.90990079001845E-4</v>
      </c>
      <c r="G40" s="304">
        <v>8.6562865730178842E-4</v>
      </c>
      <c r="H40" s="304">
        <v>1.2078519962695146E-3</v>
      </c>
      <c r="I40" s="304"/>
      <c r="J40" s="304">
        <v>0.13787586062036444</v>
      </c>
      <c r="K40" s="304">
        <v>0.2003489493590413</v>
      </c>
      <c r="L40" s="304">
        <v>0.29168427966945837</v>
      </c>
      <c r="M40" s="304"/>
      <c r="N40" s="304">
        <v>0.34915496050847483</v>
      </c>
      <c r="O40" s="304">
        <v>0.55243934450833265</v>
      </c>
      <c r="P40" s="304">
        <v>0.88732262246577343</v>
      </c>
      <c r="Q40" s="306"/>
      <c r="R40" s="305">
        <v>0.18476421731279388</v>
      </c>
      <c r="S40" s="305">
        <v>0.2582869124805417</v>
      </c>
      <c r="T40" s="305">
        <v>0.2899167338875665</v>
      </c>
      <c r="U40" s="306"/>
      <c r="V40" s="305">
        <v>0.38740965797325327</v>
      </c>
      <c r="W40" s="305">
        <v>0.54054204359048552</v>
      </c>
      <c r="X40" s="305">
        <v>0.53668236844008643</v>
      </c>
      <c r="Y40" s="306"/>
      <c r="Z40" s="305">
        <v>5.4622455924212208</v>
      </c>
      <c r="AA40" s="305">
        <v>6.2382286513800773</v>
      </c>
      <c r="AB40" s="305">
        <v>6.6863749302452273</v>
      </c>
      <c r="AC40" s="306"/>
      <c r="AD40" s="305">
        <v>6.0115747974243483</v>
      </c>
      <c r="AE40" s="305">
        <v>7.3713019016891526</v>
      </c>
      <c r="AF40" s="305">
        <v>7.2494186060530001</v>
      </c>
      <c r="AG40" s="306"/>
      <c r="AH40" s="305">
        <v>3.2342496722680685</v>
      </c>
      <c r="AI40" s="305">
        <v>3.4745050523204832</v>
      </c>
      <c r="AJ40" s="305">
        <v>1.3686346376438092</v>
      </c>
      <c r="AK40" s="306"/>
      <c r="AL40" s="305">
        <v>1.5873187858558258</v>
      </c>
      <c r="AM40" s="305">
        <v>0.66031237816062127</v>
      </c>
      <c r="AN40" s="305">
        <v>0.18368234134842004</v>
      </c>
    </row>
    <row r="41" spans="1:40" x14ac:dyDescent="0.2">
      <c r="A41" s="39" t="str">
        <f t="shared" si="63"/>
        <v>Elementary occupations</v>
      </c>
      <c r="B41" s="307">
        <f t="shared" si="66"/>
        <v>4.7613500235145185</v>
      </c>
      <c r="C41" s="307">
        <f t="shared" si="64"/>
        <v>3.8588509213408209</v>
      </c>
      <c r="D41" s="307">
        <f>SUM(H41,L41,P41,T41,X41,AB41,AF41,AJ41,AN41)</f>
        <v>3.1056003191182446</v>
      </c>
      <c r="E41" s="307"/>
      <c r="F41" s="307">
        <v>7.4483328766163873E-3</v>
      </c>
      <c r="G41" s="307">
        <v>9.0009030503599083E-3</v>
      </c>
      <c r="H41" s="307">
        <v>1.0700370407202803E-2</v>
      </c>
      <c r="I41" s="307"/>
      <c r="J41" s="307">
        <v>4.1348243395959557E-2</v>
      </c>
      <c r="K41" s="307">
        <v>5.1022412696317972E-2</v>
      </c>
      <c r="L41" s="307">
        <v>6.6571591126850127E-2</v>
      </c>
      <c r="M41" s="307"/>
      <c r="N41" s="307">
        <v>0.17848728794290616</v>
      </c>
      <c r="O41" s="307">
        <v>0.18498387841928918</v>
      </c>
      <c r="P41" s="307">
        <v>0.2092827824323362</v>
      </c>
      <c r="Q41" s="308"/>
      <c r="R41" s="307">
        <v>0.10691881841738217</v>
      </c>
      <c r="S41" s="307">
        <v>0.10248450401342638</v>
      </c>
      <c r="T41" s="307">
        <v>0.12629689890655282</v>
      </c>
      <c r="U41" s="308"/>
      <c r="V41" s="307">
        <v>8.7846604721238356E-2</v>
      </c>
      <c r="W41" s="307">
        <v>8.8232053903287463E-2</v>
      </c>
      <c r="X41" s="307">
        <v>9.8097798949672105E-2</v>
      </c>
      <c r="Y41" s="308"/>
      <c r="Z41" s="307">
        <v>0.79589309964245147</v>
      </c>
      <c r="AA41" s="307">
        <v>0.61072987848820415</v>
      </c>
      <c r="AB41" s="307">
        <v>0.57002085456367035</v>
      </c>
      <c r="AC41" s="308"/>
      <c r="AD41" s="307">
        <v>1.3915971411820935</v>
      </c>
      <c r="AE41" s="307">
        <v>1.0796214422986095</v>
      </c>
      <c r="AF41" s="307">
        <v>0.81662642921779893</v>
      </c>
      <c r="AG41" s="308"/>
      <c r="AH41" s="307">
        <v>1.5044322310326002</v>
      </c>
      <c r="AI41" s="307">
        <v>1.2651563333700202</v>
      </c>
      <c r="AJ41" s="307">
        <v>0.83739435182571198</v>
      </c>
      <c r="AK41" s="308"/>
      <c r="AL41" s="307">
        <v>0.64737826430327017</v>
      </c>
      <c r="AM41" s="307">
        <v>0.467619515101306</v>
      </c>
      <c r="AN41" s="307">
        <v>0.37060924168844928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52.006000000000014</v>
      </c>
      <c r="C50" s="305">
        <f>SUM(C51:C59)</f>
        <v>50.381000000000022</v>
      </c>
      <c r="D50" s="305">
        <f>SUM(D51:D59)</f>
        <v>50.004000000000033</v>
      </c>
      <c r="E50" s="304"/>
      <c r="F50" s="305">
        <f>SUM(F51:F59)</f>
        <v>8.1088335534794526E-2</v>
      </c>
      <c r="G50" s="305">
        <f>SUM(G51:G59)</f>
        <v>0.1002572832586594</v>
      </c>
      <c r="H50" s="305">
        <f>SUM(H51:H59)</f>
        <v>0.14243349268053551</v>
      </c>
      <c r="I50" s="304"/>
      <c r="J50" s="305">
        <f>SUM(J51:J59)</f>
        <v>1.4448867513849195</v>
      </c>
      <c r="K50" s="305">
        <f>SUM(K51:K59)</f>
        <v>1.7767546220063215</v>
      </c>
      <c r="L50" s="305">
        <f>SUM(L51:L59)</f>
        <v>2.4627822452104162</v>
      </c>
      <c r="M50" s="304"/>
      <c r="N50" s="305">
        <f>SUM(N51:N59)</f>
        <v>3.1515525343056705</v>
      </c>
      <c r="O50" s="305">
        <f>SUM(O51:O59)</f>
        <v>3.4015917951429757</v>
      </c>
      <c r="P50" s="305">
        <f>SUM(P51:P59)</f>
        <v>3.9593776410129138</v>
      </c>
      <c r="Q50" s="304"/>
      <c r="R50" s="305">
        <f>SUM(R51:R59)</f>
        <v>1.2495727010165876</v>
      </c>
      <c r="S50" s="305">
        <f>SUM(S51:S59)</f>
        <v>1.3400232919577271</v>
      </c>
      <c r="T50" s="305">
        <f>SUM(T51:T59)</f>
        <v>1.6510477794226768</v>
      </c>
      <c r="U50" s="304"/>
      <c r="V50" s="305">
        <f>SUM(V51:V59)</f>
        <v>2.3499141531013779</v>
      </c>
      <c r="W50" s="305">
        <f>SUM(W51:W59)</f>
        <v>2.4745862296413343</v>
      </c>
      <c r="X50" s="305">
        <f>SUM(X51:X59)</f>
        <v>2.7857867647568111</v>
      </c>
      <c r="Y50" s="304"/>
      <c r="Z50" s="305">
        <f>SUM(Z51:Z59)</f>
        <v>20.505851772136559</v>
      </c>
      <c r="AA50" s="305">
        <f>SUM(AA51:AA59)</f>
        <v>17.827181036816331</v>
      </c>
      <c r="AB50" s="305">
        <f>SUM(AB51:AB59)</f>
        <v>17.413648029333665</v>
      </c>
      <c r="AC50" s="304"/>
      <c r="AD50" s="305">
        <f>SUM(AD51:AD59)</f>
        <v>14.811534282295643</v>
      </c>
      <c r="AE50" s="305">
        <f>SUM(AE51:AE59)</f>
        <v>15.707106840333957</v>
      </c>
      <c r="AF50" s="305">
        <f>SUM(AF51:AF59)</f>
        <v>16.681300413095325</v>
      </c>
      <c r="AG50" s="304"/>
      <c r="AH50" s="305">
        <f>SUM(AH51:AH59)</f>
        <v>6.0027422910965118</v>
      </c>
      <c r="AI50" s="305">
        <f>SUM(AI51:AI59)</f>
        <v>6.1206633615385337</v>
      </c>
      <c r="AJ50" s="305">
        <f>SUM(AJ51:AJ59)</f>
        <v>4.2985671058492922</v>
      </c>
      <c r="AK50" s="304"/>
      <c r="AL50" s="305">
        <f>SUM(AL51:AL59)</f>
        <v>2.4088571791279465</v>
      </c>
      <c r="AM50" s="305">
        <f>SUM(AM51:AM59)</f>
        <v>1.6328355393041798</v>
      </c>
      <c r="AN50" s="305">
        <f>SUM(AN51:AN59)</f>
        <v>0.60905652863839266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4.4309697253166958</v>
      </c>
      <c r="C51" s="304">
        <f t="shared" ref="C51:D51" si="68">SUM(G51,K51,O51,S51,W51,AA51,AE51,AI51,AM51)</f>
        <v>4.0625694736236886</v>
      </c>
      <c r="D51" s="304">
        <f t="shared" si="68"/>
        <v>4.5928774349967831</v>
      </c>
      <c r="E51" s="304"/>
      <c r="F51" s="304">
        <v>1.2904976624945576E-2</v>
      </c>
      <c r="G51" s="304">
        <v>1.722437513863484E-2</v>
      </c>
      <c r="H51" s="304">
        <v>2.8132790120440551E-2</v>
      </c>
      <c r="I51" s="304"/>
      <c r="J51" s="304">
        <v>0.36379648425909838</v>
      </c>
      <c r="K51" s="304">
        <v>0.4352308830175442</v>
      </c>
      <c r="L51" s="304">
        <v>0.61110556026206897</v>
      </c>
      <c r="M51" s="304"/>
      <c r="N51" s="304">
        <v>0.67236877145135943</v>
      </c>
      <c r="O51" s="304">
        <v>0.68897930908556471</v>
      </c>
      <c r="P51" s="304">
        <v>0.81915725931180117</v>
      </c>
      <c r="Q51" s="304"/>
      <c r="R51" s="304">
        <v>0.17112118775296783</v>
      </c>
      <c r="S51" s="304">
        <v>0.16110235777998788</v>
      </c>
      <c r="T51" s="304">
        <v>0.17629926161341358</v>
      </c>
      <c r="U51" s="304"/>
      <c r="V51" s="304">
        <v>0.4110158859047483</v>
      </c>
      <c r="W51" s="304">
        <v>0.39092232508013086</v>
      </c>
      <c r="X51" s="304">
        <v>0.43512490450064933</v>
      </c>
      <c r="Y51" s="304"/>
      <c r="Z51" s="304">
        <v>1.4493035600498894</v>
      </c>
      <c r="AA51" s="304">
        <v>1.1124939938377394</v>
      </c>
      <c r="AB51" s="304">
        <v>1.2829993376684186</v>
      </c>
      <c r="AC51" s="304"/>
      <c r="AD51" s="304">
        <v>0.82377977285918613</v>
      </c>
      <c r="AE51" s="304">
        <v>0.76393973564794782</v>
      </c>
      <c r="AF51" s="304">
        <v>0.85310922070099759</v>
      </c>
      <c r="AG51" s="304"/>
      <c r="AH51" s="304">
        <v>0.37201111970632506</v>
      </c>
      <c r="AI51" s="304">
        <v>0.34937614991617721</v>
      </c>
      <c r="AJ51" s="304">
        <v>0.26066159214908108</v>
      </c>
      <c r="AK51" s="304"/>
      <c r="AL51" s="304">
        <v>0.15466796670817576</v>
      </c>
      <c r="AM51" s="304">
        <v>0.14330034411996256</v>
      </c>
      <c r="AN51" s="304">
        <v>0.12628750866991159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4.3170133704601517</v>
      </c>
      <c r="C52" s="304">
        <f t="shared" ref="C52:C59" si="70">SUM(G52,K52,O52,S52,W52,AA52,AE52,AI52,AM52)</f>
        <v>4.3288537025508509</v>
      </c>
      <c r="D52" s="304">
        <f t="shared" ref="D52:D59" si="71">SUM(H52,L52,P52,T52,X52,AB52,AF52,AJ52,AN52)</f>
        <v>4.9490647337068996</v>
      </c>
      <c r="E52" s="304"/>
      <c r="F52" s="304">
        <v>3.1284508380638947E-2</v>
      </c>
      <c r="G52" s="304">
        <v>3.6999997137380718E-2</v>
      </c>
      <c r="H52" s="304">
        <v>4.6386866377756901E-2</v>
      </c>
      <c r="I52" s="304"/>
      <c r="J52" s="304">
        <v>0.52306267392305439</v>
      </c>
      <c r="K52" s="304">
        <v>0.65458219639810167</v>
      </c>
      <c r="L52" s="304">
        <v>0.90293318763529329</v>
      </c>
      <c r="M52" s="304"/>
      <c r="N52" s="304">
        <v>0.75717015140232846</v>
      </c>
      <c r="O52" s="304">
        <v>0.77611998327761511</v>
      </c>
      <c r="P52" s="304">
        <v>0.80901739161842767</v>
      </c>
      <c r="Q52" s="304"/>
      <c r="R52" s="304">
        <v>9.534708074514428E-2</v>
      </c>
      <c r="S52" s="304">
        <v>8.6786823569377419E-2</v>
      </c>
      <c r="T52" s="304">
        <v>0.11044222266873571</v>
      </c>
      <c r="U52" s="304"/>
      <c r="V52" s="304">
        <v>0.281643157827208</v>
      </c>
      <c r="W52" s="304">
        <v>0.2337063797516451</v>
      </c>
      <c r="X52" s="304">
        <v>0.17758029596271194</v>
      </c>
      <c r="Y52" s="304"/>
      <c r="Z52" s="304">
        <v>1.5325645625991113</v>
      </c>
      <c r="AA52" s="304">
        <v>1.403751442356159</v>
      </c>
      <c r="AB52" s="304">
        <v>1.7108994106840629</v>
      </c>
      <c r="AC52" s="304"/>
      <c r="AD52" s="304">
        <v>0.75545936030367244</v>
      </c>
      <c r="AE52" s="304">
        <v>0.79051627837273708</v>
      </c>
      <c r="AF52" s="304">
        <v>0.94067202922714976</v>
      </c>
      <c r="AG52" s="304"/>
      <c r="AH52" s="304">
        <v>0.24184102041867994</v>
      </c>
      <c r="AI52" s="304">
        <v>0.25209577823290541</v>
      </c>
      <c r="AJ52" s="304">
        <v>0.18029465805835362</v>
      </c>
      <c r="AK52" s="304"/>
      <c r="AL52" s="304">
        <v>9.8640854860313792E-2</v>
      </c>
      <c r="AM52" s="304">
        <v>9.4294823454929885E-2</v>
      </c>
      <c r="AN52" s="304">
        <v>7.0838671474407783E-2</v>
      </c>
    </row>
    <row r="53" spans="1:40" x14ac:dyDescent="0.2">
      <c r="A53" s="13" t="str">
        <f t="shared" si="67"/>
        <v>Associate professional occupations</v>
      </c>
      <c r="B53" s="304">
        <f t="shared" si="69"/>
        <v>3.00477890500024</v>
      </c>
      <c r="C53" s="304">
        <f t="shared" si="70"/>
        <v>2.6100855946993766</v>
      </c>
      <c r="D53" s="304">
        <f t="shared" si="71"/>
        <v>2.8794368261252492</v>
      </c>
      <c r="E53" s="304"/>
      <c r="F53" s="304">
        <v>3.8290186952352882E-3</v>
      </c>
      <c r="G53" s="304">
        <v>4.6474883680172538E-3</v>
      </c>
      <c r="H53" s="304">
        <v>7.2043951409625174E-3</v>
      </c>
      <c r="I53" s="304"/>
      <c r="J53" s="304">
        <v>0.18821523641408328</v>
      </c>
      <c r="K53" s="304">
        <v>0.21433602477435143</v>
      </c>
      <c r="L53" s="304">
        <v>0.30862550221919971</v>
      </c>
      <c r="M53" s="304"/>
      <c r="N53" s="304">
        <v>0.42324553230752343</v>
      </c>
      <c r="O53" s="304">
        <v>0.41053627028193429</v>
      </c>
      <c r="P53" s="304">
        <v>0.47841645445774744</v>
      </c>
      <c r="Q53" s="304"/>
      <c r="R53" s="304">
        <v>0.18082037417226704</v>
      </c>
      <c r="S53" s="304">
        <v>0.18532441832318419</v>
      </c>
      <c r="T53" s="304">
        <v>0.2352292522210124</v>
      </c>
      <c r="U53" s="304"/>
      <c r="V53" s="304">
        <v>0.36928889320507607</v>
      </c>
      <c r="W53" s="304">
        <v>0.32624960537569553</v>
      </c>
      <c r="X53" s="304">
        <v>0.37214370750979486</v>
      </c>
      <c r="Y53" s="304"/>
      <c r="Z53" s="304">
        <v>0.75380107396591622</v>
      </c>
      <c r="AA53" s="304">
        <v>0.46792721728645015</v>
      </c>
      <c r="AB53" s="304">
        <v>0.42172517813626248</v>
      </c>
      <c r="AC53" s="304"/>
      <c r="AD53" s="304">
        <v>0.65619586595513257</v>
      </c>
      <c r="AE53" s="304">
        <v>0.5946872578031478</v>
      </c>
      <c r="AF53" s="304">
        <v>0.71124847760630994</v>
      </c>
      <c r="AG53" s="304"/>
      <c r="AH53" s="304">
        <v>0.37382004279237213</v>
      </c>
      <c r="AI53" s="304">
        <v>0.36491036896759532</v>
      </c>
      <c r="AJ53" s="304">
        <v>0.30538420952203799</v>
      </c>
      <c r="AK53" s="304"/>
      <c r="AL53" s="304">
        <v>5.5562867492633741E-2</v>
      </c>
      <c r="AM53" s="304">
        <v>4.1466943519001133E-2</v>
      </c>
      <c r="AN53" s="304">
        <v>3.945964931192128E-2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3.4145690672366675</v>
      </c>
      <c r="C54" s="304">
        <f t="shared" si="70"/>
        <v>3.0441010465726821</v>
      </c>
      <c r="D54" s="304">
        <f t="shared" si="71"/>
        <v>2.7263449184746031</v>
      </c>
      <c r="E54" s="304"/>
      <c r="F54" s="304">
        <v>2.16862755994192E-2</v>
      </c>
      <c r="G54" s="304">
        <v>2.3905469016174952E-2</v>
      </c>
      <c r="H54" s="304">
        <v>3.4562351958492263E-2</v>
      </c>
      <c r="I54" s="304"/>
      <c r="J54" s="304">
        <v>0.14141059648099732</v>
      </c>
      <c r="K54" s="304">
        <v>0.16828212846630647</v>
      </c>
      <c r="L54" s="304">
        <v>0.22769732334996637</v>
      </c>
      <c r="M54" s="304"/>
      <c r="N54" s="304">
        <v>0.49976007816498869</v>
      </c>
      <c r="O54" s="304">
        <v>0.55914877100457372</v>
      </c>
      <c r="P54" s="304">
        <v>0.75909632594571286</v>
      </c>
      <c r="Q54" s="304"/>
      <c r="R54" s="304">
        <v>0.32077648468963849</v>
      </c>
      <c r="S54" s="304">
        <v>0.334304853320122</v>
      </c>
      <c r="T54" s="304">
        <v>0.46090951797952845</v>
      </c>
      <c r="U54" s="304"/>
      <c r="V54" s="304">
        <v>0.15608350280446873</v>
      </c>
      <c r="W54" s="304">
        <v>0.15790400351186762</v>
      </c>
      <c r="X54" s="304">
        <v>0.22878523966718523</v>
      </c>
      <c r="Y54" s="304"/>
      <c r="Z54" s="304">
        <v>0.70454583248515257</v>
      </c>
      <c r="AA54" s="304">
        <v>0.57822364575973328</v>
      </c>
      <c r="AB54" s="304">
        <v>0.43448681031164177</v>
      </c>
      <c r="AC54" s="304"/>
      <c r="AD54" s="304">
        <v>0.60032297635061727</v>
      </c>
      <c r="AE54" s="304">
        <v>0.38160916952143092</v>
      </c>
      <c r="AF54" s="304">
        <v>0.13391887478313166</v>
      </c>
      <c r="AG54" s="304"/>
      <c r="AH54" s="304">
        <v>0.81676301208082636</v>
      </c>
      <c r="AI54" s="304">
        <v>0.73284108909727486</v>
      </c>
      <c r="AJ54" s="304">
        <v>0.38879775189069876</v>
      </c>
      <c r="AK54" s="304"/>
      <c r="AL54" s="304">
        <v>0.15322030858055866</v>
      </c>
      <c r="AM54" s="304">
        <v>0.10788191687519827</v>
      </c>
      <c r="AN54" s="304">
        <v>5.8090722588245734E-2</v>
      </c>
    </row>
    <row r="55" spans="1:40" x14ac:dyDescent="0.2">
      <c r="A55" s="13" t="str">
        <f t="shared" si="67"/>
        <v>Skilled trades occupations</v>
      </c>
      <c r="B55" s="304">
        <f t="shared" si="69"/>
        <v>29.636382516204915</v>
      </c>
      <c r="C55" s="304">
        <f t="shared" si="70"/>
        <v>29.025584994753995</v>
      </c>
      <c r="D55" s="304">
        <f t="shared" si="71"/>
        <v>27.465226210237763</v>
      </c>
      <c r="E55" s="304"/>
      <c r="F55" s="304">
        <v>2.6567193962214182E-3</v>
      </c>
      <c r="G55" s="304">
        <v>3.5463880148344034E-3</v>
      </c>
      <c r="H55" s="304">
        <v>4.9439060487084978E-3</v>
      </c>
      <c r="I55" s="304"/>
      <c r="J55" s="304">
        <v>0.15475814541368152</v>
      </c>
      <c r="K55" s="304">
        <v>0.20604440191805251</v>
      </c>
      <c r="L55" s="304">
        <v>0.27559184675473919</v>
      </c>
      <c r="M55" s="304"/>
      <c r="N55" s="304">
        <v>0.54531144678922794</v>
      </c>
      <c r="O55" s="304">
        <v>0.67693557594302911</v>
      </c>
      <c r="P55" s="304">
        <v>0.74622283018120839</v>
      </c>
      <c r="Q55" s="304"/>
      <c r="R55" s="304">
        <v>0.37515598395287325</v>
      </c>
      <c r="S55" s="304">
        <v>0.44496637236824133</v>
      </c>
      <c r="T55" s="304">
        <v>0.51214828250892708</v>
      </c>
      <c r="U55" s="304"/>
      <c r="V55" s="304">
        <v>0.88998735092021564</v>
      </c>
      <c r="W55" s="304">
        <v>1.0771281085650524</v>
      </c>
      <c r="X55" s="304">
        <v>1.2631402345781737</v>
      </c>
      <c r="Y55" s="304"/>
      <c r="Z55" s="304">
        <v>13.597954437838055</v>
      </c>
      <c r="AA55" s="304">
        <v>11.836805233215811</v>
      </c>
      <c r="AB55" s="304">
        <v>10.788781879306171</v>
      </c>
      <c r="AC55" s="304"/>
      <c r="AD55" s="304">
        <v>9.6833871988059581</v>
      </c>
      <c r="AE55" s="304">
        <v>10.624625445036783</v>
      </c>
      <c r="AF55" s="304">
        <v>11.167885969969856</v>
      </c>
      <c r="AG55" s="304"/>
      <c r="AH55" s="304">
        <v>2.9824363098493198</v>
      </c>
      <c r="AI55" s="304">
        <v>3.2455579046575016</v>
      </c>
      <c r="AJ55" s="304">
        <v>2.5736018928641462</v>
      </c>
      <c r="AK55" s="304"/>
      <c r="AL55" s="304">
        <v>1.4047349232393622</v>
      </c>
      <c r="AM55" s="304">
        <v>0.90997556503468835</v>
      </c>
      <c r="AN55" s="304">
        <v>0.13290936802583272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0.11318249145623299</v>
      </c>
      <c r="C56" s="304">
        <f t="shared" si="70"/>
        <v>0.10603630790533992</v>
      </c>
      <c r="D56" s="304">
        <f t="shared" si="71"/>
        <v>0.10908605093375705</v>
      </c>
      <c r="E56" s="304"/>
      <c r="F56" s="304">
        <v>6.2068242817596856E-5</v>
      </c>
      <c r="G56" s="304">
        <v>6.6782093960598944E-5</v>
      </c>
      <c r="H56" s="304">
        <v>1.1103672269324787E-4</v>
      </c>
      <c r="I56" s="304"/>
      <c r="J56" s="304">
        <v>3.2623775029748704E-3</v>
      </c>
      <c r="K56" s="304">
        <v>3.4693401337145646E-3</v>
      </c>
      <c r="L56" s="304">
        <v>3.5731910554742835E-3</v>
      </c>
      <c r="M56" s="304"/>
      <c r="N56" s="304">
        <v>5.9755459946259585E-3</v>
      </c>
      <c r="O56" s="304">
        <v>5.9509858356985301E-3</v>
      </c>
      <c r="P56" s="304">
        <v>6.7758988193481759E-3</v>
      </c>
      <c r="Q56" s="304"/>
      <c r="R56" s="304">
        <v>1.2115076541855919E-3</v>
      </c>
      <c r="S56" s="304">
        <v>1.3470517719656576E-3</v>
      </c>
      <c r="T56" s="304">
        <v>1.6344380692094877E-3</v>
      </c>
      <c r="U56" s="304"/>
      <c r="V56" s="304">
        <v>3.0499887565080971E-3</v>
      </c>
      <c r="W56" s="304">
        <v>2.8066582770733383E-3</v>
      </c>
      <c r="X56" s="304">
        <v>2.8437717386663223E-3</v>
      </c>
      <c r="Y56" s="304"/>
      <c r="Z56" s="304">
        <v>4.3563407620953301E-2</v>
      </c>
      <c r="AA56" s="304">
        <v>4.4970470979055051E-2</v>
      </c>
      <c r="AB56" s="304">
        <v>5.4154630176620228E-2</v>
      </c>
      <c r="AC56" s="304"/>
      <c r="AD56" s="304">
        <v>9.3267893191946415E-3</v>
      </c>
      <c r="AE56" s="304">
        <v>7.4832570202670824E-3</v>
      </c>
      <c r="AF56" s="304">
        <v>8.3616397502040852E-3</v>
      </c>
      <c r="AG56" s="304"/>
      <c r="AH56" s="304">
        <v>2.4466525789665568E-2</v>
      </c>
      <c r="AI56" s="304">
        <v>2.2442242120816473E-2</v>
      </c>
      <c r="AJ56" s="304">
        <v>2.2209296265375909E-2</v>
      </c>
      <c r="AK56" s="304"/>
      <c r="AL56" s="304">
        <v>2.2264280575307369E-2</v>
      </c>
      <c r="AM56" s="304">
        <v>1.7499519672788639E-2</v>
      </c>
      <c r="AN56" s="304">
        <v>9.4221483361653074E-3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0.95895864337737624</v>
      </c>
      <c r="C57" s="304">
        <f t="shared" si="70"/>
        <v>0.98752626589825221</v>
      </c>
      <c r="D57" s="304">
        <f t="shared" si="71"/>
        <v>0.9832605844201352</v>
      </c>
      <c r="E57" s="304"/>
      <c r="F57" s="304">
        <v>1.3143748404759025E-3</v>
      </c>
      <c r="G57" s="304">
        <v>1.8312113306437937E-3</v>
      </c>
      <c r="H57" s="304">
        <v>2.4563846998246069E-3</v>
      </c>
      <c r="I57" s="304"/>
      <c r="J57" s="304">
        <v>3.2132222077175837E-2</v>
      </c>
      <c r="K57" s="304">
        <v>3.6548398111811452E-2</v>
      </c>
      <c r="L57" s="304">
        <v>3.9996747195277696E-2</v>
      </c>
      <c r="M57" s="304"/>
      <c r="N57" s="304">
        <v>0.16396612213967734</v>
      </c>
      <c r="O57" s="304">
        <v>0.18416542894901852</v>
      </c>
      <c r="P57" s="304">
        <v>0.22007402868438539</v>
      </c>
      <c r="Q57" s="304"/>
      <c r="R57" s="304">
        <v>5.4053636075198142E-2</v>
      </c>
      <c r="S57" s="304">
        <v>6.1151714077460249E-2</v>
      </c>
      <c r="T57" s="304">
        <v>7.2550322991952465E-2</v>
      </c>
      <c r="U57" s="304"/>
      <c r="V57" s="304">
        <v>4.1410571710693803E-2</v>
      </c>
      <c r="W57" s="304">
        <v>4.6882740516044095E-2</v>
      </c>
      <c r="X57" s="304">
        <v>5.3607387099549333E-2</v>
      </c>
      <c r="Y57" s="304"/>
      <c r="Z57" s="304">
        <v>0.38650759790971378</v>
      </c>
      <c r="AA57" s="304">
        <v>0.39683048104861557</v>
      </c>
      <c r="AB57" s="304">
        <v>0.43038300588882178</v>
      </c>
      <c r="AC57" s="304"/>
      <c r="AD57" s="304">
        <v>7.7444877943164347E-2</v>
      </c>
      <c r="AE57" s="304">
        <v>4.5531562560740167E-2</v>
      </c>
      <c r="AF57" s="304">
        <v>1.9666246611032591E-2</v>
      </c>
      <c r="AG57" s="304"/>
      <c r="AH57" s="304">
        <v>8.6034425466988335E-2</v>
      </c>
      <c r="AI57" s="304">
        <v>8.8349503971947796E-2</v>
      </c>
      <c r="AJ57" s="304">
        <v>3.1546976048575849E-2</v>
      </c>
      <c r="AK57" s="304"/>
      <c r="AL57" s="304">
        <v>0.1160948152142887</v>
      </c>
      <c r="AM57" s="304">
        <v>0.12623522533197054</v>
      </c>
      <c r="AN57" s="304">
        <v>0.1129794852007156</v>
      </c>
    </row>
    <row r="58" spans="1:40" x14ac:dyDescent="0.2">
      <c r="A58" s="13" t="str">
        <f t="shared" si="67"/>
        <v>Process, plant and machine operatives</v>
      </c>
      <c r="B58" s="304">
        <f t="shared" si="69"/>
        <v>3.7573175464201682</v>
      </c>
      <c r="C58" s="304">
        <f t="shared" si="70"/>
        <v>4.1428528952659569</v>
      </c>
      <c r="D58" s="304">
        <f t="shared" si="71"/>
        <v>4.2214873680582023</v>
      </c>
      <c r="E58" s="304"/>
      <c r="F58" s="304">
        <v>7.1871354725474811E-3</v>
      </c>
      <c r="G58" s="304">
        <v>1.1853181013049425E-2</v>
      </c>
      <c r="H58" s="304">
        <v>1.8441982029580986E-2</v>
      </c>
      <c r="I58" s="304"/>
      <c r="J58" s="304">
        <v>2.3549769650096676E-2</v>
      </c>
      <c r="K58" s="304">
        <v>3.8012718598696024E-2</v>
      </c>
      <c r="L58" s="304">
        <v>6.1086738051263342E-2</v>
      </c>
      <c r="M58" s="304"/>
      <c r="N58" s="304">
        <v>3.8691651546994527E-2</v>
      </c>
      <c r="O58" s="304">
        <v>5.1250495066928123E-2</v>
      </c>
      <c r="P58" s="304">
        <v>7.2831341833010765E-2</v>
      </c>
      <c r="Q58" s="304"/>
      <c r="R58" s="304">
        <v>3.9604230890728093E-2</v>
      </c>
      <c r="S58" s="304">
        <v>5.3664853101226109E-2</v>
      </c>
      <c r="T58" s="304">
        <v>7.1169004424341195E-2</v>
      </c>
      <c r="U58" s="304"/>
      <c r="V58" s="304">
        <v>0.12014354403750997</v>
      </c>
      <c r="W58" s="304">
        <v>0.15087232200634049</v>
      </c>
      <c r="X58" s="304">
        <v>0.16033587063255827</v>
      </c>
      <c r="Y58" s="304"/>
      <c r="Z58" s="304">
        <v>1.2696458516470404</v>
      </c>
      <c r="AA58" s="304">
        <v>1.2900116811263644</v>
      </c>
      <c r="AB58" s="304">
        <v>1.428187611403136</v>
      </c>
      <c r="AC58" s="304"/>
      <c r="AD58" s="304">
        <v>1.463987625339672</v>
      </c>
      <c r="AE58" s="304">
        <v>1.8091583110776162</v>
      </c>
      <c r="AF58" s="304">
        <v>2.0904070168578106</v>
      </c>
      <c r="AG58" s="304"/>
      <c r="AH58" s="304">
        <v>0.61269197750155413</v>
      </c>
      <c r="AI58" s="304">
        <v>0.62468414823031371</v>
      </c>
      <c r="AJ58" s="304">
        <v>0.28234158176938851</v>
      </c>
      <c r="AK58" s="304"/>
      <c r="AL58" s="304">
        <v>0.18181576033402475</v>
      </c>
      <c r="AM58" s="304">
        <v>0.11334518504542197</v>
      </c>
      <c r="AN58" s="304">
        <v>3.668622105711259E-2</v>
      </c>
    </row>
    <row r="59" spans="1:40" x14ac:dyDescent="0.2">
      <c r="A59" s="13" t="str">
        <f t="shared" si="67"/>
        <v>Elementary occupations</v>
      </c>
      <c r="B59" s="304">
        <f t="shared" si="69"/>
        <v>2.3728277345275606</v>
      </c>
      <c r="C59" s="304">
        <f t="shared" si="70"/>
        <v>2.0733897187298749</v>
      </c>
      <c r="D59" s="304">
        <f t="shared" si="71"/>
        <v>2.0772158730466388</v>
      </c>
      <c r="E59" s="304"/>
      <c r="F59" s="304">
        <v>1.6325828249311153E-4</v>
      </c>
      <c r="G59" s="304">
        <v>1.8239114596341275E-4</v>
      </c>
      <c r="H59" s="304">
        <v>1.937795820759412E-4</v>
      </c>
      <c r="I59" s="304"/>
      <c r="J59" s="304">
        <v>1.4699245663757379E-2</v>
      </c>
      <c r="K59" s="304">
        <v>2.0248530587743195E-2</v>
      </c>
      <c r="L59" s="304">
        <v>3.2172148687133841E-2</v>
      </c>
      <c r="M59" s="304"/>
      <c r="N59" s="304">
        <v>4.5063234508945102E-2</v>
      </c>
      <c r="O59" s="304">
        <v>4.8504975698613742E-2</v>
      </c>
      <c r="P59" s="304">
        <v>4.778611016127194E-2</v>
      </c>
      <c r="Q59" s="304"/>
      <c r="R59" s="304">
        <v>1.1482215083584822E-2</v>
      </c>
      <c r="S59" s="304">
        <v>1.1374847646162412E-2</v>
      </c>
      <c r="T59" s="304">
        <v>1.0665476945556246E-2</v>
      </c>
      <c r="U59" s="304"/>
      <c r="V59" s="304">
        <v>7.7291257934949356E-2</v>
      </c>
      <c r="W59" s="304">
        <v>8.8114086557485136E-2</v>
      </c>
      <c r="X59" s="304">
        <v>9.2225353067521693E-2</v>
      </c>
      <c r="Y59" s="304"/>
      <c r="Z59" s="304">
        <v>0.7679654480207232</v>
      </c>
      <c r="AA59" s="304">
        <v>0.69616687120640131</v>
      </c>
      <c r="AB59" s="304">
        <v>0.86203016575853109</v>
      </c>
      <c r="AC59" s="304"/>
      <c r="AD59" s="304">
        <v>0.74162981541904538</v>
      </c>
      <c r="AE59" s="304">
        <v>0.68955582329328557</v>
      </c>
      <c r="AF59" s="304">
        <v>0.75603093758883366</v>
      </c>
      <c r="AG59" s="304"/>
      <c r="AH59" s="304">
        <v>0.49267785749078052</v>
      </c>
      <c r="AI59" s="304">
        <v>0.44040617634400175</v>
      </c>
      <c r="AJ59" s="304">
        <v>0.25372914728163432</v>
      </c>
      <c r="AK59" s="304"/>
      <c r="AL59" s="304">
        <v>0.2218554021232817</v>
      </c>
      <c r="AM59" s="304">
        <v>7.8836016250218369E-2</v>
      </c>
      <c r="AN59" s="304">
        <v>2.2382753974079926E-2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245.14999999999998</v>
      </c>
      <c r="C62" s="305">
        <f>SUM(C63:C71)</f>
        <v>248.44099999999997</v>
      </c>
      <c r="D62" s="305">
        <f>SUM(D63:D71)</f>
        <v>262.8549999999999</v>
      </c>
      <c r="E62" s="304"/>
      <c r="F62" s="305">
        <f>SUM(F63:F71)</f>
        <v>0.50703473868289239</v>
      </c>
      <c r="G62" s="305">
        <f>SUM(G63:G71)</f>
        <v>0.69613208447822728</v>
      </c>
      <c r="H62" s="305">
        <f>SUM(H63:H71)</f>
        <v>1.1783990044587545</v>
      </c>
      <c r="I62" s="304"/>
      <c r="J62" s="305">
        <f>SUM(J63:J71)</f>
        <v>6.5982086808250555</v>
      </c>
      <c r="K62" s="305">
        <f>SUM(K63:K71)</f>
        <v>8.5556026515804149</v>
      </c>
      <c r="L62" s="305">
        <f>SUM(L63:L71)</f>
        <v>13.557344891752066</v>
      </c>
      <c r="M62" s="304"/>
      <c r="N62" s="305">
        <f>SUM(N63:N71)</f>
        <v>26.811601943153093</v>
      </c>
      <c r="O62" s="305">
        <f>SUM(O63:O71)</f>
        <v>31.992650790655588</v>
      </c>
      <c r="P62" s="305">
        <f>SUM(P63:P71)</f>
        <v>45.905354868520376</v>
      </c>
      <c r="Q62" s="304"/>
      <c r="R62" s="305">
        <f>SUM(R63:R71)</f>
        <v>9.0426045975908576</v>
      </c>
      <c r="S62" s="305">
        <f>SUM(S63:S71)</f>
        <v>10.413706449930823</v>
      </c>
      <c r="T62" s="305">
        <f>SUM(T63:T71)</f>
        <v>15.145369591666167</v>
      </c>
      <c r="U62" s="304"/>
      <c r="V62" s="305">
        <f>SUM(V63:V71)</f>
        <v>9.4768052196982975</v>
      </c>
      <c r="W62" s="305">
        <f>SUM(W63:W71)</f>
        <v>10.766575602955317</v>
      </c>
      <c r="X62" s="305">
        <f>SUM(X63:X71)</f>
        <v>14.552165904738533</v>
      </c>
      <c r="Y62" s="304"/>
      <c r="Z62" s="305">
        <f>SUM(Z63:Z71)</f>
        <v>68.015102364301185</v>
      </c>
      <c r="AA62" s="305">
        <f>SUM(AA63:AA71)</f>
        <v>67.069730655277624</v>
      </c>
      <c r="AB62" s="305">
        <f>SUM(AB63:AB71)</f>
        <v>76.766690927541916</v>
      </c>
      <c r="AC62" s="304"/>
      <c r="AD62" s="305">
        <f>SUM(AD63:AD71)</f>
        <v>71.334188412497852</v>
      </c>
      <c r="AE62" s="305">
        <f>SUM(AE63:AE71)</f>
        <v>69.976703234211399</v>
      </c>
      <c r="AF62" s="305">
        <f>SUM(AF63:AF71)</f>
        <v>66.50267118071055</v>
      </c>
      <c r="AG62" s="304"/>
      <c r="AH62" s="305">
        <f>SUM(AH63:AH71)</f>
        <v>37.35012903792439</v>
      </c>
      <c r="AI62" s="305">
        <f>SUM(AI63:AI71)</f>
        <v>35.560388018768101</v>
      </c>
      <c r="AJ62" s="305">
        <f>SUM(AJ63:AJ71)</f>
        <v>20.453776373667882</v>
      </c>
      <c r="AK62" s="304"/>
      <c r="AL62" s="305">
        <f>SUM(AL63:AL71)</f>
        <v>16.014325005326331</v>
      </c>
      <c r="AM62" s="305">
        <f>SUM(AM63:AM71)</f>
        <v>13.409510512142505</v>
      </c>
      <c r="AN62" s="305">
        <f>SUM(AN63:AN71)</f>
        <v>8.7932272569436893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30.71139554036116</v>
      </c>
      <c r="C63" s="304">
        <f t="shared" ref="C63:C71" si="73">SUM(G63,K63,O63,S63,W63,AA63,AE63,AI63,AM63)</f>
        <v>32.768476751330489</v>
      </c>
      <c r="D63" s="304">
        <f t="shared" ref="D63:D71" si="74">SUM(H63,L63,P63,T63,X63,AB63,AF63,AJ63,AN63)</f>
        <v>39.50678253861431</v>
      </c>
      <c r="E63" s="304"/>
      <c r="F63" s="304">
        <v>0.12100398548946498</v>
      </c>
      <c r="G63" s="304">
        <v>0.17749985261887433</v>
      </c>
      <c r="H63" s="304">
        <v>0.33886255741943105</v>
      </c>
      <c r="I63" s="304"/>
      <c r="J63" s="304">
        <v>1.4823831698606904</v>
      </c>
      <c r="K63" s="304">
        <v>2.0111482073447484</v>
      </c>
      <c r="L63" s="304">
        <v>3.4725061323447455</v>
      </c>
      <c r="M63" s="304"/>
      <c r="N63" s="304">
        <v>5.768632786368812</v>
      </c>
      <c r="O63" s="304">
        <v>7.1095717327386572</v>
      </c>
      <c r="P63" s="304">
        <v>9.8425477532511358</v>
      </c>
      <c r="Q63" s="304"/>
      <c r="R63" s="304">
        <v>1.4675910688092482</v>
      </c>
      <c r="S63" s="304">
        <v>1.6424344720106203</v>
      </c>
      <c r="T63" s="304">
        <v>2.4121867904879357</v>
      </c>
      <c r="U63" s="304"/>
      <c r="V63" s="304">
        <v>1.6209017271848423</v>
      </c>
      <c r="W63" s="304">
        <v>1.7997845849354863</v>
      </c>
      <c r="X63" s="304">
        <v>2.2519963382115411</v>
      </c>
      <c r="Y63" s="304"/>
      <c r="Z63" s="304">
        <v>7.4306819391635059</v>
      </c>
      <c r="AA63" s="304">
        <v>6.7497797715267982</v>
      </c>
      <c r="AB63" s="304">
        <v>8.3766917359652844</v>
      </c>
      <c r="AC63" s="304"/>
      <c r="AD63" s="304">
        <v>7.6631989786992474</v>
      </c>
      <c r="AE63" s="304">
        <v>7.8779121941198005</v>
      </c>
      <c r="AF63" s="304">
        <v>8.331660191391606</v>
      </c>
      <c r="AG63" s="304"/>
      <c r="AH63" s="304">
        <v>4.187022865523387</v>
      </c>
      <c r="AI63" s="304">
        <v>4.4513011381685752</v>
      </c>
      <c r="AJ63" s="304">
        <v>3.3934919515979129</v>
      </c>
      <c r="AK63" s="304"/>
      <c r="AL63" s="304">
        <v>0.96997901926195595</v>
      </c>
      <c r="AM63" s="304">
        <v>0.94904479786692586</v>
      </c>
      <c r="AN63" s="304">
        <v>1.0868390879447076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15.607497617519787</v>
      </c>
      <c r="C64" s="304">
        <f t="shared" si="73"/>
        <v>16.92583170388848</v>
      </c>
      <c r="D64" s="304">
        <f t="shared" si="74"/>
        <v>20.098968831099366</v>
      </c>
      <c r="E64" s="304"/>
      <c r="F64" s="304">
        <v>0.19298481990732996</v>
      </c>
      <c r="G64" s="304">
        <v>0.26095671166463696</v>
      </c>
      <c r="H64" s="304">
        <v>0.43626107800142</v>
      </c>
      <c r="I64" s="304"/>
      <c r="J64" s="304">
        <v>1.4818970608570645</v>
      </c>
      <c r="K64" s="304">
        <v>1.9280045516416435</v>
      </c>
      <c r="L64" s="304">
        <v>2.9440169324880459</v>
      </c>
      <c r="M64" s="304"/>
      <c r="N64" s="304">
        <v>3.5190878201569156</v>
      </c>
      <c r="O64" s="304">
        <v>4.0521078137160247</v>
      </c>
      <c r="P64" s="304">
        <v>5.2099284460746693</v>
      </c>
      <c r="Q64" s="304"/>
      <c r="R64" s="304">
        <v>0.53493900393193083</v>
      </c>
      <c r="S64" s="304">
        <v>0.54451394108280549</v>
      </c>
      <c r="T64" s="304">
        <v>0.66318914609750179</v>
      </c>
      <c r="U64" s="304"/>
      <c r="V64" s="304">
        <v>0.89828149657093437</v>
      </c>
      <c r="W64" s="304">
        <v>1.0110584351860921</v>
      </c>
      <c r="X64" s="304">
        <v>1.2915660385554284</v>
      </c>
      <c r="Y64" s="304"/>
      <c r="Z64" s="304">
        <v>4.1034965156977581</v>
      </c>
      <c r="AA64" s="304">
        <v>4.1886198864420212</v>
      </c>
      <c r="AB64" s="304">
        <v>5.177814485923097</v>
      </c>
      <c r="AC64" s="304"/>
      <c r="AD64" s="304">
        <v>2.9829044857381848</v>
      </c>
      <c r="AE64" s="304">
        <v>2.9367552577677514</v>
      </c>
      <c r="AF64" s="304">
        <v>2.849024972362479</v>
      </c>
      <c r="AG64" s="304"/>
      <c r="AH64" s="304">
        <v>1.5218828440224061</v>
      </c>
      <c r="AI64" s="304">
        <v>1.5845512672091462</v>
      </c>
      <c r="AJ64" s="304">
        <v>1.0669700435440523</v>
      </c>
      <c r="AK64" s="304"/>
      <c r="AL64" s="304">
        <v>0.3720235706372631</v>
      </c>
      <c r="AM64" s="304">
        <v>0.41926383917835819</v>
      </c>
      <c r="AN64" s="304">
        <v>0.46019768805266875</v>
      </c>
    </row>
    <row r="65" spans="1:40" x14ac:dyDescent="0.2">
      <c r="A65" s="13" t="str">
        <f t="shared" si="72"/>
        <v>Associate professional occupations</v>
      </c>
      <c r="B65" s="304">
        <f t="shared" si="75"/>
        <v>13.258878079609431</v>
      </c>
      <c r="C65" s="304">
        <f t="shared" si="73"/>
        <v>12.980719780052906</v>
      </c>
      <c r="D65" s="304">
        <f t="shared" si="74"/>
        <v>14.876984768981394</v>
      </c>
      <c r="E65" s="304"/>
      <c r="F65" s="304">
        <v>5.5534754582272292E-2</v>
      </c>
      <c r="G65" s="304">
        <v>6.7243702199850833E-2</v>
      </c>
      <c r="H65" s="304">
        <v>0.10080863242940062</v>
      </c>
      <c r="I65" s="304"/>
      <c r="J65" s="304">
        <v>0.57708242912557106</v>
      </c>
      <c r="K65" s="304">
        <v>0.64949598737196901</v>
      </c>
      <c r="L65" s="304">
        <v>0.86104370666254737</v>
      </c>
      <c r="M65" s="304"/>
      <c r="N65" s="304">
        <v>2.2269961346535001</v>
      </c>
      <c r="O65" s="304">
        <v>2.4132712469394884</v>
      </c>
      <c r="P65" s="304">
        <v>3.1986584655797103</v>
      </c>
      <c r="Q65" s="304"/>
      <c r="R65" s="304">
        <v>0.5201713576280641</v>
      </c>
      <c r="S65" s="304">
        <v>0.54761707420783179</v>
      </c>
      <c r="T65" s="304">
        <v>0.74521503782173371</v>
      </c>
      <c r="U65" s="304"/>
      <c r="V65" s="304">
        <v>0.67475095022827269</v>
      </c>
      <c r="W65" s="304">
        <v>0.71234477499806403</v>
      </c>
      <c r="X65" s="304">
        <v>0.94815442565759567</v>
      </c>
      <c r="Y65" s="304"/>
      <c r="Z65" s="304">
        <v>3.9466787843489683</v>
      </c>
      <c r="AA65" s="304">
        <v>3.5926896874338539</v>
      </c>
      <c r="AB65" s="304">
        <v>4.2333797117550649</v>
      </c>
      <c r="AC65" s="304"/>
      <c r="AD65" s="304">
        <v>3.2704667628329935</v>
      </c>
      <c r="AE65" s="304">
        <v>3.1836681725838294</v>
      </c>
      <c r="AF65" s="304">
        <v>3.4880552231404511</v>
      </c>
      <c r="AG65" s="304"/>
      <c r="AH65" s="304">
        <v>1.508450571038314</v>
      </c>
      <c r="AI65" s="304">
        <v>1.3920017000448086</v>
      </c>
      <c r="AJ65" s="304">
        <v>0.88742424729858227</v>
      </c>
      <c r="AK65" s="304"/>
      <c r="AL65" s="304">
        <v>0.47874633517147519</v>
      </c>
      <c r="AM65" s="304">
        <v>0.42238743427321213</v>
      </c>
      <c r="AN65" s="304">
        <v>0.41424531863630532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13.747062020660049</v>
      </c>
      <c r="C66" s="304">
        <f t="shared" si="73"/>
        <v>13.549076121851906</v>
      </c>
      <c r="D66" s="304">
        <f t="shared" si="74"/>
        <v>15.273439349348777</v>
      </c>
      <c r="E66" s="304"/>
      <c r="F66" s="304">
        <v>2.5645027941969777E-2</v>
      </c>
      <c r="G66" s="304">
        <v>3.6502572198876523E-2</v>
      </c>
      <c r="H66" s="304">
        <v>6.1184830593215042E-2</v>
      </c>
      <c r="I66" s="304"/>
      <c r="J66" s="304">
        <v>0.38188183182894486</v>
      </c>
      <c r="K66" s="304">
        <v>0.47428504023993195</v>
      </c>
      <c r="L66" s="304">
        <v>0.68271058258964368</v>
      </c>
      <c r="M66" s="304"/>
      <c r="N66" s="304">
        <v>1.8436354286223495</v>
      </c>
      <c r="O66" s="304">
        <v>2.1144049832578893</v>
      </c>
      <c r="P66" s="304">
        <v>3.97754150076989</v>
      </c>
      <c r="Q66" s="304"/>
      <c r="R66" s="304">
        <v>0.61238340044179318</v>
      </c>
      <c r="S66" s="304">
        <v>0.66182144984959534</v>
      </c>
      <c r="T66" s="304">
        <v>0.86761977553590131</v>
      </c>
      <c r="U66" s="304"/>
      <c r="V66" s="304">
        <v>0.6074422612067305</v>
      </c>
      <c r="W66" s="304">
        <v>0.63191849254078369</v>
      </c>
      <c r="X66" s="304">
        <v>1.0491788086130376</v>
      </c>
      <c r="Y66" s="304"/>
      <c r="Z66" s="304">
        <v>3.828598856790923</v>
      </c>
      <c r="AA66" s="304">
        <v>3.7352725315668427</v>
      </c>
      <c r="AB66" s="304">
        <v>3.867149050665033</v>
      </c>
      <c r="AC66" s="304"/>
      <c r="AD66" s="304">
        <v>4.2939608800277673</v>
      </c>
      <c r="AE66" s="304">
        <v>4.123620143297515</v>
      </c>
      <c r="AF66" s="304">
        <v>3.8622715565063896</v>
      </c>
      <c r="AG66" s="304"/>
      <c r="AH66" s="304">
        <v>1.4668038155807634</v>
      </c>
      <c r="AI66" s="304">
        <v>1.0198592206634709</v>
      </c>
      <c r="AJ66" s="304">
        <v>0.33362379796348013</v>
      </c>
      <c r="AK66" s="304"/>
      <c r="AL66" s="304">
        <v>0.68671051821880558</v>
      </c>
      <c r="AM66" s="304">
        <v>0.75139168823700198</v>
      </c>
      <c r="AN66" s="304">
        <v>0.57215944611218783</v>
      </c>
    </row>
    <row r="67" spans="1:40" x14ac:dyDescent="0.2">
      <c r="A67" s="13" t="str">
        <f t="shared" si="72"/>
        <v>Skilled trades occupations</v>
      </c>
      <c r="B67" s="304">
        <f t="shared" si="75"/>
        <v>18.933138891530593</v>
      </c>
      <c r="C67" s="304">
        <f t="shared" si="73"/>
        <v>18.58995877823941</v>
      </c>
      <c r="D67" s="304">
        <f t="shared" si="74"/>
        <v>18.506186521072703</v>
      </c>
      <c r="E67" s="304"/>
      <c r="F67" s="304">
        <v>8.6090646847361996E-3</v>
      </c>
      <c r="G67" s="304">
        <v>1.0581990658544569E-2</v>
      </c>
      <c r="H67" s="304">
        <v>1.7235172113941502E-2</v>
      </c>
      <c r="I67" s="304"/>
      <c r="J67" s="304">
        <v>0.21228791159053245</v>
      </c>
      <c r="K67" s="304">
        <v>0.2848056408455375</v>
      </c>
      <c r="L67" s="304">
        <v>0.46672241236595291</v>
      </c>
      <c r="M67" s="304"/>
      <c r="N67" s="304">
        <v>0.90712969208971772</v>
      </c>
      <c r="O67" s="304">
        <v>1.1474101506706493</v>
      </c>
      <c r="P67" s="304">
        <v>1.4728700861781732</v>
      </c>
      <c r="Q67" s="304"/>
      <c r="R67" s="304">
        <v>0.5125811747812371</v>
      </c>
      <c r="S67" s="304">
        <v>0.58342277995822744</v>
      </c>
      <c r="T67" s="304">
        <v>0.8213518189611102</v>
      </c>
      <c r="U67" s="304"/>
      <c r="V67" s="304">
        <v>0.65648977574261969</v>
      </c>
      <c r="W67" s="304">
        <v>0.76064028863717126</v>
      </c>
      <c r="X67" s="304">
        <v>0.86516287135897862</v>
      </c>
      <c r="Y67" s="304"/>
      <c r="Z67" s="304">
        <v>7.0317222454343824</v>
      </c>
      <c r="AA67" s="304">
        <v>6.7509456250716626</v>
      </c>
      <c r="AB67" s="304">
        <v>7.2664612729099183</v>
      </c>
      <c r="AC67" s="304"/>
      <c r="AD67" s="304">
        <v>5.2966204726720649</v>
      </c>
      <c r="AE67" s="304">
        <v>4.8509577797914645</v>
      </c>
      <c r="AF67" s="304">
        <v>4.795844028301091</v>
      </c>
      <c r="AG67" s="304"/>
      <c r="AH67" s="304">
        <v>2.7927416203668334</v>
      </c>
      <c r="AI67" s="304">
        <v>2.8331146918757266</v>
      </c>
      <c r="AJ67" s="304">
        <v>1.7816735880574366</v>
      </c>
      <c r="AK67" s="304"/>
      <c r="AL67" s="304">
        <v>1.5149569341684708</v>
      </c>
      <c r="AM67" s="304">
        <v>1.3680798307304265</v>
      </c>
      <c r="AN67" s="304">
        <v>1.0188652708261017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8.5447411140543394</v>
      </c>
      <c r="C68" s="304">
        <f t="shared" si="73"/>
        <v>9.0272332066182077</v>
      </c>
      <c r="D68" s="304">
        <f t="shared" si="74"/>
        <v>10.591576646951735</v>
      </c>
      <c r="E68" s="304"/>
      <c r="F68" s="304">
        <v>7.6971553770152999E-3</v>
      </c>
      <c r="G68" s="304">
        <v>1.0973830228397541E-2</v>
      </c>
      <c r="H68" s="304">
        <v>1.8287437167294019E-2</v>
      </c>
      <c r="I68" s="304"/>
      <c r="J68" s="304">
        <v>0.17560681822489496</v>
      </c>
      <c r="K68" s="304">
        <v>0.22295204393302459</v>
      </c>
      <c r="L68" s="304">
        <v>0.30365774064500767</v>
      </c>
      <c r="M68" s="304"/>
      <c r="N68" s="304">
        <v>0.88616492659029189</v>
      </c>
      <c r="O68" s="304">
        <v>1.0491050821114596</v>
      </c>
      <c r="P68" s="304">
        <v>1.4163804178495691</v>
      </c>
      <c r="Q68" s="304"/>
      <c r="R68" s="304">
        <v>0.78027213417407126</v>
      </c>
      <c r="S68" s="304">
        <v>0.96035269116462652</v>
      </c>
      <c r="T68" s="304">
        <v>1.5793540065918241</v>
      </c>
      <c r="U68" s="304"/>
      <c r="V68" s="304">
        <v>0.70989478526888239</v>
      </c>
      <c r="W68" s="304">
        <v>0.84572387647197422</v>
      </c>
      <c r="X68" s="304">
        <v>1.2519558784711444</v>
      </c>
      <c r="Y68" s="304"/>
      <c r="Z68" s="304">
        <v>1.7982759026205331</v>
      </c>
      <c r="AA68" s="304">
        <v>1.8945420001674789</v>
      </c>
      <c r="AB68" s="304">
        <v>2.3437153977192278</v>
      </c>
      <c r="AC68" s="304"/>
      <c r="AD68" s="304">
        <v>2.4413821594746659</v>
      </c>
      <c r="AE68" s="304">
        <v>2.3544098482637201</v>
      </c>
      <c r="AF68" s="304">
        <v>2.4046297379697359</v>
      </c>
      <c r="AG68" s="304"/>
      <c r="AH68" s="304">
        <v>1.1666368878193991</v>
      </c>
      <c r="AI68" s="304">
        <v>1.116937258457712</v>
      </c>
      <c r="AJ68" s="304">
        <v>0.73508790528837586</v>
      </c>
      <c r="AK68" s="304"/>
      <c r="AL68" s="304">
        <v>0.57881034450458635</v>
      </c>
      <c r="AM68" s="304">
        <v>0.57223657581981568</v>
      </c>
      <c r="AN68" s="304">
        <v>0.53850812524955649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67.231086773339399</v>
      </c>
      <c r="C69" s="304">
        <f t="shared" si="73"/>
        <v>65.029923395076452</v>
      </c>
      <c r="D69" s="304">
        <f t="shared" si="74"/>
        <v>64.256939352293145</v>
      </c>
      <c r="E69" s="304"/>
      <c r="F69" s="304">
        <v>4.8010188202085732E-2</v>
      </c>
      <c r="G69" s="304">
        <v>6.3390342873299407E-2</v>
      </c>
      <c r="H69" s="304">
        <v>9.4929100092645768E-2</v>
      </c>
      <c r="I69" s="304"/>
      <c r="J69" s="304">
        <v>1.1211062373453939</v>
      </c>
      <c r="K69" s="304">
        <v>1.3950807824679046</v>
      </c>
      <c r="L69" s="304">
        <v>2.0969817673533675</v>
      </c>
      <c r="M69" s="304"/>
      <c r="N69" s="304">
        <v>6.5355582177874831</v>
      </c>
      <c r="O69" s="304">
        <v>7.6428480811783333</v>
      </c>
      <c r="P69" s="304">
        <v>11.034220963880387</v>
      </c>
      <c r="Q69" s="304"/>
      <c r="R69" s="304">
        <v>2.3966556893149291</v>
      </c>
      <c r="S69" s="304">
        <v>2.7274961379719231</v>
      </c>
      <c r="T69" s="304">
        <v>4.0078701220614938</v>
      </c>
      <c r="U69" s="304"/>
      <c r="V69" s="304">
        <v>1.684034564985196</v>
      </c>
      <c r="W69" s="304">
        <v>1.7411745073273548</v>
      </c>
      <c r="X69" s="304">
        <v>2.268526065057304</v>
      </c>
      <c r="Y69" s="304"/>
      <c r="Z69" s="304">
        <v>20.724603257984569</v>
      </c>
      <c r="AA69" s="304">
        <v>21.256847607401163</v>
      </c>
      <c r="AB69" s="304">
        <v>25.291509960645929</v>
      </c>
      <c r="AC69" s="304"/>
      <c r="AD69" s="304">
        <v>19.83803341287755</v>
      </c>
      <c r="AE69" s="304">
        <v>17.579804561517875</v>
      </c>
      <c r="AF69" s="304">
        <v>13.671282211922083</v>
      </c>
      <c r="AG69" s="304"/>
      <c r="AH69" s="304">
        <v>10.850241811687518</v>
      </c>
      <c r="AI69" s="304">
        <v>9.461332354965478</v>
      </c>
      <c r="AJ69" s="304">
        <v>4.3296311655585935</v>
      </c>
      <c r="AK69" s="304"/>
      <c r="AL69" s="304">
        <v>4.032843393154665</v>
      </c>
      <c r="AM69" s="304">
        <v>3.1619490193731283</v>
      </c>
      <c r="AN69" s="304">
        <v>1.4619879957213413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26.287887792502172</v>
      </c>
      <c r="C70" s="304">
        <f t="shared" si="73"/>
        <v>27.903823406594832</v>
      </c>
      <c r="D70" s="304">
        <f t="shared" si="74"/>
        <v>27.368931924477508</v>
      </c>
      <c r="E70" s="304"/>
      <c r="F70" s="304">
        <v>3.9739708986664846E-2</v>
      </c>
      <c r="G70" s="304">
        <v>5.9816689019943067E-2</v>
      </c>
      <c r="H70" s="304">
        <v>0.10009996169160003</v>
      </c>
      <c r="I70" s="304"/>
      <c r="J70" s="304">
        <v>0.23527740396203739</v>
      </c>
      <c r="K70" s="304">
        <v>0.34293561498720343</v>
      </c>
      <c r="L70" s="304">
        <v>0.59294977599346776</v>
      </c>
      <c r="M70" s="304"/>
      <c r="N70" s="304">
        <v>0.99641569884778725</v>
      </c>
      <c r="O70" s="304">
        <v>1.2699624557314122</v>
      </c>
      <c r="P70" s="304">
        <v>1.8662480645073642</v>
      </c>
      <c r="Q70" s="304"/>
      <c r="R70" s="304">
        <v>0.44869528431208339</v>
      </c>
      <c r="S70" s="304">
        <v>0.56730131926836991</v>
      </c>
      <c r="T70" s="304">
        <v>0.6762765075302789</v>
      </c>
      <c r="U70" s="304"/>
      <c r="V70" s="304">
        <v>0.68667474609914481</v>
      </c>
      <c r="W70" s="304">
        <v>0.87033210076330603</v>
      </c>
      <c r="X70" s="304">
        <v>1.0338225101891816</v>
      </c>
      <c r="Y70" s="304"/>
      <c r="Z70" s="304">
        <v>6.7205163568336603</v>
      </c>
      <c r="AA70" s="304">
        <v>6.5994021005939922</v>
      </c>
      <c r="AB70" s="304">
        <v>6.8878967704533354</v>
      </c>
      <c r="AC70" s="304"/>
      <c r="AD70" s="304">
        <v>9.2784391283879248</v>
      </c>
      <c r="AE70" s="304">
        <v>10.729721293381001</v>
      </c>
      <c r="AF70" s="304">
        <v>11.913511778784363</v>
      </c>
      <c r="AG70" s="304"/>
      <c r="AH70" s="304">
        <v>5.2037539298072888</v>
      </c>
      <c r="AI70" s="304">
        <v>5.5438160617633896</v>
      </c>
      <c r="AJ70" s="304">
        <v>3.5630424317898219</v>
      </c>
      <c r="AK70" s="304"/>
      <c r="AL70" s="304">
        <v>2.6783755352655803</v>
      </c>
      <c r="AM70" s="304">
        <v>1.9205357710862108</v>
      </c>
      <c r="AN70" s="304">
        <v>0.73508412353809693</v>
      </c>
    </row>
    <row r="71" spans="1:40" x14ac:dyDescent="0.2">
      <c r="A71" s="13" t="str">
        <f t="shared" si="72"/>
        <v>Elementary occupations</v>
      </c>
      <c r="B71" s="304">
        <f t="shared" si="75"/>
        <v>50.828312170423033</v>
      </c>
      <c r="C71" s="304">
        <f t="shared" si="73"/>
        <v>51.665956856347293</v>
      </c>
      <c r="D71" s="304">
        <f t="shared" si="74"/>
        <v>52.375190067160993</v>
      </c>
      <c r="E71" s="304"/>
      <c r="F71" s="304">
        <v>7.8100335113531856E-3</v>
      </c>
      <c r="G71" s="304">
        <v>9.1663930158039867E-3</v>
      </c>
      <c r="H71" s="304">
        <v>1.0730234949806388E-2</v>
      </c>
      <c r="I71" s="304"/>
      <c r="J71" s="304">
        <v>0.93068581802992567</v>
      </c>
      <c r="K71" s="304">
        <v>1.2468947827484513</v>
      </c>
      <c r="L71" s="304">
        <v>2.136755841309288</v>
      </c>
      <c r="M71" s="304"/>
      <c r="N71" s="304">
        <v>4.1279812380362326</v>
      </c>
      <c r="O71" s="304">
        <v>5.1939692443116741</v>
      </c>
      <c r="P71" s="304">
        <v>7.886959170429467</v>
      </c>
      <c r="Q71" s="304"/>
      <c r="R71" s="304">
        <v>1.7693154841975018</v>
      </c>
      <c r="S71" s="304">
        <v>2.1787465844168228</v>
      </c>
      <c r="T71" s="304">
        <v>3.372306386578388</v>
      </c>
      <c r="U71" s="304"/>
      <c r="V71" s="304">
        <v>1.9383349124116744</v>
      </c>
      <c r="W71" s="304">
        <v>2.3935985420950847</v>
      </c>
      <c r="X71" s="304">
        <v>3.5918029686243225</v>
      </c>
      <c r="Y71" s="304"/>
      <c r="Z71" s="304">
        <v>12.430528505426887</v>
      </c>
      <c r="AA71" s="304">
        <v>12.301631445073804</v>
      </c>
      <c r="AB71" s="304">
        <v>13.322072541505019</v>
      </c>
      <c r="AC71" s="304"/>
      <c r="AD71" s="304">
        <v>16.269182131787449</v>
      </c>
      <c r="AE71" s="304">
        <v>16.339853983488435</v>
      </c>
      <c r="AF71" s="304">
        <v>15.18639148033235</v>
      </c>
      <c r="AG71" s="304"/>
      <c r="AH71" s="304">
        <v>8.652594692078484</v>
      </c>
      <c r="AI71" s="304">
        <v>8.1574743256197948</v>
      </c>
      <c r="AJ71" s="304">
        <v>4.3628312425696265</v>
      </c>
      <c r="AK71" s="304"/>
      <c r="AL71" s="304">
        <v>4.7018793549435287</v>
      </c>
      <c r="AM71" s="304">
        <v>3.8446215555774264</v>
      </c>
      <c r="AN71" s="304">
        <v>2.5053402008627237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227.29700000000017</v>
      </c>
      <c r="C74" s="305">
        <f>SUM(C75:C83)</f>
        <v>229.90200000000002</v>
      </c>
      <c r="D74" s="305">
        <f>SUM(D75:D83)</f>
        <v>241.80099999999996</v>
      </c>
      <c r="E74" s="304"/>
      <c r="F74" s="305">
        <f>SUM(F75:F83)</f>
        <v>2.5759358752583741</v>
      </c>
      <c r="G74" s="305">
        <f>SUM(G75:G83)</f>
        <v>3.091315954121149</v>
      </c>
      <c r="H74" s="305">
        <f>SUM(H75:H83)</f>
        <v>3.9771502998244919</v>
      </c>
      <c r="I74" s="304"/>
      <c r="J74" s="305">
        <f>SUM(J75:J83)</f>
        <v>22.327219566763493</v>
      </c>
      <c r="K74" s="305">
        <f>SUM(K75:K83)</f>
        <v>26.631294120230493</v>
      </c>
      <c r="L74" s="305">
        <f>SUM(L75:L83)</f>
        <v>34.077487345366976</v>
      </c>
      <c r="M74" s="304"/>
      <c r="N74" s="305">
        <f>SUM(N75:N83)</f>
        <v>50.937614976950329</v>
      </c>
      <c r="O74" s="305">
        <f>SUM(O75:O83)</f>
        <v>54.994483281774528</v>
      </c>
      <c r="P74" s="305">
        <f>SUM(P75:P83)</f>
        <v>64.818671002308491</v>
      </c>
      <c r="Q74" s="304"/>
      <c r="R74" s="305">
        <f>SUM(R75:R83)</f>
        <v>11.009552703062205</v>
      </c>
      <c r="S74" s="305">
        <f>SUM(S75:S83)</f>
        <v>11.753180551834966</v>
      </c>
      <c r="T74" s="305">
        <f>SUM(T75:T83)</f>
        <v>14.538638111031894</v>
      </c>
      <c r="U74" s="304"/>
      <c r="V74" s="305">
        <f>SUM(V75:V83)</f>
        <v>12.49397480280127</v>
      </c>
      <c r="W74" s="305">
        <f>SUM(W75:W83)</f>
        <v>13.225537274615046</v>
      </c>
      <c r="X74" s="305">
        <f>SUM(X75:X83)</f>
        <v>15.776465842626116</v>
      </c>
      <c r="Y74" s="304"/>
      <c r="Z74" s="305">
        <f>SUM(Z75:Z83)</f>
        <v>44.559944594483596</v>
      </c>
      <c r="AA74" s="305">
        <f>SUM(AA75:AA83)</f>
        <v>39.393008483676155</v>
      </c>
      <c r="AB74" s="305">
        <f>SUM(AB75:AB83)</f>
        <v>38.63080548802278</v>
      </c>
      <c r="AC74" s="304"/>
      <c r="AD74" s="305">
        <f>SUM(AD75:AD83)</f>
        <v>47.202482764021866</v>
      </c>
      <c r="AE74" s="305">
        <f>SUM(AE75:AE83)</f>
        <v>45.410019722537271</v>
      </c>
      <c r="AF74" s="305">
        <f>SUM(AF75:AF83)</f>
        <v>42.485258231592653</v>
      </c>
      <c r="AG74" s="304"/>
      <c r="AH74" s="305">
        <f>SUM(AH75:AH83)</f>
        <v>26.960043907540754</v>
      </c>
      <c r="AI74" s="305">
        <f>SUM(AI75:AI83)</f>
        <v>26.640450189258839</v>
      </c>
      <c r="AJ74" s="305">
        <f>SUM(AJ75:AJ83)</f>
        <v>19.951841534251663</v>
      </c>
      <c r="AK74" s="304"/>
      <c r="AL74" s="305">
        <f>SUM(AL75:AL83)</f>
        <v>9.2302308091182983</v>
      </c>
      <c r="AM74" s="305">
        <f>SUM(AM75:AM83)</f>
        <v>8.7627104219515477</v>
      </c>
      <c r="AN74" s="305">
        <f>SUM(AN75:AN83)</f>
        <v>7.5446821449748906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18.806064437001723</v>
      </c>
      <c r="C75" s="305">
        <f t="shared" ref="C75:C83" si="77">SUM(G75,K75,O75,S75,W75,AA75,AE75,AI75,AM75)</f>
        <v>18.880035685645048</v>
      </c>
      <c r="D75" s="305">
        <f t="shared" ref="D75:D83" si="78">SUM(H75,L75,P75,T75,X75,AB75,AF75,AJ75,AN75)</f>
        <v>20.983310378466239</v>
      </c>
      <c r="E75" s="304"/>
      <c r="F75" s="304">
        <v>0.29989380624921241</v>
      </c>
      <c r="G75" s="304">
        <v>0.3761657779010078</v>
      </c>
      <c r="H75" s="304">
        <v>0.51740881163222763</v>
      </c>
      <c r="I75" s="304"/>
      <c r="J75" s="304">
        <v>2.3106946218827051</v>
      </c>
      <c r="K75" s="304">
        <v>2.726498792217495</v>
      </c>
      <c r="L75" s="304">
        <v>3.5450209934279737</v>
      </c>
      <c r="M75" s="304"/>
      <c r="N75" s="304">
        <v>5.657206755064915</v>
      </c>
      <c r="O75" s="304">
        <v>5.9874420673600195</v>
      </c>
      <c r="P75" s="304">
        <v>7.1623765404595501</v>
      </c>
      <c r="Q75" s="304"/>
      <c r="R75" s="304">
        <v>0.81916549552023987</v>
      </c>
      <c r="S75" s="304">
        <v>0.82863693689568296</v>
      </c>
      <c r="T75" s="304">
        <v>1.0186780544979277</v>
      </c>
      <c r="U75" s="304"/>
      <c r="V75" s="304">
        <v>1.3513563398959321</v>
      </c>
      <c r="W75" s="304">
        <v>1.4390203360970253</v>
      </c>
      <c r="X75" s="304">
        <v>1.7305081018107387</v>
      </c>
      <c r="Y75" s="304"/>
      <c r="Z75" s="304">
        <v>3.6876297237937727</v>
      </c>
      <c r="AA75" s="304">
        <v>3.0354925104685386</v>
      </c>
      <c r="AB75" s="304">
        <v>3.1065268435636955</v>
      </c>
      <c r="AC75" s="304"/>
      <c r="AD75" s="304">
        <v>2.6489125049801414</v>
      </c>
      <c r="AE75" s="304">
        <v>2.4212369793768946</v>
      </c>
      <c r="AF75" s="304">
        <v>2.2519447694260117</v>
      </c>
      <c r="AG75" s="304"/>
      <c r="AH75" s="304">
        <v>1.5273769388606184</v>
      </c>
      <c r="AI75" s="304">
        <v>1.5493144445132621</v>
      </c>
      <c r="AJ75" s="304">
        <v>1.2412782912454625</v>
      </c>
      <c r="AK75" s="304"/>
      <c r="AL75" s="304">
        <v>0.50382825075418747</v>
      </c>
      <c r="AM75" s="304">
        <v>0.51622784081512152</v>
      </c>
      <c r="AN75" s="304">
        <v>0.40956797240265691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45.181281118276161</v>
      </c>
      <c r="C76" s="305">
        <f t="shared" si="77"/>
        <v>47.542899819586175</v>
      </c>
      <c r="D76" s="305">
        <f>SUM(H76,L76,P76,T76,X76,AB76,AF76,AJ76,AN76)</f>
        <v>52.863092820904292</v>
      </c>
      <c r="E76" s="304"/>
      <c r="F76" s="304">
        <v>1.3977734743180759</v>
      </c>
      <c r="G76" s="304">
        <v>1.6828132646705727</v>
      </c>
      <c r="H76" s="304">
        <v>2.092980369061856</v>
      </c>
      <c r="I76" s="304"/>
      <c r="J76" s="304">
        <v>9.71185675345858</v>
      </c>
      <c r="K76" s="304">
        <v>11.797589697938644</v>
      </c>
      <c r="L76" s="304">
        <v>14.955393381542951</v>
      </c>
      <c r="M76" s="304"/>
      <c r="N76" s="304">
        <v>16.672650671803119</v>
      </c>
      <c r="O76" s="304">
        <v>17.670415850668004</v>
      </c>
      <c r="P76" s="304">
        <v>19.284585709287214</v>
      </c>
      <c r="Q76" s="304"/>
      <c r="R76" s="304">
        <v>1.6532313490122537</v>
      </c>
      <c r="S76" s="304">
        <v>1.7113408017880603</v>
      </c>
      <c r="T76" s="304">
        <v>1.9884863731226115</v>
      </c>
      <c r="U76" s="304"/>
      <c r="V76" s="304">
        <v>2.6263065123113734</v>
      </c>
      <c r="W76" s="304">
        <v>2.7186161250650573</v>
      </c>
      <c r="X76" s="304">
        <v>3.0968281925053831</v>
      </c>
      <c r="Y76" s="304"/>
      <c r="Z76" s="304">
        <v>5.9698186429754712</v>
      </c>
      <c r="AA76" s="304">
        <v>4.8486802981548616</v>
      </c>
      <c r="AB76" s="304">
        <v>4.7735279981121357</v>
      </c>
      <c r="AC76" s="304"/>
      <c r="AD76" s="304">
        <v>4.3329049548464829</v>
      </c>
      <c r="AE76" s="304">
        <v>4.1219478860684875</v>
      </c>
      <c r="AF76" s="304">
        <v>4.145816263917113</v>
      </c>
      <c r="AG76" s="304"/>
      <c r="AH76" s="304">
        <v>2.1293524785363416</v>
      </c>
      <c r="AI76" s="304">
        <v>2.1971148162558398</v>
      </c>
      <c r="AJ76" s="304">
        <v>1.6286814745308604</v>
      </c>
      <c r="AK76" s="304"/>
      <c r="AL76" s="304">
        <v>0.68738628101446897</v>
      </c>
      <c r="AM76" s="304">
        <v>0.79438107897664589</v>
      </c>
      <c r="AN76" s="304">
        <v>0.89679305882416716</v>
      </c>
    </row>
    <row r="77" spans="1:40" x14ac:dyDescent="0.2">
      <c r="A77" s="13" t="str">
        <f t="shared" si="76"/>
        <v>Associate professional occupations</v>
      </c>
      <c r="B77" s="305">
        <f t="shared" si="79"/>
        <v>34.700867171451733</v>
      </c>
      <c r="C77" s="305">
        <f t="shared" si="77"/>
        <v>32.890832718530604</v>
      </c>
      <c r="D77" s="305">
        <f t="shared" si="78"/>
        <v>36.01619763211157</v>
      </c>
      <c r="E77" s="304"/>
      <c r="F77" s="304">
        <v>0.50114233377511841</v>
      </c>
      <c r="G77" s="304">
        <v>0.56217545166458138</v>
      </c>
      <c r="H77" s="304">
        <v>0.75276225372778705</v>
      </c>
      <c r="I77" s="304"/>
      <c r="J77" s="304">
        <v>5.1627297996214159</v>
      </c>
      <c r="K77" s="304">
        <v>5.6023767955463395</v>
      </c>
      <c r="L77" s="304">
        <v>6.9029261576739653</v>
      </c>
      <c r="M77" s="304"/>
      <c r="N77" s="304">
        <v>11.018124016567064</v>
      </c>
      <c r="O77" s="304">
        <v>10.927005136635488</v>
      </c>
      <c r="P77" s="304">
        <v>12.5802831724007</v>
      </c>
      <c r="Q77" s="304"/>
      <c r="R77" s="304">
        <v>2.0801328999248354</v>
      </c>
      <c r="S77" s="304">
        <v>2.1074754234409472</v>
      </c>
      <c r="T77" s="304">
        <v>2.6571276758308864</v>
      </c>
      <c r="U77" s="304"/>
      <c r="V77" s="304">
        <v>2.0715461053452491</v>
      </c>
      <c r="W77" s="304">
        <v>1.9658871130698106</v>
      </c>
      <c r="X77" s="304">
        <v>2.1523676748056579</v>
      </c>
      <c r="Y77" s="304"/>
      <c r="Z77" s="304">
        <v>6.087652806097231</v>
      </c>
      <c r="AA77" s="304">
        <v>4.9478258478978558</v>
      </c>
      <c r="AB77" s="304">
        <v>5.0682126743951228</v>
      </c>
      <c r="AC77" s="304"/>
      <c r="AD77" s="304">
        <v>4.4941196575548377</v>
      </c>
      <c r="AE77" s="304">
        <v>3.7567566793664673</v>
      </c>
      <c r="AF77" s="304">
        <v>3.2023401983283271</v>
      </c>
      <c r="AG77" s="304"/>
      <c r="AH77" s="304">
        <v>2.5320862947387179</v>
      </c>
      <c r="AI77" s="304">
        <v>2.204219971023814</v>
      </c>
      <c r="AJ77" s="304">
        <v>1.5849571699681708</v>
      </c>
      <c r="AK77" s="304"/>
      <c r="AL77" s="304">
        <v>0.75333325782726812</v>
      </c>
      <c r="AM77" s="304">
        <v>0.81711029988529993</v>
      </c>
      <c r="AN77" s="304">
        <v>1.1152206549809551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44.993627858584333</v>
      </c>
      <c r="C78" s="305">
        <f t="shared" si="77"/>
        <v>44.351249824381682</v>
      </c>
      <c r="D78" s="305">
        <f t="shared" si="78"/>
        <v>44.105909382991641</v>
      </c>
      <c r="E78" s="304"/>
      <c r="F78" s="304">
        <v>0.19424991219430615</v>
      </c>
      <c r="G78" s="304">
        <v>0.22404054881794702</v>
      </c>
      <c r="H78" s="304">
        <v>0.27583348222390824</v>
      </c>
      <c r="I78" s="304"/>
      <c r="J78" s="304">
        <v>2.6701501638867016</v>
      </c>
      <c r="K78" s="304">
        <v>3.2125618417308837</v>
      </c>
      <c r="L78" s="304">
        <v>4.1652284946401554</v>
      </c>
      <c r="M78" s="304"/>
      <c r="N78" s="304">
        <v>9.492623894121639</v>
      </c>
      <c r="O78" s="304">
        <v>10.698000048866852</v>
      </c>
      <c r="P78" s="304">
        <v>13.387170693280316</v>
      </c>
      <c r="Q78" s="304"/>
      <c r="R78" s="304">
        <v>2.6443191005865225</v>
      </c>
      <c r="S78" s="304">
        <v>2.7227398783562875</v>
      </c>
      <c r="T78" s="304">
        <v>3.1924913465989375</v>
      </c>
      <c r="U78" s="304"/>
      <c r="V78" s="304">
        <v>3.0496821307827351</v>
      </c>
      <c r="W78" s="304">
        <v>3.2712996001593906</v>
      </c>
      <c r="X78" s="304">
        <v>3.988870106079982</v>
      </c>
      <c r="Y78" s="304"/>
      <c r="Z78" s="304">
        <v>9.7508889377049837</v>
      </c>
      <c r="AA78" s="304">
        <v>8.8329466292986076</v>
      </c>
      <c r="AB78" s="304">
        <v>7.9006598321445907</v>
      </c>
      <c r="AC78" s="304"/>
      <c r="AD78" s="304">
        <v>10.945220462229145</v>
      </c>
      <c r="AE78" s="304">
        <v>9.5120022116879461</v>
      </c>
      <c r="AF78" s="304">
        <v>7.4488790306519723</v>
      </c>
      <c r="AG78" s="304"/>
      <c r="AH78" s="304">
        <v>4.4699961957280259</v>
      </c>
      <c r="AI78" s="304">
        <v>3.7422501407264543</v>
      </c>
      <c r="AJ78" s="304">
        <v>1.4775584304443588</v>
      </c>
      <c r="AK78" s="304"/>
      <c r="AL78" s="304">
        <v>1.7764970613502684</v>
      </c>
      <c r="AM78" s="304">
        <v>2.1354089247373151</v>
      </c>
      <c r="AN78" s="304">
        <v>2.2692179669274126</v>
      </c>
    </row>
    <row r="79" spans="1:40" x14ac:dyDescent="0.2">
      <c r="A79" s="13" t="str">
        <f t="shared" si="76"/>
        <v>Skilled trades occupations</v>
      </c>
      <c r="B79" s="305">
        <f t="shared" si="79"/>
        <v>10.056598250698039</v>
      </c>
      <c r="C79" s="305">
        <f t="shared" si="77"/>
        <v>10.179122152317447</v>
      </c>
      <c r="D79" s="305">
        <f t="shared" si="78"/>
        <v>10.012956081892796</v>
      </c>
      <c r="E79" s="304"/>
      <c r="F79" s="304">
        <v>3.44859188346225E-2</v>
      </c>
      <c r="G79" s="304">
        <v>4.757513006384765E-2</v>
      </c>
      <c r="H79" s="304">
        <v>6.5930261051813044E-2</v>
      </c>
      <c r="I79" s="304"/>
      <c r="J79" s="304">
        <v>0.42812664074605772</v>
      </c>
      <c r="K79" s="304">
        <v>0.57197633000091086</v>
      </c>
      <c r="L79" s="304">
        <v>0.73350094111144104</v>
      </c>
      <c r="M79" s="304"/>
      <c r="N79" s="304">
        <v>1.0052821271854717</v>
      </c>
      <c r="O79" s="304">
        <v>1.182524069026669</v>
      </c>
      <c r="P79" s="304">
        <v>1.4350056882669582</v>
      </c>
      <c r="Q79" s="304"/>
      <c r="R79" s="304">
        <v>0.47881451013959198</v>
      </c>
      <c r="S79" s="304">
        <v>0.5347077450107226</v>
      </c>
      <c r="T79" s="304">
        <v>0.68740551645444536</v>
      </c>
      <c r="U79" s="304"/>
      <c r="V79" s="304">
        <v>0.61898241536359055</v>
      </c>
      <c r="W79" s="304">
        <v>0.67296119296858936</v>
      </c>
      <c r="X79" s="304">
        <v>0.75931656358368715</v>
      </c>
      <c r="Y79" s="304"/>
      <c r="Z79" s="304">
        <v>2.8793841037201222</v>
      </c>
      <c r="AA79" s="304">
        <v>2.427890526366645</v>
      </c>
      <c r="AB79" s="304">
        <v>2.0821048076292947</v>
      </c>
      <c r="AC79" s="304"/>
      <c r="AD79" s="304">
        <v>2.7493367206096453</v>
      </c>
      <c r="AE79" s="304">
        <v>2.8872422109352591</v>
      </c>
      <c r="AF79" s="304">
        <v>2.9046477122440275</v>
      </c>
      <c r="AG79" s="304"/>
      <c r="AH79" s="304">
        <v>1.1398977204592062</v>
      </c>
      <c r="AI79" s="304">
        <v>1.1629445087439114</v>
      </c>
      <c r="AJ79" s="304">
        <v>0.8168136670595928</v>
      </c>
      <c r="AK79" s="304"/>
      <c r="AL79" s="304">
        <v>0.72228809363973057</v>
      </c>
      <c r="AM79" s="304">
        <v>0.69130043920089046</v>
      </c>
      <c r="AN79" s="304">
        <v>0.52823092449153419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15.297478803363454</v>
      </c>
      <c r="C80" s="305">
        <f t="shared" si="77"/>
        <v>14.690489086723009</v>
      </c>
      <c r="D80" s="305">
        <f t="shared" si="78"/>
        <v>14.877583226492222</v>
      </c>
      <c r="E80" s="304"/>
      <c r="F80" s="304">
        <v>1.0817993350396479E-2</v>
      </c>
      <c r="G80" s="304">
        <v>1.5475760319490751E-2</v>
      </c>
      <c r="H80" s="304">
        <v>2.5358596406720786E-2</v>
      </c>
      <c r="I80" s="304"/>
      <c r="J80" s="304">
        <v>0.47270909141713896</v>
      </c>
      <c r="K80" s="304">
        <v>0.57581999981509524</v>
      </c>
      <c r="L80" s="304">
        <v>0.75600189012004959</v>
      </c>
      <c r="M80" s="304"/>
      <c r="N80" s="304">
        <v>1.8164067801327868</v>
      </c>
      <c r="O80" s="304">
        <v>2.1694473405521379</v>
      </c>
      <c r="P80" s="304">
        <v>2.9946223155531699</v>
      </c>
      <c r="Q80" s="304"/>
      <c r="R80" s="304">
        <v>1.2022457248040512</v>
      </c>
      <c r="S80" s="304">
        <v>1.3244853967081807</v>
      </c>
      <c r="T80" s="304">
        <v>1.715854986802394</v>
      </c>
      <c r="U80" s="304"/>
      <c r="V80" s="304">
        <v>0.96744681405535826</v>
      </c>
      <c r="W80" s="304">
        <v>1.0659132177607658</v>
      </c>
      <c r="X80" s="304">
        <v>1.4858499202269753</v>
      </c>
      <c r="Y80" s="304"/>
      <c r="Z80" s="304">
        <v>4.2441702600324183</v>
      </c>
      <c r="AA80" s="304">
        <v>4.0125963179292956</v>
      </c>
      <c r="AB80" s="304">
        <v>4.001705769193495</v>
      </c>
      <c r="AC80" s="304"/>
      <c r="AD80" s="304">
        <v>3.7144752171807309</v>
      </c>
      <c r="AE80" s="304">
        <v>2.9956963096179705</v>
      </c>
      <c r="AF80" s="304">
        <v>2.1972872223797393</v>
      </c>
      <c r="AG80" s="304"/>
      <c r="AH80" s="304">
        <v>2.1896219388893474</v>
      </c>
      <c r="AI80" s="304">
        <v>2.0115879065596403</v>
      </c>
      <c r="AJ80" s="304">
        <v>1.3819191646040283</v>
      </c>
      <c r="AK80" s="304"/>
      <c r="AL80" s="304">
        <v>0.67958498350122709</v>
      </c>
      <c r="AM80" s="304">
        <v>0.51946683746043187</v>
      </c>
      <c r="AN80" s="304">
        <v>0.31898336120565157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19.697639272568878</v>
      </c>
      <c r="C81" s="305">
        <f t="shared" si="77"/>
        <v>21.807068658367761</v>
      </c>
      <c r="D81" s="305">
        <f t="shared" si="78"/>
        <v>24.431012811028065</v>
      </c>
      <c r="E81" s="304"/>
      <c r="F81" s="304">
        <v>8.3849624807351211E-2</v>
      </c>
      <c r="G81" s="304">
        <v>0.10842099462366893</v>
      </c>
      <c r="H81" s="304">
        <v>0.1393478776862439</v>
      </c>
      <c r="I81" s="304"/>
      <c r="J81" s="304">
        <v>0.77908212565621504</v>
      </c>
      <c r="K81" s="304">
        <v>1.0155687078579276</v>
      </c>
      <c r="L81" s="304">
        <v>1.3857186221385753</v>
      </c>
      <c r="M81" s="304"/>
      <c r="N81" s="304">
        <v>3.3304860201902184</v>
      </c>
      <c r="O81" s="304">
        <v>4.0450645377039924</v>
      </c>
      <c r="P81" s="304">
        <v>5.3426233017459177</v>
      </c>
      <c r="Q81" s="304"/>
      <c r="R81" s="304">
        <v>1.0041501631551486</v>
      </c>
      <c r="S81" s="304">
        <v>1.1899347127640172</v>
      </c>
      <c r="T81" s="304">
        <v>1.6533870655527665</v>
      </c>
      <c r="U81" s="304"/>
      <c r="V81" s="304">
        <v>1.149164969204163</v>
      </c>
      <c r="W81" s="304">
        <v>1.4105030490298032</v>
      </c>
      <c r="X81" s="304">
        <v>1.7989267398040429</v>
      </c>
      <c r="Y81" s="304"/>
      <c r="Z81" s="304">
        <v>5.0674894055499546</v>
      </c>
      <c r="AA81" s="304">
        <v>5.2170034299454979</v>
      </c>
      <c r="AB81" s="304">
        <v>5.6200140719060281</v>
      </c>
      <c r="AC81" s="304"/>
      <c r="AD81" s="304">
        <v>5.3264141887048861</v>
      </c>
      <c r="AE81" s="304">
        <v>5.7263188440367507</v>
      </c>
      <c r="AF81" s="304">
        <v>5.5285784195259282</v>
      </c>
      <c r="AG81" s="304"/>
      <c r="AH81" s="304">
        <v>2.2087204488842844</v>
      </c>
      <c r="AI81" s="304">
        <v>2.2030783546344943</v>
      </c>
      <c r="AJ81" s="304">
        <v>1.9197180938087774</v>
      </c>
      <c r="AK81" s="304"/>
      <c r="AL81" s="304">
        <v>0.74828232641665648</v>
      </c>
      <c r="AM81" s="304">
        <v>0.8911760277716122</v>
      </c>
      <c r="AN81" s="304">
        <v>1.04269861885978</v>
      </c>
    </row>
    <row r="82" spans="1:40" x14ac:dyDescent="0.2">
      <c r="A82" s="13" t="str">
        <f t="shared" si="76"/>
        <v>Process, plant and machine operatives</v>
      </c>
      <c r="B82" s="305">
        <f t="shared" si="79"/>
        <v>6.2786372506490258</v>
      </c>
      <c r="C82" s="305">
        <f t="shared" si="77"/>
        <v>6.8105796201690492</v>
      </c>
      <c r="D82" s="305">
        <f t="shared" si="78"/>
        <v>6.5965377029037571</v>
      </c>
      <c r="E82" s="304"/>
      <c r="F82" s="304">
        <v>1.142860671327852E-2</v>
      </c>
      <c r="G82" s="304">
        <v>1.7431585534149609E-2</v>
      </c>
      <c r="H82" s="304">
        <v>2.3102754767629262E-2</v>
      </c>
      <c r="I82" s="304"/>
      <c r="J82" s="304">
        <v>0.12157166404705189</v>
      </c>
      <c r="K82" s="304">
        <v>0.1735070868446455</v>
      </c>
      <c r="L82" s="304">
        <v>0.25162627374980434</v>
      </c>
      <c r="M82" s="304"/>
      <c r="N82" s="304">
        <v>0.3178782970369623</v>
      </c>
      <c r="O82" s="304">
        <v>0.42204126918018975</v>
      </c>
      <c r="P82" s="304">
        <v>0.52044401354430048</v>
      </c>
      <c r="Q82" s="304"/>
      <c r="R82" s="304">
        <v>0.12630520340942109</v>
      </c>
      <c r="S82" s="304">
        <v>0.13954283283468039</v>
      </c>
      <c r="T82" s="304">
        <v>0.17129411891360863</v>
      </c>
      <c r="U82" s="304"/>
      <c r="V82" s="304">
        <v>0.15636656653725534</v>
      </c>
      <c r="W82" s="304">
        <v>0.20262175166254262</v>
      </c>
      <c r="X82" s="304">
        <v>0.2567246046604717</v>
      </c>
      <c r="Y82" s="304"/>
      <c r="Z82" s="304">
        <v>1.9441173823234958</v>
      </c>
      <c r="AA82" s="304">
        <v>2.0101963940932701</v>
      </c>
      <c r="AB82" s="304">
        <v>2.2656341704853715</v>
      </c>
      <c r="AC82" s="304"/>
      <c r="AD82" s="304">
        <v>1.6575269934675294</v>
      </c>
      <c r="AE82" s="304">
        <v>1.9334657982022472</v>
      </c>
      <c r="AF82" s="304">
        <v>2.0545784386151893</v>
      </c>
      <c r="AG82" s="304"/>
      <c r="AH82" s="304">
        <v>1.0615972110442107</v>
      </c>
      <c r="AI82" s="304">
        <v>1.1362630790383301</v>
      </c>
      <c r="AJ82" s="304">
        <v>0.74710899984406076</v>
      </c>
      <c r="AK82" s="304"/>
      <c r="AL82" s="304">
        <v>0.88184532606982136</v>
      </c>
      <c r="AM82" s="304">
        <v>0.77550982277899361</v>
      </c>
      <c r="AN82" s="304">
        <v>0.30602432832332088</v>
      </c>
    </row>
    <row r="83" spans="1:40" x14ac:dyDescent="0.2">
      <c r="A83" s="39" t="str">
        <f t="shared" si="76"/>
        <v>Elementary occupations</v>
      </c>
      <c r="B83" s="307">
        <f t="shared" si="79"/>
        <v>32.284805837406815</v>
      </c>
      <c r="C83" s="307">
        <f t="shared" si="77"/>
        <v>32.749722434279214</v>
      </c>
      <c r="D83" s="307">
        <f t="shared" si="78"/>
        <v>31.914399963209384</v>
      </c>
      <c r="E83" s="307"/>
      <c r="F83" s="307">
        <v>4.2294205016012013E-2</v>
      </c>
      <c r="G83" s="307">
        <v>5.7217440525882728E-2</v>
      </c>
      <c r="H83" s="307">
        <v>8.4425893266305799E-2</v>
      </c>
      <c r="I83" s="307"/>
      <c r="J83" s="307">
        <v>0.67029870604762032</v>
      </c>
      <c r="K83" s="307">
        <v>0.95539486827855058</v>
      </c>
      <c r="L83" s="307">
        <v>1.3820705909620588</v>
      </c>
      <c r="M83" s="307"/>
      <c r="N83" s="307">
        <v>1.6269564148481437</v>
      </c>
      <c r="O83" s="307">
        <v>1.8925429617811762</v>
      </c>
      <c r="P83" s="307">
        <v>2.11155956777037</v>
      </c>
      <c r="Q83" s="307"/>
      <c r="R83" s="307">
        <v>1.0011882565101409</v>
      </c>
      <c r="S83" s="307">
        <v>1.1943168240363875</v>
      </c>
      <c r="T83" s="307">
        <v>1.4539129732583145</v>
      </c>
      <c r="U83" s="307"/>
      <c r="V83" s="307">
        <v>0.50312294930561496</v>
      </c>
      <c r="W83" s="307">
        <v>0.47871488880206081</v>
      </c>
      <c r="X83" s="307">
        <v>0.50707393914917864</v>
      </c>
      <c r="Y83" s="307"/>
      <c r="Z83" s="307">
        <v>4.9287933322861424</v>
      </c>
      <c r="AA83" s="307">
        <v>4.0603765295215783</v>
      </c>
      <c r="AB83" s="307">
        <v>3.812419320593047</v>
      </c>
      <c r="AC83" s="307"/>
      <c r="AD83" s="307">
        <v>11.33357206444847</v>
      </c>
      <c r="AE83" s="307">
        <v>12.055352803245249</v>
      </c>
      <c r="AF83" s="307">
        <v>12.751186176504346</v>
      </c>
      <c r="AG83" s="307"/>
      <c r="AH83" s="307">
        <v>9.7013946804</v>
      </c>
      <c r="AI83" s="307">
        <v>10.433676967763091</v>
      </c>
      <c r="AJ83" s="307">
        <v>9.1538062427463522</v>
      </c>
      <c r="AK83" s="307"/>
      <c r="AL83" s="307">
        <v>2.4771852285446685</v>
      </c>
      <c r="AM83" s="307">
        <v>1.6221291503252357</v>
      </c>
      <c r="AN83" s="307">
        <v>0.65794525895941125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274.62800000000021</v>
      </c>
      <c r="C92" s="305">
        <f>SUM(C93:C101)</f>
        <v>286.74999999999983</v>
      </c>
      <c r="D92" s="305">
        <f>SUM(D93:D101)</f>
        <v>300.49100000000016</v>
      </c>
      <c r="E92" s="304"/>
      <c r="F92" s="305">
        <f>SUM(F93:F101)</f>
        <v>7.9159862424113001</v>
      </c>
      <c r="G92" s="305">
        <f>SUM(G93:G101)</f>
        <v>9.7845885247183908</v>
      </c>
      <c r="H92" s="305">
        <f>SUM(H93:H101)</f>
        <v>11.841074006505895</v>
      </c>
      <c r="I92" s="304"/>
      <c r="J92" s="305">
        <f>SUM(J93:J101)</f>
        <v>42.4456953484598</v>
      </c>
      <c r="K92" s="305">
        <f>SUM(K93:K101)</f>
        <v>50.140175751688304</v>
      </c>
      <c r="L92" s="305">
        <f>SUM(L93:L101)</f>
        <v>56.485537390821342</v>
      </c>
      <c r="M92" s="304"/>
      <c r="N92" s="305">
        <f>SUM(N93:N101)</f>
        <v>68.150513686795463</v>
      </c>
      <c r="O92" s="305">
        <f>SUM(O93:O101)</f>
        <v>77.587614958731507</v>
      </c>
      <c r="P92" s="305">
        <f>SUM(P93:P101)</f>
        <v>96.609544877938305</v>
      </c>
      <c r="Q92" s="304"/>
      <c r="R92" s="305">
        <f>SUM(R93:R101)</f>
        <v>25.32196430559544</v>
      </c>
      <c r="S92" s="305">
        <f>SUM(S93:S101)</f>
        <v>21.73191694279355</v>
      </c>
      <c r="T92" s="305">
        <f>SUM(T93:T101)</f>
        <v>18.832054811150364</v>
      </c>
      <c r="U92" s="304"/>
      <c r="V92" s="305">
        <f>SUM(V93:V101)</f>
        <v>10.809403772922726</v>
      </c>
      <c r="W92" s="305">
        <f>SUM(W93:W101)</f>
        <v>11.152449227427043</v>
      </c>
      <c r="X92" s="305">
        <f>SUM(X93:X101)</f>
        <v>12.252501043323011</v>
      </c>
      <c r="Y92" s="304"/>
      <c r="Z92" s="305">
        <f>SUM(Z93:Z101)</f>
        <v>58.333508776212248</v>
      </c>
      <c r="AA92" s="305">
        <f>SUM(AA93:AA101)</f>
        <v>63.013447272647582</v>
      </c>
      <c r="AB92" s="305">
        <f>SUM(AB93:AB101)</f>
        <v>67.0382552321677</v>
      </c>
      <c r="AC92" s="304"/>
      <c r="AD92" s="305">
        <f>SUM(AD93:AD101)</f>
        <v>44.494421980786079</v>
      </c>
      <c r="AE92" s="305">
        <f>SUM(AE93:AE101)</f>
        <v>39.452287445422769</v>
      </c>
      <c r="AF92" s="305">
        <f>SUM(AF93:AF101)</f>
        <v>29.373416882097249</v>
      </c>
      <c r="AG92" s="304"/>
      <c r="AH92" s="305">
        <f>SUM(AH93:AH101)</f>
        <v>14.554858517224552</v>
      </c>
      <c r="AI92" s="305">
        <f>SUM(AI93:AI101)</f>
        <v>11.552096503498744</v>
      </c>
      <c r="AJ92" s="305">
        <f>SUM(AJ93:AJ101)</f>
        <v>5.9338773065657886</v>
      </c>
      <c r="AK92" s="304"/>
      <c r="AL92" s="305">
        <f>SUM(AL93:AL101)</f>
        <v>2.6016473695926066</v>
      </c>
      <c r="AM92" s="305">
        <f>SUM(AM93:AM101)</f>
        <v>2.3354233730719041</v>
      </c>
      <c r="AN92" s="305">
        <f>SUM(AN93:AN101)</f>
        <v>2.1247384494304216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12.774388113540498</v>
      </c>
      <c r="C93" s="305">
        <f t="shared" ref="C93:D93" si="81">SUM(G93,K93,O93,S93,W93,AA93,AE93,AI93,AM93)</f>
        <v>13.232028806356491</v>
      </c>
      <c r="D93" s="305">
        <f t="shared" si="81"/>
        <v>14.715365639946258</v>
      </c>
      <c r="E93" s="304"/>
      <c r="F93" s="304">
        <v>0.2075622206581737</v>
      </c>
      <c r="G93" s="304">
        <v>0.24936917288653024</v>
      </c>
      <c r="H93" s="304">
        <v>0.32709768957845098</v>
      </c>
      <c r="I93" s="304"/>
      <c r="J93" s="304">
        <v>2.0639948383109266</v>
      </c>
      <c r="K93" s="304">
        <v>2.2912780157104691</v>
      </c>
      <c r="L93" s="304">
        <v>2.6122037191997269</v>
      </c>
      <c r="M93" s="304"/>
      <c r="N93" s="304">
        <v>3.7010768939423553</v>
      </c>
      <c r="O93" s="304">
        <v>4.0635529463802236</v>
      </c>
      <c r="P93" s="304">
        <v>5.1737479655651857</v>
      </c>
      <c r="Q93" s="304"/>
      <c r="R93" s="304">
        <v>2.1308259141266266</v>
      </c>
      <c r="S93" s="304">
        <v>2.2319580145731455</v>
      </c>
      <c r="T93" s="304">
        <v>2.4994837112993875</v>
      </c>
      <c r="U93" s="304"/>
      <c r="V93" s="304">
        <v>0.46773263388083047</v>
      </c>
      <c r="W93" s="304">
        <v>0.43625826512601346</v>
      </c>
      <c r="X93" s="304">
        <v>0.39538538595445827</v>
      </c>
      <c r="Y93" s="304"/>
      <c r="Z93" s="304">
        <v>2.5167416256081827</v>
      </c>
      <c r="AA93" s="304">
        <v>2.332069914545464</v>
      </c>
      <c r="AB93" s="304">
        <v>2.279486708893387</v>
      </c>
      <c r="AC93" s="304"/>
      <c r="AD93" s="304">
        <v>1.1861874004643638</v>
      </c>
      <c r="AE93" s="304">
        <v>1.1162947008494615</v>
      </c>
      <c r="AF93" s="304">
        <v>1.0112560851210346</v>
      </c>
      <c r="AG93" s="304"/>
      <c r="AH93" s="304">
        <v>0.30987359543591547</v>
      </c>
      <c r="AI93" s="304">
        <v>0.28724394236885176</v>
      </c>
      <c r="AJ93" s="304">
        <v>0.17466228439082668</v>
      </c>
      <c r="AK93" s="304"/>
      <c r="AL93" s="304">
        <v>0.19039299111312338</v>
      </c>
      <c r="AM93" s="304">
        <v>0.22400383391633172</v>
      </c>
      <c r="AN93" s="304">
        <v>0.24204208994379953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108.61427653743978</v>
      </c>
      <c r="C94" s="305">
        <f t="shared" ref="C94:C101" si="83">SUM(G94,K94,O94,S94,W94,AA94,AE94,AI94,AM94)</f>
        <v>120.13370673168494</v>
      </c>
      <c r="D94" s="305">
        <f t="shared" ref="D94:D101" si="84">SUM(H94,L94,P94,T94,X94,AB94,AF94,AJ94,AN94)</f>
        <v>133.21703041580412</v>
      </c>
      <c r="E94" s="305"/>
      <c r="F94" s="304">
        <v>7.1545544909234531</v>
      </c>
      <c r="G94" s="304">
        <v>8.8780675946408589</v>
      </c>
      <c r="H94" s="304">
        <v>10.68507591903472</v>
      </c>
      <c r="I94" s="304"/>
      <c r="J94" s="304">
        <v>32.136021626163163</v>
      </c>
      <c r="K94" s="304">
        <v>38.36424914033185</v>
      </c>
      <c r="L94" s="304">
        <v>42.863394651997183</v>
      </c>
      <c r="M94" s="304"/>
      <c r="N94" s="304">
        <v>39.136764540501559</v>
      </c>
      <c r="O94" s="304">
        <v>44.746442507146369</v>
      </c>
      <c r="P94" s="304">
        <v>55.150670982788853</v>
      </c>
      <c r="Q94" s="304"/>
      <c r="R94" s="304">
        <v>8.4811418116678396</v>
      </c>
      <c r="S94" s="304">
        <v>5.0928847198006668</v>
      </c>
      <c r="T94" s="304">
        <v>1.8458134427744541</v>
      </c>
      <c r="U94" s="304"/>
      <c r="V94" s="304">
        <v>2.3002652236208596</v>
      </c>
      <c r="W94" s="304">
        <v>2.5108718677350401</v>
      </c>
      <c r="X94" s="304">
        <v>2.7998760721637121</v>
      </c>
      <c r="Y94" s="304"/>
      <c r="Z94" s="304">
        <v>9.8799046616862185</v>
      </c>
      <c r="AA94" s="304">
        <v>11.083972399119485</v>
      </c>
      <c r="AB94" s="304">
        <v>12.466963687776579</v>
      </c>
      <c r="AC94" s="304"/>
      <c r="AD94" s="304">
        <v>6.4040857517063898</v>
      </c>
      <c r="AE94" s="304">
        <v>6.4036757829579356</v>
      </c>
      <c r="AF94" s="304">
        <v>5.4761285611850941</v>
      </c>
      <c r="AG94" s="304"/>
      <c r="AH94" s="304">
        <v>2.7565432561360712</v>
      </c>
      <c r="AI94" s="304">
        <v>2.6072783714766508</v>
      </c>
      <c r="AJ94" s="304">
        <v>1.4338788604438737</v>
      </c>
      <c r="AK94" s="304"/>
      <c r="AL94" s="304">
        <v>0.36499517503421758</v>
      </c>
      <c r="AM94" s="304">
        <v>0.44626434847609708</v>
      </c>
      <c r="AN94" s="304">
        <v>0.49522823763963103</v>
      </c>
    </row>
    <row r="95" spans="1:40" x14ac:dyDescent="0.2">
      <c r="A95" s="13" t="str">
        <f t="shared" si="80"/>
        <v>Associate professional occupations</v>
      </c>
      <c r="B95" s="305">
        <f t="shared" si="82"/>
        <v>42.536925127958199</v>
      </c>
      <c r="C95" s="305">
        <f t="shared" si="83"/>
        <v>43.078359725855229</v>
      </c>
      <c r="D95" s="305">
        <f t="shared" si="84"/>
        <v>46.428816798075225</v>
      </c>
      <c r="E95" s="305"/>
      <c r="F95" s="304">
        <v>0.2644018744210373</v>
      </c>
      <c r="G95" s="304">
        <v>0.30954298643882322</v>
      </c>
      <c r="H95" s="304">
        <v>0.40196479241360361</v>
      </c>
      <c r="I95" s="304"/>
      <c r="J95" s="304">
        <v>4.3356710632703646</v>
      </c>
      <c r="K95" s="304">
        <v>4.8680891006787768</v>
      </c>
      <c r="L95" s="304">
        <v>5.9327303702052347</v>
      </c>
      <c r="M95" s="304"/>
      <c r="N95" s="304">
        <v>11.964349046236528</v>
      </c>
      <c r="O95" s="304">
        <v>13.624900952137248</v>
      </c>
      <c r="P95" s="304">
        <v>17.947743083528476</v>
      </c>
      <c r="Q95" s="304"/>
      <c r="R95" s="304">
        <v>5.1007744883783541</v>
      </c>
      <c r="S95" s="304">
        <v>4.3789267722901331</v>
      </c>
      <c r="T95" s="304">
        <v>3.6272885918681541</v>
      </c>
      <c r="U95" s="304"/>
      <c r="V95" s="304">
        <v>1.9733856479451595</v>
      </c>
      <c r="W95" s="304">
        <v>1.8974638250421134</v>
      </c>
      <c r="X95" s="304">
        <v>2.1940389885566853</v>
      </c>
      <c r="Y95" s="304"/>
      <c r="Z95" s="304">
        <v>9.6608604114302814</v>
      </c>
      <c r="AA95" s="304">
        <v>9.4076869151858222</v>
      </c>
      <c r="AB95" s="304">
        <v>9.991617586724951</v>
      </c>
      <c r="AC95" s="304"/>
      <c r="AD95" s="304">
        <v>6.6401143051597007</v>
      </c>
      <c r="AE95" s="304">
        <v>6.1501987293766174</v>
      </c>
      <c r="AF95" s="304">
        <v>4.969047963343046</v>
      </c>
      <c r="AG95" s="304"/>
      <c r="AH95" s="304">
        <v>2.327612282297407</v>
      </c>
      <c r="AI95" s="304">
        <v>2.2084345316944733</v>
      </c>
      <c r="AJ95" s="304">
        <v>1.0972634848232872</v>
      </c>
      <c r="AK95" s="304"/>
      <c r="AL95" s="304">
        <v>0.26975600881936268</v>
      </c>
      <c r="AM95" s="304">
        <v>0.23311591301122617</v>
      </c>
      <c r="AN95" s="304">
        <v>0.26712193661178329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30.885132618609784</v>
      </c>
      <c r="C96" s="305">
        <f t="shared" si="83"/>
        <v>27.363456043728487</v>
      </c>
      <c r="D96" s="305">
        <f t="shared" si="84"/>
        <v>21.002411869732317</v>
      </c>
      <c r="E96" s="305"/>
      <c r="F96" s="304">
        <v>0.16997574570364093</v>
      </c>
      <c r="G96" s="304">
        <v>0.18770590142038548</v>
      </c>
      <c r="H96" s="304">
        <v>0.22072893772291705</v>
      </c>
      <c r="I96" s="304"/>
      <c r="J96" s="304">
        <v>1.7646638398367536</v>
      </c>
      <c r="K96" s="304">
        <v>1.9408468710256783</v>
      </c>
      <c r="L96" s="304">
        <v>1.9144126012519238</v>
      </c>
      <c r="M96" s="304"/>
      <c r="N96" s="304">
        <v>5.357747793525502</v>
      </c>
      <c r="O96" s="304">
        <v>5.5634751733658181</v>
      </c>
      <c r="P96" s="304">
        <v>6.0213466989256483</v>
      </c>
      <c r="Q96" s="304"/>
      <c r="R96" s="304">
        <v>3.1461941826274882</v>
      </c>
      <c r="S96" s="304">
        <v>3.3342881208715274</v>
      </c>
      <c r="T96" s="304">
        <v>3.5257661335797246</v>
      </c>
      <c r="U96" s="304"/>
      <c r="V96" s="304">
        <v>2.1118435585449928</v>
      </c>
      <c r="W96" s="304">
        <v>2.0914230708478323</v>
      </c>
      <c r="X96" s="304">
        <v>2.1118525214640669</v>
      </c>
      <c r="Y96" s="304"/>
      <c r="Z96" s="304">
        <v>7.8465245809653492</v>
      </c>
      <c r="AA96" s="304">
        <v>7.9681576458937657</v>
      </c>
      <c r="AB96" s="304">
        <v>6.0480183378197321</v>
      </c>
      <c r="AC96" s="304"/>
      <c r="AD96" s="304">
        <v>6.7641602652447865</v>
      </c>
      <c r="AE96" s="304">
        <v>4.3354297816159537</v>
      </c>
      <c r="AF96" s="304">
        <v>1.0030413496317978</v>
      </c>
      <c r="AG96" s="304"/>
      <c r="AH96" s="304">
        <v>3.3468936218690097</v>
      </c>
      <c r="AI96" s="304">
        <v>1.6908535944558671</v>
      </c>
      <c r="AJ96" s="304">
        <v>9.8890080865476043E-2</v>
      </c>
      <c r="AK96" s="304"/>
      <c r="AL96" s="304">
        <v>0.37712903029226441</v>
      </c>
      <c r="AM96" s="304">
        <v>0.25127588423166064</v>
      </c>
      <c r="AN96" s="304">
        <v>5.8355208471031123E-2</v>
      </c>
    </row>
    <row r="97" spans="1:40" x14ac:dyDescent="0.2">
      <c r="A97" s="13" t="str">
        <f t="shared" si="80"/>
        <v>Skilled trades occupations</v>
      </c>
      <c r="B97" s="305">
        <f t="shared" si="82"/>
        <v>3.5677522846308065</v>
      </c>
      <c r="C97" s="305">
        <f t="shared" si="83"/>
        <v>3.5718305450074435</v>
      </c>
      <c r="D97" s="305">
        <f t="shared" si="84"/>
        <v>3.3114395258241731</v>
      </c>
      <c r="E97" s="304"/>
      <c r="F97" s="304">
        <v>2.1741880591950157E-2</v>
      </c>
      <c r="G97" s="304">
        <v>2.3540028925702818E-2</v>
      </c>
      <c r="H97" s="304">
        <v>2.3874235956550142E-2</v>
      </c>
      <c r="I97" s="304"/>
      <c r="J97" s="304">
        <v>6.0964850104916701E-2</v>
      </c>
      <c r="K97" s="304">
        <v>8.4223757311930936E-2</v>
      </c>
      <c r="L97" s="304">
        <v>0.11113322338822626</v>
      </c>
      <c r="M97" s="304"/>
      <c r="N97" s="304">
        <v>0.36113357937932833</v>
      </c>
      <c r="O97" s="304">
        <v>0.47426521026468266</v>
      </c>
      <c r="P97" s="304">
        <v>0.55767955581961792</v>
      </c>
      <c r="Q97" s="304"/>
      <c r="R97" s="304">
        <v>0.22125912496814551</v>
      </c>
      <c r="S97" s="304">
        <v>0.26512590403754122</v>
      </c>
      <c r="T97" s="304">
        <v>0.3108482377581584</v>
      </c>
      <c r="U97" s="304"/>
      <c r="V97" s="304">
        <v>0.11736686047510542</v>
      </c>
      <c r="W97" s="304">
        <v>0.12134404504921439</v>
      </c>
      <c r="X97" s="304">
        <v>0.134131884646921</v>
      </c>
      <c r="Y97" s="304"/>
      <c r="Z97" s="304">
        <v>0.8490533232683275</v>
      </c>
      <c r="AA97" s="304">
        <v>0.77025853243003695</v>
      </c>
      <c r="AB97" s="304">
        <v>0.70203674943087524</v>
      </c>
      <c r="AC97" s="304"/>
      <c r="AD97" s="304">
        <v>1.2466290389332801</v>
      </c>
      <c r="AE97" s="304">
        <v>1.1363954580007651</v>
      </c>
      <c r="AF97" s="304">
        <v>0.91074383290394356</v>
      </c>
      <c r="AG97" s="304"/>
      <c r="AH97" s="304">
        <v>0.50470841634141139</v>
      </c>
      <c r="AI97" s="304">
        <v>0.52447767824406766</v>
      </c>
      <c r="AJ97" s="304">
        <v>0.42776506944389059</v>
      </c>
      <c r="AK97" s="304"/>
      <c r="AL97" s="304">
        <v>0.18489521056834107</v>
      </c>
      <c r="AM97" s="304">
        <v>0.1721999307435019</v>
      </c>
      <c r="AN97" s="304">
        <v>0.13322673647599023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58.805282896122044</v>
      </c>
      <c r="C98" s="305">
        <f t="shared" si="83"/>
        <v>63.022841444675869</v>
      </c>
      <c r="D98" s="305">
        <f t="shared" si="84"/>
        <v>65.257292820654357</v>
      </c>
      <c r="E98" s="304"/>
      <c r="F98" s="304">
        <v>2.5561707919518398E-2</v>
      </c>
      <c r="G98" s="304">
        <v>3.3188164731385236E-2</v>
      </c>
      <c r="H98" s="304">
        <v>4.1548181776612583E-2</v>
      </c>
      <c r="I98" s="304"/>
      <c r="J98" s="304">
        <v>1.6033614097636455</v>
      </c>
      <c r="K98" s="304">
        <v>1.9739022237420139</v>
      </c>
      <c r="L98" s="304">
        <v>2.3661698564146025</v>
      </c>
      <c r="M98" s="304"/>
      <c r="N98" s="304">
        <v>6.1172033110708952</v>
      </c>
      <c r="O98" s="304">
        <v>7.3681532012835813</v>
      </c>
      <c r="P98" s="304">
        <v>9.4017846142745665</v>
      </c>
      <c r="Q98" s="304"/>
      <c r="R98" s="304">
        <v>5.1361430100829697</v>
      </c>
      <c r="S98" s="304">
        <v>5.2356453241904166</v>
      </c>
      <c r="T98" s="304">
        <v>5.4558657932683294</v>
      </c>
      <c r="U98" s="304"/>
      <c r="V98" s="304">
        <v>3.07665856898406</v>
      </c>
      <c r="W98" s="304">
        <v>3.270275757300606</v>
      </c>
      <c r="X98" s="304">
        <v>3.6568772495568038</v>
      </c>
      <c r="Y98" s="304"/>
      <c r="Z98" s="304">
        <v>23.98990980176951</v>
      </c>
      <c r="AA98" s="304">
        <v>28.265160889856908</v>
      </c>
      <c r="AB98" s="304">
        <v>32.359663219699804</v>
      </c>
      <c r="AC98" s="304"/>
      <c r="AD98" s="304">
        <v>16.693038077958548</v>
      </c>
      <c r="AE98" s="304">
        <v>15.297583663794029</v>
      </c>
      <c r="AF98" s="304">
        <v>10.936335772307283</v>
      </c>
      <c r="AG98" s="304"/>
      <c r="AH98" s="304">
        <v>1.8370414467419465</v>
      </c>
      <c r="AI98" s="304">
        <v>1.2932099605679643</v>
      </c>
      <c r="AJ98" s="304">
        <v>0.84482167909044559</v>
      </c>
      <c r="AK98" s="304"/>
      <c r="AL98" s="304">
        <v>0.3263655618309475</v>
      </c>
      <c r="AM98" s="304">
        <v>0.28572225920896371</v>
      </c>
      <c r="AN98" s="304">
        <v>0.19422645426590257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4.0697170051238389</v>
      </c>
      <c r="C99" s="305">
        <f t="shared" si="83"/>
        <v>4.5369368955946907</v>
      </c>
      <c r="D99" s="305">
        <f>SUM(H99,L99,P99,T99,X99,AB99,AF99,AJ99,AN99)</f>
        <v>4.5512021401289253</v>
      </c>
      <c r="E99" s="304"/>
      <c r="F99" s="304">
        <v>2.3723317069169272E-2</v>
      </c>
      <c r="G99" s="304">
        <v>2.8297445231937349E-2</v>
      </c>
      <c r="H99" s="304">
        <v>3.0292191720465801E-2</v>
      </c>
      <c r="I99" s="304"/>
      <c r="J99" s="304">
        <v>0.36002671221421079</v>
      </c>
      <c r="K99" s="304">
        <v>0.4676106074331397</v>
      </c>
      <c r="L99" s="304">
        <v>0.50789397979860151</v>
      </c>
      <c r="M99" s="304"/>
      <c r="N99" s="304">
        <v>0.83954434287544577</v>
      </c>
      <c r="O99" s="304">
        <v>0.98653643714765094</v>
      </c>
      <c r="P99" s="304">
        <v>1.1648037270369391</v>
      </c>
      <c r="Q99" s="304"/>
      <c r="R99" s="304">
        <v>0.4956493345692729</v>
      </c>
      <c r="S99" s="304">
        <v>0.48883082205008782</v>
      </c>
      <c r="T99" s="304">
        <v>0.50107139644585341</v>
      </c>
      <c r="U99" s="304"/>
      <c r="V99" s="304">
        <v>0.31193057512992078</v>
      </c>
      <c r="W99" s="304">
        <v>0.36039507761317063</v>
      </c>
      <c r="X99" s="304">
        <v>0.41507409404841422</v>
      </c>
      <c r="Y99" s="304"/>
      <c r="Z99" s="304">
        <v>0.99494917624718082</v>
      </c>
      <c r="AA99" s="304">
        <v>1.1731102441655012</v>
      </c>
      <c r="AB99" s="304">
        <v>1.2759753785836687</v>
      </c>
      <c r="AC99" s="304"/>
      <c r="AD99" s="304">
        <v>0.73172871868112566</v>
      </c>
      <c r="AE99" s="304">
        <v>0.70108333826676605</v>
      </c>
      <c r="AF99" s="304">
        <v>0.41454009446283563</v>
      </c>
      <c r="AG99" s="304"/>
      <c r="AH99" s="304">
        <v>0.23207805893222391</v>
      </c>
      <c r="AI99" s="304">
        <v>0.22346493164126111</v>
      </c>
      <c r="AJ99" s="304">
        <v>0.10803112430610794</v>
      </c>
      <c r="AK99" s="304"/>
      <c r="AL99" s="304">
        <v>8.0086769405288555E-2</v>
      </c>
      <c r="AM99" s="304">
        <v>0.10760799204517575</v>
      </c>
      <c r="AN99" s="304">
        <v>0.13352015372603873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3.1302213781488288</v>
      </c>
      <c r="C100" s="305">
        <f t="shared" si="83"/>
        <v>3.431624665080879</v>
      </c>
      <c r="D100" s="305">
        <f t="shared" si="84"/>
        <v>2.9569829096623463</v>
      </c>
      <c r="E100" s="304"/>
      <c r="F100" s="304">
        <v>4.2326202530803894E-2</v>
      </c>
      <c r="G100" s="304">
        <v>6.5659751973818029E-2</v>
      </c>
      <c r="H100" s="304">
        <v>9.933799645258018E-2</v>
      </c>
      <c r="I100" s="304"/>
      <c r="J100" s="304">
        <v>5.2405804715372484E-2</v>
      </c>
      <c r="K100" s="304">
        <v>8.9522958847778847E-2</v>
      </c>
      <c r="L100" s="304">
        <v>0.13006864919640579</v>
      </c>
      <c r="M100" s="304"/>
      <c r="N100" s="304">
        <v>0.24046052015090524</v>
      </c>
      <c r="O100" s="304">
        <v>0.29519346800242063</v>
      </c>
      <c r="P100" s="304">
        <v>0.35694603120392177</v>
      </c>
      <c r="Q100" s="304"/>
      <c r="R100" s="304">
        <v>0.19642723575424048</v>
      </c>
      <c r="S100" s="304">
        <v>0.28256896864956171</v>
      </c>
      <c r="T100" s="304">
        <v>0.38271972806409565</v>
      </c>
      <c r="U100" s="304"/>
      <c r="V100" s="304">
        <v>0.19922069955776461</v>
      </c>
      <c r="W100" s="304">
        <v>0.24457040551485057</v>
      </c>
      <c r="X100" s="304">
        <v>0.275681810279918</v>
      </c>
      <c r="Y100" s="304"/>
      <c r="Z100" s="304">
        <v>0.93023410501151138</v>
      </c>
      <c r="AA100" s="304">
        <v>0.88702545276776734</v>
      </c>
      <c r="AB100" s="304">
        <v>0.88493633850385323</v>
      </c>
      <c r="AC100" s="304"/>
      <c r="AD100" s="304">
        <v>0.69377048842894085</v>
      </c>
      <c r="AE100" s="304">
        <v>0.80495849410164377</v>
      </c>
      <c r="AF100" s="304">
        <v>0.41545889017861126</v>
      </c>
      <c r="AG100" s="304"/>
      <c r="AH100" s="304">
        <v>0.6551317562617075</v>
      </c>
      <c r="AI100" s="304">
        <v>0.65094844362724791</v>
      </c>
      <c r="AJ100" s="304">
        <v>0.32948097887018712</v>
      </c>
      <c r="AK100" s="304"/>
      <c r="AL100" s="304">
        <v>0.12024456573758199</v>
      </c>
      <c r="AM100" s="304">
        <v>0.11117672159579013</v>
      </c>
      <c r="AN100" s="304">
        <v>8.235248691277329E-2</v>
      </c>
    </row>
    <row r="101" spans="1:40" x14ac:dyDescent="0.2">
      <c r="A101" s="39" t="str">
        <f t="shared" si="80"/>
        <v>Elementary occupations</v>
      </c>
      <c r="B101" s="307">
        <f t="shared" si="82"/>
        <v>10.244304038426453</v>
      </c>
      <c r="C101" s="307">
        <f t="shared" si="83"/>
        <v>8.3792151420157612</v>
      </c>
      <c r="D101" s="307">
        <f t="shared" si="84"/>
        <v>9.0504578801723916</v>
      </c>
      <c r="E101" s="307"/>
      <c r="F101" s="307">
        <v>6.1388025935538082E-3</v>
      </c>
      <c r="G101" s="307">
        <v>9.2174784689514032E-3</v>
      </c>
      <c r="H101" s="307">
        <v>1.1154061849995026E-2</v>
      </c>
      <c r="I101" s="307"/>
      <c r="J101" s="307">
        <v>6.8585204080443232E-2</v>
      </c>
      <c r="K101" s="307">
        <v>6.0453076606664505E-2</v>
      </c>
      <c r="L101" s="307">
        <v>4.7530339369436132E-2</v>
      </c>
      <c r="M101" s="307"/>
      <c r="N101" s="307">
        <v>0.43223365911294975</v>
      </c>
      <c r="O101" s="307">
        <v>0.46509506300352249</v>
      </c>
      <c r="P101" s="307">
        <v>0.83482221879509499</v>
      </c>
      <c r="Q101" s="307"/>
      <c r="R101" s="307">
        <v>0.41354920342050183</v>
      </c>
      <c r="S101" s="307">
        <v>0.42168829633047245</v>
      </c>
      <c r="T101" s="307">
        <v>0.68319777609220844</v>
      </c>
      <c r="U101" s="307"/>
      <c r="V101" s="307">
        <v>0.2510000047840325</v>
      </c>
      <c r="W101" s="307">
        <v>0.2198469131982001</v>
      </c>
      <c r="X101" s="307">
        <v>0.2695830366520322</v>
      </c>
      <c r="Y101" s="307"/>
      <c r="Z101" s="307">
        <v>1.6653310902256833</v>
      </c>
      <c r="AA101" s="307">
        <v>1.1260052786828303</v>
      </c>
      <c r="AB101" s="307">
        <v>1.0295572247348572</v>
      </c>
      <c r="AC101" s="307"/>
      <c r="AD101" s="307">
        <v>4.134707934208949</v>
      </c>
      <c r="AE101" s="307">
        <v>3.5066674964596061</v>
      </c>
      <c r="AF101" s="307">
        <v>4.2368643329636031</v>
      </c>
      <c r="AG101" s="307"/>
      <c r="AH101" s="307">
        <v>2.5849760832088604</v>
      </c>
      <c r="AI101" s="307">
        <v>2.0661850494223581</v>
      </c>
      <c r="AJ101" s="307">
        <v>1.4190837443316933</v>
      </c>
      <c r="AK101" s="307"/>
      <c r="AL101" s="307">
        <v>0.68778205679147975</v>
      </c>
      <c r="AM101" s="307">
        <v>0.50405648984315687</v>
      </c>
      <c r="AN101" s="307">
        <v>0.51866514538347164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0.39616620506304107</v>
      </c>
      <c r="C8" s="69">
        <v>0.58581058199699254</v>
      </c>
      <c r="D8" s="69">
        <v>0.49585400817625042</v>
      </c>
      <c r="E8" s="69">
        <v>0.55811364287623788</v>
      </c>
      <c r="F8" s="69">
        <v>0.73913980749990638</v>
      </c>
      <c r="G8" s="10"/>
      <c r="H8" s="69">
        <f>F8-D8</f>
        <v>0.24328579932365596</v>
      </c>
      <c r="I8" s="69">
        <f>'RD T1'!E36</f>
        <v>0.34619130246235164</v>
      </c>
      <c r="J8" s="69">
        <f>SUM(H8:I8)</f>
        <v>0.58947710178600765</v>
      </c>
      <c r="L8" t="str">
        <f>A8</f>
        <v>11 Corporate managers and directors</v>
      </c>
      <c r="M8" s="69">
        <v>3.7508125587045646</v>
      </c>
      <c r="N8" s="69">
        <v>5.8223083508002151</v>
      </c>
      <c r="O8" s="69">
        <v>4.8415646140452386</v>
      </c>
      <c r="P8" s="69">
        <v>5.2093075984594339</v>
      </c>
      <c r="Q8" s="69">
        <v>6.4565938946800498</v>
      </c>
      <c r="R8" s="10"/>
      <c r="S8" s="69">
        <f>Q8-O8</f>
        <v>1.6150292806348112</v>
      </c>
      <c r="T8" s="69">
        <f>'RD T1'!E65</f>
        <v>3.2647800598022703</v>
      </c>
      <c r="U8" s="69">
        <f>SUM(S8:T8)</f>
        <v>4.879809340437081</v>
      </c>
      <c r="W8" t="str">
        <f>A8</f>
        <v>11 Corporate managers and directors</v>
      </c>
      <c r="X8" s="69">
        <v>10.590557486171667</v>
      </c>
      <c r="Y8" s="69">
        <v>11.374547109340476</v>
      </c>
      <c r="Z8" s="69">
        <v>12.073348603772285</v>
      </c>
      <c r="AA8" s="69">
        <v>12.206592571288422</v>
      </c>
      <c r="AB8" s="69">
        <v>14.890548987744065</v>
      </c>
      <c r="AC8" s="69"/>
      <c r="AD8" s="69">
        <f>AB8-Z8</f>
        <v>2.8172003839717803</v>
      </c>
      <c r="AE8" s="69">
        <f>'RD T1'!E94</f>
        <v>7.7163812334739763</v>
      </c>
      <c r="AF8" s="69">
        <f>SUM(AD8:AE8)</f>
        <v>10.533581617445757</v>
      </c>
      <c r="AH8" t="str">
        <f>L8</f>
        <v>11 Corporate managers and directors</v>
      </c>
      <c r="AI8" s="69">
        <v>2.5643975174016842</v>
      </c>
      <c r="AJ8" s="69">
        <v>2.505020078719145</v>
      </c>
      <c r="AK8" s="69">
        <v>2.9266008324573347</v>
      </c>
      <c r="AL8" s="69">
        <v>2.7638667302068334</v>
      </c>
      <c r="AM8" s="69">
        <v>3.1605740273512675</v>
      </c>
      <c r="AN8" s="69"/>
      <c r="AO8" s="69">
        <f>AM8-AK8</f>
        <v>0.23397319489393276</v>
      </c>
      <c r="AP8" s="69">
        <f>'RD T1'!E123</f>
        <v>1.5789071062670779</v>
      </c>
      <c r="AQ8" s="69">
        <f>SUM(AO8:AP8)</f>
        <v>1.8128803011610106</v>
      </c>
      <c r="AS8" t="str">
        <f>W8</f>
        <v>11 Corporate managers and directors</v>
      </c>
      <c r="AT8" s="69">
        <v>2.9702373718213368</v>
      </c>
      <c r="AU8" s="69">
        <v>2.8755613442110679</v>
      </c>
      <c r="AV8" s="69">
        <v>3.0880929152256855</v>
      </c>
      <c r="AW8" s="69">
        <v>2.8492260763312012</v>
      </c>
      <c r="AX8" s="69">
        <v>3.1370291080242931</v>
      </c>
      <c r="AY8" s="69"/>
      <c r="AZ8" s="69">
        <f>AX8-AV8</f>
        <v>4.8936192798607614E-2</v>
      </c>
      <c r="BA8" s="69">
        <f>'RD T1'!E152</f>
        <v>1.5986788556564973</v>
      </c>
      <c r="BB8" s="69">
        <f>SUM(AZ8:BA8)</f>
        <v>1.6476150484551049</v>
      </c>
      <c r="BD8" t="str">
        <f>AH8</f>
        <v>11 Corporate managers and directors</v>
      </c>
      <c r="BE8" s="69">
        <v>8.3206660398289927</v>
      </c>
      <c r="BF8" s="69">
        <v>9.204482776000269</v>
      </c>
      <c r="BG8" s="69">
        <v>11.123863337328661</v>
      </c>
      <c r="BH8" s="69">
        <v>8.7831753157172177</v>
      </c>
      <c r="BI8" s="69">
        <v>9.6145435508431447</v>
      </c>
      <c r="BJ8" s="69"/>
      <c r="BK8" s="69">
        <f>BI8-BG8</f>
        <v>-1.5093197864855163</v>
      </c>
      <c r="BL8" s="69">
        <f>'RD T1'!E181</f>
        <v>4.1313483076797723</v>
      </c>
      <c r="BM8" s="69">
        <f>SUM(BK8:BL8)</f>
        <v>2.622028521194256</v>
      </c>
      <c r="BO8" t="str">
        <f>AS8</f>
        <v>11 Corporate managers and directors</v>
      </c>
      <c r="BP8" s="69">
        <v>6.7812855052960996</v>
      </c>
      <c r="BQ8" s="69">
        <v>7.4866742852857042</v>
      </c>
      <c r="BR8" s="69">
        <v>7.5067921008258196</v>
      </c>
      <c r="BS8" s="69">
        <v>6.3812460318703543</v>
      </c>
      <c r="BT8" s="69">
        <v>5.9648056478203983</v>
      </c>
      <c r="BU8" s="69"/>
      <c r="BV8" s="69">
        <f>BT8-BR8</f>
        <v>-1.5419864530054213</v>
      </c>
      <c r="BW8" s="69">
        <f>'RD T1'!E210</f>
        <v>2.7833856529094807</v>
      </c>
      <c r="BX8" s="69">
        <f>SUM(BV8:BW8)</f>
        <v>1.2413991999040594</v>
      </c>
      <c r="BZ8" t="str">
        <f>BD8</f>
        <v>11 Corporate managers and directors</v>
      </c>
      <c r="CA8" s="69">
        <v>3.1825919138083485</v>
      </c>
      <c r="CB8" s="69">
        <v>4.6081650679976232</v>
      </c>
      <c r="CC8" s="69">
        <v>3.6501525758459055</v>
      </c>
      <c r="CD8" s="69">
        <v>3.3817100896094381</v>
      </c>
      <c r="CE8" s="69">
        <v>2.4171216945261964</v>
      </c>
      <c r="CF8" s="69"/>
      <c r="CG8" s="69">
        <f>CE8-CC8</f>
        <v>-1.2330308813197091</v>
      </c>
      <c r="CH8" s="69">
        <f>'RD T1'!E239</f>
        <v>1.3206983577518159</v>
      </c>
      <c r="CI8" s="69">
        <f>SUM(CG8:CH8)</f>
        <v>8.7667476432106817E-2</v>
      </c>
      <c r="CK8" t="str">
        <f>BO8</f>
        <v>11 Corporate managers and directors</v>
      </c>
      <c r="CL8" s="69">
        <v>1.0435492653768033</v>
      </c>
      <c r="CM8" s="69">
        <v>1.2704964766732139</v>
      </c>
      <c r="CN8" s="69">
        <v>0.97644117548748133</v>
      </c>
      <c r="CO8" s="69">
        <v>0.83716594249631349</v>
      </c>
      <c r="CP8" s="69">
        <v>0.95257382439930827</v>
      </c>
      <c r="CQ8" s="69"/>
      <c r="CR8" s="69">
        <f>CP8-CN8</f>
        <v>-2.3867351088173061E-2</v>
      </c>
      <c r="CS8" s="69">
        <f>'RD T1'!E268</f>
        <v>0.34327503369122403</v>
      </c>
      <c r="CT8" s="69">
        <f>SUM(CR8:CS8)</f>
        <v>0.31940768260305097</v>
      </c>
    </row>
    <row r="9" spans="1:98" x14ac:dyDescent="0.2">
      <c r="A9" s="10" t="str">
        <f>name!D5</f>
        <v>12 Other managers and proprietors</v>
      </c>
      <c r="B9" s="69">
        <v>0.20077751787488679</v>
      </c>
      <c r="C9" s="69">
        <v>0.34464925175391048</v>
      </c>
      <c r="D9" s="69">
        <v>0.25031381536166519</v>
      </c>
      <c r="E9" s="69">
        <v>0.37625689930654799</v>
      </c>
      <c r="F9" s="69">
        <v>0.59060743374298341</v>
      </c>
      <c r="H9" s="69">
        <f t="shared" ref="H9:H32" si="26">F9-D9</f>
        <v>0.34029361838131822</v>
      </c>
      <c r="I9" s="69">
        <f>'RD T1'!E37</f>
        <v>0.28182228286112654</v>
      </c>
      <c r="J9" s="69">
        <f t="shared" ref="J9:J32" si="27">SUM(H9:I9)</f>
        <v>0.62211590124244476</v>
      </c>
      <c r="L9" t="str">
        <f t="shared" ref="L9:L32" si="28">A9</f>
        <v>12 Other managers and proprietors</v>
      </c>
      <c r="M9" s="69">
        <v>1.750215845504246</v>
      </c>
      <c r="N9" s="69">
        <v>2.7043781869125807</v>
      </c>
      <c r="O9" s="69">
        <v>2.298864215883746</v>
      </c>
      <c r="P9" s="69">
        <v>3.3350978781092584</v>
      </c>
      <c r="Q9" s="69">
        <v>5.1402299972292846</v>
      </c>
      <c r="S9" s="69">
        <f t="shared" ref="S9:S35" si="29">Q9-O9</f>
        <v>2.8413657813455386</v>
      </c>
      <c r="T9" s="69">
        <f>'RD T1'!E66</f>
        <v>2.5008482330633486</v>
      </c>
      <c r="U9" s="69">
        <f t="shared" ref="U9:U32" si="30">SUM(S9:T9)</f>
        <v>5.3422140144088868</v>
      </c>
      <c r="W9" t="str">
        <f t="shared" ref="W9:W32" si="31">A9</f>
        <v>12 Other managers and proprietors</v>
      </c>
      <c r="X9" s="69">
        <v>5.2197341851943069</v>
      </c>
      <c r="Y9" s="69">
        <v>5.762958362852884</v>
      </c>
      <c r="Z9" s="69">
        <v>5.8801804208759823</v>
      </c>
      <c r="AA9" s="69">
        <v>7.884767506521972</v>
      </c>
      <c r="AB9" s="69">
        <v>10.440694263000022</v>
      </c>
      <c r="AC9" s="69"/>
      <c r="AD9" s="69">
        <f t="shared" ref="AD9:AD32" si="32">AB9-Z9</f>
        <v>4.5605138421240401</v>
      </c>
      <c r="AE9" s="69">
        <f>'RD T1'!E95</f>
        <v>5.7472080149386464</v>
      </c>
      <c r="AF9" s="69">
        <f t="shared" ref="AF9:AF32" si="33">SUM(AD9:AE9)</f>
        <v>10.307721857062687</v>
      </c>
      <c r="AH9" t="str">
        <f t="shared" ref="AH9:AH32" si="34">L9</f>
        <v>12 Other managers and proprietors</v>
      </c>
      <c r="AI9" s="69">
        <v>1.715055717063956</v>
      </c>
      <c r="AJ9" s="69">
        <v>1.8370517448603996</v>
      </c>
      <c r="AK9" s="69">
        <v>2.100387471782482</v>
      </c>
      <c r="AL9" s="69">
        <v>2.5598942228775892</v>
      </c>
      <c r="AM9" s="69">
        <v>3.4560115301790115</v>
      </c>
      <c r="AN9" s="69"/>
      <c r="AO9" s="69">
        <f t="shared" ref="AO9:AO32" si="35">AM9-AK9</f>
        <v>1.3556240583965296</v>
      </c>
      <c r="AP9" s="69">
        <f>'RD T1'!E124</f>
        <v>1.8438381334813903</v>
      </c>
      <c r="AQ9" s="69">
        <f t="shared" ref="AQ9:AQ32" si="36">SUM(AO9:AP9)</f>
        <v>3.1994621918779198</v>
      </c>
      <c r="AS9" t="str">
        <f t="shared" ref="AS9:AS32" si="37">W9</f>
        <v>12 Other managers and proprietors</v>
      </c>
      <c r="AT9" s="69">
        <v>1.7007836704819643</v>
      </c>
      <c r="AU9" s="69">
        <v>1.7772190908360419</v>
      </c>
      <c r="AV9" s="69">
        <v>1.7423322242534589</v>
      </c>
      <c r="AW9" s="69">
        <v>2.1828770477407113</v>
      </c>
      <c r="AX9" s="69">
        <v>2.6046349817680139</v>
      </c>
      <c r="AY9" s="69"/>
      <c r="AZ9" s="69">
        <f t="shared" ref="AZ9:AZ32" si="38">AX9-AV9</f>
        <v>0.86230275751455499</v>
      </c>
      <c r="BA9" s="69">
        <f>'RD T1'!E153</f>
        <v>1.393478660922334</v>
      </c>
      <c r="BB9" s="69">
        <f t="shared" ref="BB9:BB32" si="39">SUM(AZ9:BA9)</f>
        <v>2.255781418436889</v>
      </c>
      <c r="BD9" t="str">
        <f t="shared" ref="BD9:BD32" si="40">AH9</f>
        <v>12 Other managers and proprietors</v>
      </c>
      <c r="BE9" s="69">
        <v>5.8453210626561258</v>
      </c>
      <c r="BF9" s="69">
        <v>5.5351109513434515</v>
      </c>
      <c r="BG9" s="69">
        <v>6.1611644109168218</v>
      </c>
      <c r="BH9" s="69">
        <v>6.2887023732839751</v>
      </c>
      <c r="BI9" s="69">
        <v>7.2583487162430318</v>
      </c>
      <c r="BJ9" s="69"/>
      <c r="BK9" s="69">
        <f t="shared" ref="BK9:BK32" si="41">BI9-BG9</f>
        <v>1.09718430532621</v>
      </c>
      <c r="BL9" s="69">
        <f>'RD T1'!E182</f>
        <v>3.2048490607773825</v>
      </c>
      <c r="BM9" s="69">
        <f t="shared" ref="BM9:BM32" si="42">SUM(BK9:BL9)</f>
        <v>4.3020333661035925</v>
      </c>
      <c r="BO9" t="str">
        <f t="shared" ref="BO9:BO32" si="43">AS9</f>
        <v>12 Other managers and proprietors</v>
      </c>
      <c r="BP9" s="69">
        <v>5.9337638543198947</v>
      </c>
      <c r="BQ9" s="69">
        <v>6.5199529189877845</v>
      </c>
      <c r="BR9" s="69">
        <v>6.2970661466179001</v>
      </c>
      <c r="BS9" s="69">
        <v>7.1906137947774296</v>
      </c>
      <c r="BT9" s="69">
        <v>7.8137216389601063</v>
      </c>
      <c r="BU9" s="69"/>
      <c r="BV9" s="69">
        <f t="shared" ref="BV9:BV32" si="44">BT9-BR9</f>
        <v>1.5166554923422062</v>
      </c>
      <c r="BW9" s="69">
        <f>'RD T1'!E211</f>
        <v>3.7625854369696801</v>
      </c>
      <c r="BX9" s="69">
        <f t="shared" ref="BX9:BX32" si="45">SUM(BV9:BW9)</f>
        <v>5.2792409293118858</v>
      </c>
      <c r="BZ9" t="str">
        <f t="shared" ref="BZ9:BZ32" si="46">BD9</f>
        <v>12 Other managers and proprietors</v>
      </c>
      <c r="CA9" s="69">
        <v>3.3172206668717368</v>
      </c>
      <c r="CB9" s="69">
        <v>4.499691567545856</v>
      </c>
      <c r="CC9" s="69">
        <v>3.3673252710550465</v>
      </c>
      <c r="CD9" s="69">
        <v>3.81783021981816</v>
      </c>
      <c r="CE9" s="69">
        <v>2.9701285924884013</v>
      </c>
      <c r="CF9" s="69"/>
      <c r="CG9" s="69">
        <f t="shared" ref="CG9:CG32" si="47">CE9-CC9</f>
        <v>-0.3971966785666452</v>
      </c>
      <c r="CH9" s="69">
        <f>'RD T1'!E240</f>
        <v>1.6442324135073925</v>
      </c>
      <c r="CI9" s="69">
        <f t="shared" ref="CI9:CI32" si="48">SUM(CG9:CH9)</f>
        <v>1.2470357349407473</v>
      </c>
      <c r="CK9" t="str">
        <f t="shared" ref="CK9:CK32" si="49">BO9</f>
        <v>12 Other managers and proprietors</v>
      </c>
      <c r="CL9" s="69">
        <v>1.4685776017350176</v>
      </c>
      <c r="CM9" s="69">
        <v>1.4096705021913298</v>
      </c>
      <c r="CN9" s="69">
        <v>1.0654769070683074</v>
      </c>
      <c r="CO9" s="69">
        <v>1.2376603387253191</v>
      </c>
      <c r="CP9" s="69">
        <v>1.166529510066697</v>
      </c>
      <c r="CQ9" s="69"/>
      <c r="CR9" s="69">
        <f t="shared" ref="CR9:CR32" si="50">CP9-CN9</f>
        <v>0.10105260299838958</v>
      </c>
      <c r="CS9" s="69">
        <f>'RD T1'!E269</f>
        <v>0.43173420926665912</v>
      </c>
      <c r="CT9" s="69">
        <f t="shared" ref="CT9:CT32" si="51">SUM(CR9:CS9)</f>
        <v>0.53278681226504876</v>
      </c>
    </row>
    <row r="10" spans="1:98" x14ac:dyDescent="0.2">
      <c r="A10" s="10" t="str">
        <f>name!D6</f>
        <v>21 Science, research, engineering and technology professionals</v>
      </c>
      <c r="B10" s="69">
        <v>1.524985637060265</v>
      </c>
      <c r="C10" s="69">
        <v>2.1409436965026738</v>
      </c>
      <c r="D10" s="69">
        <v>1.8572343424653646</v>
      </c>
      <c r="E10" s="69">
        <v>2.3017597936693575</v>
      </c>
      <c r="F10" s="69">
        <v>3.016266469894866</v>
      </c>
      <c r="G10" s="11"/>
      <c r="H10" s="69">
        <f t="shared" si="26"/>
        <v>1.1590321274295015</v>
      </c>
      <c r="I10" s="69">
        <f>'RD T1'!E38</f>
        <v>0.98876064276553832</v>
      </c>
      <c r="J10" s="69">
        <f t="shared" si="27"/>
        <v>2.1477927701950397</v>
      </c>
      <c r="L10" t="str">
        <f t="shared" si="28"/>
        <v>21 Science, research, engineering and technology professionals</v>
      </c>
      <c r="M10" s="69">
        <v>5.5843740284786119</v>
      </c>
      <c r="N10" s="69">
        <v>8.5448806238509096</v>
      </c>
      <c r="O10" s="69">
        <v>7.4854235646092855</v>
      </c>
      <c r="P10" s="69">
        <v>9.6725269257495068</v>
      </c>
      <c r="Q10" s="69">
        <v>13.354488619481593</v>
      </c>
      <c r="R10" s="11"/>
      <c r="S10" s="69">
        <f t="shared" si="29"/>
        <v>5.8690650548723076</v>
      </c>
      <c r="T10" s="69">
        <f>'RD T1'!E67</f>
        <v>4.5117849472430862</v>
      </c>
      <c r="U10" s="69">
        <f t="shared" si="30"/>
        <v>10.380850002115395</v>
      </c>
      <c r="W10" t="str">
        <f t="shared" si="31"/>
        <v>21 Science, research, engineering and technology professionals</v>
      </c>
      <c r="X10" s="69">
        <v>13.537623468191279</v>
      </c>
      <c r="Y10" s="69">
        <v>12.406894243353182</v>
      </c>
      <c r="Z10" s="69">
        <v>13.256437958125954</v>
      </c>
      <c r="AA10" s="69">
        <v>14.352213493262733</v>
      </c>
      <c r="AB10" s="69">
        <v>15.490244400312999</v>
      </c>
      <c r="AC10" s="69"/>
      <c r="AD10" s="69">
        <f t="shared" si="32"/>
        <v>2.2338064421870456</v>
      </c>
      <c r="AE10" s="69">
        <f>'RD T1'!E96</f>
        <v>5.7503837493684919</v>
      </c>
      <c r="AF10" s="69">
        <f t="shared" si="33"/>
        <v>7.9841901915555376</v>
      </c>
      <c r="AH10" t="str">
        <f t="shared" si="34"/>
        <v>21 Science, research, engineering and technology professionals</v>
      </c>
      <c r="AI10" s="69">
        <v>1.3529325663529419</v>
      </c>
      <c r="AJ10" s="69">
        <v>1.2673609641148906</v>
      </c>
      <c r="AK10" s="69">
        <v>1.4411232677428814</v>
      </c>
      <c r="AL10" s="69">
        <v>1.5705858352869646</v>
      </c>
      <c r="AM10" s="69">
        <v>1.793220687571641</v>
      </c>
      <c r="AN10" s="69"/>
      <c r="AO10" s="69">
        <f t="shared" si="35"/>
        <v>0.35209741982875964</v>
      </c>
      <c r="AP10" s="69">
        <f>'RD T1'!E125</f>
        <v>0.62060481513069765</v>
      </c>
      <c r="AQ10" s="69">
        <f t="shared" si="36"/>
        <v>0.97270223495945729</v>
      </c>
      <c r="AS10" t="str">
        <f t="shared" si="37"/>
        <v>21 Science, research, engineering and technology professionals</v>
      </c>
      <c r="AT10" s="69">
        <v>4.1471142634353546</v>
      </c>
      <c r="AU10" s="69">
        <v>3.7166891580273007</v>
      </c>
      <c r="AV10" s="69">
        <v>3.9262840302608839</v>
      </c>
      <c r="AW10" s="69">
        <v>3.9014307982146983</v>
      </c>
      <c r="AX10" s="69">
        <v>3.8850044233130858</v>
      </c>
      <c r="AY10" s="69"/>
      <c r="AZ10" s="69">
        <f t="shared" si="38"/>
        <v>-4.1279606947798086E-2</v>
      </c>
      <c r="BA10" s="69">
        <f>'RD T1'!E154</f>
        <v>1.3540985658006617</v>
      </c>
      <c r="BB10" s="69">
        <f t="shared" si="39"/>
        <v>1.3128189588528636</v>
      </c>
      <c r="BD10" t="str">
        <f t="shared" si="40"/>
        <v>21 Science, research, engineering and technology professionals</v>
      </c>
      <c r="BE10" s="69">
        <v>6.7113773641942913</v>
      </c>
      <c r="BF10" s="69">
        <v>6.5481623516314054</v>
      </c>
      <c r="BG10" s="69">
        <v>8.4460903141160024</v>
      </c>
      <c r="BH10" s="69">
        <v>6.6681880657091108</v>
      </c>
      <c r="BI10" s="69">
        <v>6.371564390836598</v>
      </c>
      <c r="BJ10" s="69"/>
      <c r="BK10" s="69">
        <f t="shared" si="41"/>
        <v>-2.0745259232794044</v>
      </c>
      <c r="BL10" s="69">
        <f>'RD T1'!E183</f>
        <v>1.9628449535889076</v>
      </c>
      <c r="BM10" s="69">
        <f t="shared" si="42"/>
        <v>-0.11168096969049679</v>
      </c>
      <c r="BO10" t="str">
        <f t="shared" si="43"/>
        <v>21 Science, research, engineering and technology professionals</v>
      </c>
      <c r="BP10" s="69">
        <v>4.5869768555370749</v>
      </c>
      <c r="BQ10" s="69">
        <v>4.5862693901943166</v>
      </c>
      <c r="BR10" s="69">
        <v>4.9623446985433466</v>
      </c>
      <c r="BS10" s="69">
        <v>4.6452805986634464</v>
      </c>
      <c r="BT10" s="69">
        <v>4.5657309381464071</v>
      </c>
      <c r="BU10" s="69"/>
      <c r="BV10" s="69">
        <f t="shared" si="44"/>
        <v>-0.39661376039693952</v>
      </c>
      <c r="BW10" s="69">
        <f>'RD T1'!E212</f>
        <v>1.4636915830304962</v>
      </c>
      <c r="BX10" s="69">
        <f t="shared" si="45"/>
        <v>1.0670778226335567</v>
      </c>
      <c r="BZ10" t="str">
        <f t="shared" si="46"/>
        <v>21 Science, research, engineering and technology professionals</v>
      </c>
      <c r="CA10" s="69">
        <v>2.0257260049303301</v>
      </c>
      <c r="CB10" s="69">
        <v>3.1905008121771861</v>
      </c>
      <c r="CC10" s="69">
        <v>2.3880062998975564</v>
      </c>
      <c r="CD10" s="69">
        <v>2.6182884506139614</v>
      </c>
      <c r="CE10" s="69">
        <v>2.2051812041510335</v>
      </c>
      <c r="CF10" s="69"/>
      <c r="CG10" s="69">
        <f t="shared" si="47"/>
        <v>-0.18282509574652295</v>
      </c>
      <c r="CH10" s="69">
        <f>'RD T1'!E241</f>
        <v>0.7231133474275766</v>
      </c>
      <c r="CI10" s="69">
        <f t="shared" si="48"/>
        <v>0.54028825168105366</v>
      </c>
      <c r="CK10" t="str">
        <f t="shared" si="49"/>
        <v>21 Science, research, engineering and technology professionals</v>
      </c>
      <c r="CL10" s="69">
        <v>0.50168436346582923</v>
      </c>
      <c r="CM10" s="69">
        <v>0.61144300719092914</v>
      </c>
      <c r="CN10" s="69">
        <v>0.55974589739670444</v>
      </c>
      <c r="CO10" s="69">
        <v>0.64412801573181189</v>
      </c>
      <c r="CP10" s="69">
        <v>0.61888044239902951</v>
      </c>
      <c r="CQ10" s="69"/>
      <c r="CR10" s="69">
        <f t="shared" si="50"/>
        <v>5.9134545002325067E-2</v>
      </c>
      <c r="CS10" s="69">
        <f>'RD T1'!E270</f>
        <v>0.20428015141269229</v>
      </c>
      <c r="CT10" s="69">
        <f t="shared" si="51"/>
        <v>0.26341469641501736</v>
      </c>
    </row>
    <row r="11" spans="1:98" x14ac:dyDescent="0.2">
      <c r="A11" s="10" t="str">
        <f>name!D7</f>
        <v>22 Health professionals</v>
      </c>
      <c r="B11" s="69">
        <v>2.6964504837312409</v>
      </c>
      <c r="C11" s="69">
        <v>3.6256654695963628</v>
      </c>
      <c r="D11" s="69">
        <v>3.3192822749716391</v>
      </c>
      <c r="E11" s="69">
        <v>4.2433822876617784</v>
      </c>
      <c r="F11" s="69">
        <v>5.348922749602484</v>
      </c>
      <c r="G11" s="11"/>
      <c r="H11" s="69">
        <f t="shared" si="26"/>
        <v>2.029640474630845</v>
      </c>
      <c r="I11" s="69">
        <f>'RD T1'!E39</f>
        <v>2.4241929525055634</v>
      </c>
      <c r="J11" s="69">
        <f t="shared" si="27"/>
        <v>4.4538334271364084</v>
      </c>
      <c r="L11" t="str">
        <f t="shared" si="28"/>
        <v>22 Health professionals</v>
      </c>
      <c r="M11" s="69">
        <v>8.0758927619526979</v>
      </c>
      <c r="N11" s="69">
        <v>10.463511186716737</v>
      </c>
      <c r="O11" s="69">
        <v>9.4126500744659101</v>
      </c>
      <c r="P11" s="69">
        <v>11.254254138712239</v>
      </c>
      <c r="Q11" s="69">
        <v>12.678024845462547</v>
      </c>
      <c r="R11" s="11"/>
      <c r="S11" s="69">
        <f t="shared" si="29"/>
        <v>3.2653747709966368</v>
      </c>
      <c r="T11" s="69">
        <f>'RD T1'!E68</f>
        <v>6.4986746937841922</v>
      </c>
      <c r="U11" s="69">
        <f t="shared" si="30"/>
        <v>9.7640494647808289</v>
      </c>
      <c r="W11" t="str">
        <f t="shared" si="31"/>
        <v>22 Health professionals</v>
      </c>
      <c r="X11" s="69">
        <v>19.536744129918464</v>
      </c>
      <c r="Y11" s="69">
        <v>19.869582926736381</v>
      </c>
      <c r="Z11" s="69">
        <v>22.860959005794349</v>
      </c>
      <c r="AA11" s="69">
        <v>27.44024805901039</v>
      </c>
      <c r="AB11" s="69">
        <v>34.934897040222516</v>
      </c>
      <c r="AC11" s="69"/>
      <c r="AD11" s="69">
        <f t="shared" si="32"/>
        <v>12.073938034428167</v>
      </c>
      <c r="AE11" s="69">
        <f>'RD T1'!E97</f>
        <v>17.393177699042166</v>
      </c>
      <c r="AF11" s="69">
        <f t="shared" si="33"/>
        <v>29.467115733470333</v>
      </c>
      <c r="AH11" t="str">
        <f t="shared" si="34"/>
        <v>22 Health professionals</v>
      </c>
      <c r="AI11" s="69">
        <v>10.707295353686366</v>
      </c>
      <c r="AJ11" s="69">
        <v>7.1673703994154385</v>
      </c>
      <c r="AK11" s="69">
        <v>7.5486660344151764</v>
      </c>
      <c r="AL11" s="69">
        <v>4.506512889196058</v>
      </c>
      <c r="AM11" s="69">
        <v>1.2900314630861962</v>
      </c>
      <c r="AN11" s="69"/>
      <c r="AO11" s="69">
        <f t="shared" si="35"/>
        <v>-6.2586345713289804</v>
      </c>
      <c r="AP11" s="69">
        <f>'RD T1'!E126</f>
        <v>1.4742121470312655</v>
      </c>
      <c r="AQ11" s="69">
        <f t="shared" si="36"/>
        <v>-4.7844224242977145</v>
      </c>
      <c r="AS11" t="str">
        <f t="shared" si="37"/>
        <v>22 Health professionals</v>
      </c>
      <c r="AT11" s="69">
        <v>1.1698714826705248</v>
      </c>
      <c r="AU11" s="69">
        <v>1.1942052874161428</v>
      </c>
      <c r="AV11" s="69">
        <v>1.5241595768406464</v>
      </c>
      <c r="AW11" s="69">
        <v>1.7247310905843449</v>
      </c>
      <c r="AX11" s="69">
        <v>2.0599533761508431</v>
      </c>
      <c r="AY11" s="69"/>
      <c r="AZ11" s="69">
        <f t="shared" si="38"/>
        <v>0.53579379931019666</v>
      </c>
      <c r="BA11" s="69">
        <f>'RD T1'!E155</f>
        <v>0.92335379302888909</v>
      </c>
      <c r="BB11" s="69">
        <f t="shared" si="39"/>
        <v>1.4591475923390858</v>
      </c>
      <c r="BD11" t="str">
        <f t="shared" si="40"/>
        <v>22 Health professionals</v>
      </c>
      <c r="BE11" s="69">
        <v>5.3334406497505995</v>
      </c>
      <c r="BF11" s="69">
        <v>6.1784807482302329</v>
      </c>
      <c r="BG11" s="69">
        <v>7.1528614704028231</v>
      </c>
      <c r="BH11" s="69">
        <v>8.4389985027300565</v>
      </c>
      <c r="BI11" s="69">
        <v>9.952228901916703</v>
      </c>
      <c r="BJ11" s="69"/>
      <c r="BK11" s="69">
        <f t="shared" si="41"/>
        <v>2.7993674315138799</v>
      </c>
      <c r="BL11" s="69">
        <f>'RD T1'!E184</f>
        <v>4.9501397705750083</v>
      </c>
      <c r="BM11" s="69">
        <f t="shared" si="42"/>
        <v>7.7495072020888882</v>
      </c>
      <c r="BO11" t="str">
        <f t="shared" si="43"/>
        <v>22 Health professionals</v>
      </c>
      <c r="BP11" s="69">
        <v>4.2223177670447924</v>
      </c>
      <c r="BQ11" s="69">
        <v>4.5476357391976077</v>
      </c>
      <c r="BR11" s="69">
        <v>4.9921640967758689</v>
      </c>
      <c r="BS11" s="69">
        <v>5.0516436803213338</v>
      </c>
      <c r="BT11" s="69">
        <v>4.451067497754515</v>
      </c>
      <c r="BU11" s="69"/>
      <c r="BV11" s="69">
        <f t="shared" si="44"/>
        <v>-0.54109659902135387</v>
      </c>
      <c r="BW11" s="69">
        <f>'RD T1'!E213</f>
        <v>2.1252374329856716</v>
      </c>
      <c r="BX11" s="69">
        <f t="shared" si="45"/>
        <v>1.5841408339643177</v>
      </c>
      <c r="BZ11" t="str">
        <f t="shared" si="46"/>
        <v>22 Health professionals</v>
      </c>
      <c r="CA11" s="69">
        <v>2.2632403360669278</v>
      </c>
      <c r="CB11" s="69">
        <v>2.0629659073834317</v>
      </c>
      <c r="CC11" s="69">
        <v>1.999153053206276</v>
      </c>
      <c r="CD11" s="69">
        <v>1.8244501032300178</v>
      </c>
      <c r="CE11" s="69">
        <v>0.88310901757136551</v>
      </c>
      <c r="CF11" s="69"/>
      <c r="CG11" s="69">
        <f t="shared" si="47"/>
        <v>-1.1160440356349106</v>
      </c>
      <c r="CH11" s="69">
        <f>'RD T1'!E242</f>
        <v>0.59449487148967473</v>
      </c>
      <c r="CI11" s="69">
        <f t="shared" si="48"/>
        <v>-0.52154916414523589</v>
      </c>
      <c r="CK11" t="str">
        <f t="shared" si="49"/>
        <v>22 Health professionals</v>
      </c>
      <c r="CL11" s="69">
        <v>0.31073877528836841</v>
      </c>
      <c r="CM11" s="69">
        <v>0.33860359589941808</v>
      </c>
      <c r="CN11" s="69">
        <v>0.29191229065418567</v>
      </c>
      <c r="CO11" s="69">
        <v>0.34319724927451245</v>
      </c>
      <c r="CP11" s="69">
        <v>0.38191087852443339</v>
      </c>
      <c r="CQ11" s="69"/>
      <c r="CR11" s="69">
        <f t="shared" si="50"/>
        <v>8.9998587870247726E-2</v>
      </c>
      <c r="CS11" s="69">
        <f>'RD T1'!E271</f>
        <v>0.13434495907064908</v>
      </c>
      <c r="CT11" s="69">
        <f t="shared" si="51"/>
        <v>0.22434354694089681</v>
      </c>
    </row>
    <row r="12" spans="1:98" x14ac:dyDescent="0.2">
      <c r="A12" s="10" t="str">
        <f>name!D8</f>
        <v>23 Teaching and other educational professionals</v>
      </c>
      <c r="B12" s="69">
        <v>3.2411535755549465</v>
      </c>
      <c r="C12" s="69">
        <v>3.7691151505050886</v>
      </c>
      <c r="D12" s="69">
        <v>3.5375895908239379</v>
      </c>
      <c r="E12" s="69">
        <v>4.2455040774598816</v>
      </c>
      <c r="F12" s="69">
        <v>4.7870623297336685</v>
      </c>
      <c r="G12" s="11"/>
      <c r="H12" s="69">
        <f t="shared" si="26"/>
        <v>1.2494727389097307</v>
      </c>
      <c r="I12" s="69">
        <f>'RD T1'!E40</f>
        <v>2.2130788156514813</v>
      </c>
      <c r="J12" s="69">
        <f t="shared" si="27"/>
        <v>3.462551554561212</v>
      </c>
      <c r="L12" t="str">
        <f t="shared" si="28"/>
        <v>23 Teaching and other educational professionals</v>
      </c>
      <c r="M12" s="69">
        <v>17.241750883731921</v>
      </c>
      <c r="N12" s="69">
        <v>21.212021092994448</v>
      </c>
      <c r="O12" s="69">
        <v>20.060400766501747</v>
      </c>
      <c r="P12" s="69">
        <v>23.714962906279933</v>
      </c>
      <c r="Q12" s="69">
        <v>26.24784420249042</v>
      </c>
      <c r="R12" s="11"/>
      <c r="S12" s="69">
        <f t="shared" si="29"/>
        <v>6.1874434359886727</v>
      </c>
      <c r="T12" s="69">
        <f>'RD T1'!E69</f>
        <v>12.741421146512659</v>
      </c>
      <c r="U12" s="69">
        <f t="shared" si="30"/>
        <v>18.928864582501333</v>
      </c>
      <c r="W12" t="str">
        <f t="shared" si="31"/>
        <v>23 Teaching and other educational professionals</v>
      </c>
      <c r="X12" s="69">
        <v>11.566555801083474</v>
      </c>
      <c r="Y12" s="69">
        <v>9.3003691973109035</v>
      </c>
      <c r="Z12" s="69">
        <v>11.615396103712643</v>
      </c>
      <c r="AA12" s="69">
        <v>11.348984269929076</v>
      </c>
      <c r="AB12" s="69">
        <v>11.85579423209183</v>
      </c>
      <c r="AC12" s="69"/>
      <c r="AD12" s="69">
        <f t="shared" si="32"/>
        <v>0.24039812837918717</v>
      </c>
      <c r="AE12" s="69">
        <f>'RD T1'!E98</f>
        <v>5.6094807639770599</v>
      </c>
      <c r="AF12" s="69">
        <f t="shared" si="33"/>
        <v>5.849878892356247</v>
      </c>
      <c r="AH12" t="str">
        <f t="shared" si="34"/>
        <v>23 Teaching and other educational professionals</v>
      </c>
      <c r="AI12" s="69">
        <v>1.5616463251233743</v>
      </c>
      <c r="AJ12" s="69">
        <v>0.64445561949169117</v>
      </c>
      <c r="AK12" s="69">
        <v>0.62969571462148066</v>
      </c>
      <c r="AL12" s="69">
        <v>0.34550096176388539</v>
      </c>
      <c r="AM12" s="69">
        <v>0.35752614926611775</v>
      </c>
      <c r="AN12" s="69"/>
      <c r="AO12" s="69">
        <f t="shared" si="35"/>
        <v>-0.27216956535536291</v>
      </c>
      <c r="AP12" s="69">
        <f>'RD T1'!E127</f>
        <v>9.9185955220559618E-2</v>
      </c>
      <c r="AQ12" s="69">
        <f t="shared" si="36"/>
        <v>-0.17298361013480329</v>
      </c>
      <c r="AS12" t="str">
        <f t="shared" si="37"/>
        <v>23 Teaching and other educational professionals</v>
      </c>
      <c r="AT12" s="69">
        <v>0.39805332205575295</v>
      </c>
      <c r="AU12" s="69">
        <v>0.26067252166966837</v>
      </c>
      <c r="AV12" s="69">
        <v>0.29331706956532377</v>
      </c>
      <c r="AW12" s="69">
        <v>0.24783150490771011</v>
      </c>
      <c r="AX12" s="69">
        <v>0.20723195626192362</v>
      </c>
      <c r="AY12" s="69"/>
      <c r="AZ12" s="69">
        <f t="shared" si="38"/>
        <v>-8.6085113303400157E-2</v>
      </c>
      <c r="BA12" s="69">
        <f>'RD T1'!E156</f>
        <v>9.5151456827312894E-2</v>
      </c>
      <c r="BB12" s="69">
        <f t="shared" si="39"/>
        <v>9.0663435239127371E-3</v>
      </c>
      <c r="BD12" t="str">
        <f t="shared" si="40"/>
        <v>23 Teaching and other educational professionals</v>
      </c>
      <c r="BE12" s="69">
        <v>1.7537353366473871</v>
      </c>
      <c r="BF12" s="69">
        <v>1.5320345411270484</v>
      </c>
      <c r="BG12" s="69">
        <v>2.1650000031740571</v>
      </c>
      <c r="BH12" s="69">
        <v>2.229022803748796</v>
      </c>
      <c r="BI12" s="69">
        <v>2.504006393009933</v>
      </c>
      <c r="BJ12" s="69"/>
      <c r="BK12" s="69">
        <f t="shared" si="41"/>
        <v>0.33900638983587594</v>
      </c>
      <c r="BL12" s="69">
        <f>'RD T1'!E185</f>
        <v>0.91611324776099146</v>
      </c>
      <c r="BM12" s="69">
        <f t="shared" si="42"/>
        <v>1.2551196375968674</v>
      </c>
      <c r="BO12" t="str">
        <f t="shared" si="43"/>
        <v>23 Teaching and other educational professionals</v>
      </c>
      <c r="BP12" s="69">
        <v>1.3950920833778984</v>
      </c>
      <c r="BQ12" s="69">
        <v>1.27713055453226</v>
      </c>
      <c r="BR12" s="69">
        <v>1.5867230751035322</v>
      </c>
      <c r="BS12" s="69">
        <v>1.4966635417630771</v>
      </c>
      <c r="BT12" s="69">
        <v>1.294069606438077</v>
      </c>
      <c r="BU12" s="69"/>
      <c r="BV12" s="69">
        <f t="shared" si="44"/>
        <v>-0.29265346866545516</v>
      </c>
      <c r="BW12" s="69">
        <f>'RD T1'!E214</f>
        <v>0.6337810946588619</v>
      </c>
      <c r="BX12" s="69">
        <f t="shared" si="45"/>
        <v>0.34112762599340674</v>
      </c>
      <c r="BZ12" t="str">
        <f t="shared" si="46"/>
        <v>23 Teaching and other educational professionals</v>
      </c>
      <c r="CA12" s="69">
        <v>0.99420276736646751</v>
      </c>
      <c r="CB12" s="69">
        <v>0.95678397148956007</v>
      </c>
      <c r="CC12" s="69">
        <v>0.97750960637045192</v>
      </c>
      <c r="CD12" s="69">
        <v>0.94245511372330515</v>
      </c>
      <c r="CE12" s="69">
        <v>0.65061986613518841</v>
      </c>
      <c r="CF12" s="69"/>
      <c r="CG12" s="69">
        <f t="shared" si="47"/>
        <v>-0.32688974023526352</v>
      </c>
      <c r="CH12" s="69">
        <f>'RD T1'!E243</f>
        <v>0.34122149109726646</v>
      </c>
      <c r="CI12" s="69">
        <f t="shared" si="48"/>
        <v>1.4331750862002945E-2</v>
      </c>
      <c r="CK12" t="str">
        <f t="shared" si="49"/>
        <v>23 Teaching and other educational professionals</v>
      </c>
      <c r="CL12" s="69">
        <v>0.2215319482650715</v>
      </c>
      <c r="CM12" s="69">
        <v>0.24923128762777746</v>
      </c>
      <c r="CN12" s="69">
        <v>0.23847504328589297</v>
      </c>
      <c r="CO12" s="69">
        <v>0.28282123625326805</v>
      </c>
      <c r="CP12" s="69">
        <v>0.29393953484410262</v>
      </c>
      <c r="CQ12" s="69"/>
      <c r="CR12" s="69">
        <f t="shared" si="50"/>
        <v>5.546449155820965E-2</v>
      </c>
      <c r="CS12" s="69">
        <f>'RD T1'!E272</f>
        <v>0.10902720115816981</v>
      </c>
      <c r="CT12" s="69">
        <f t="shared" si="51"/>
        <v>0.16449169271637948</v>
      </c>
    </row>
    <row r="13" spans="1:98" x14ac:dyDescent="0.2">
      <c r="A13" s="10" t="str">
        <f>name!D9</f>
        <v>24 Business, media and public service professionals</v>
      </c>
      <c r="B13" s="69">
        <v>0.5358574416727776</v>
      </c>
      <c r="C13" s="69">
        <v>0.76283404652056297</v>
      </c>
      <c r="D13" s="69">
        <v>0.70402137435796774</v>
      </c>
      <c r="E13" s="69">
        <v>0.91506023029749484</v>
      </c>
      <c r="F13" s="69">
        <v>1.2412791690585454</v>
      </c>
      <c r="G13" s="11"/>
      <c r="H13" s="69">
        <f t="shared" si="26"/>
        <v>0.53725779470057766</v>
      </c>
      <c r="I13" s="69">
        <f>'RD T1'!E41</f>
        <v>0.54301021731626764</v>
      </c>
      <c r="J13" s="69">
        <f t="shared" si="27"/>
        <v>1.0802680120168453</v>
      </c>
      <c r="L13" t="str">
        <f t="shared" si="28"/>
        <v>24 Business, media and public service professionals</v>
      </c>
      <c r="M13" s="69">
        <v>7.2651975456128142</v>
      </c>
      <c r="N13" s="69">
        <v>9.9040176433061564</v>
      </c>
      <c r="O13" s="69">
        <v>9.1436363033159935</v>
      </c>
      <c r="P13" s="69">
        <v>11.023495012893358</v>
      </c>
      <c r="Q13" s="69">
        <v>13.233762896272943</v>
      </c>
      <c r="R13" s="11"/>
      <c r="S13" s="69">
        <f t="shared" si="29"/>
        <v>4.090126592956949</v>
      </c>
      <c r="T13" s="69">
        <f>'RD T1'!E70</f>
        <v>6.3276417311655955</v>
      </c>
      <c r="U13" s="69">
        <f t="shared" si="30"/>
        <v>10.417768324122544</v>
      </c>
      <c r="W13" t="str">
        <f t="shared" si="31"/>
        <v>24 Business, media and public service professionals</v>
      </c>
      <c r="X13" s="69">
        <v>14.039281138675644</v>
      </c>
      <c r="Y13" s="69">
        <v>13.784786789139268</v>
      </c>
      <c r="Z13" s="69">
        <v>16.956092684237873</v>
      </c>
      <c r="AA13" s="69">
        <v>19.174259408397283</v>
      </c>
      <c r="AB13" s="69">
        <v>23.336890926891133</v>
      </c>
      <c r="AC13" s="69"/>
      <c r="AD13" s="69">
        <f t="shared" si="32"/>
        <v>6.3807982426532597</v>
      </c>
      <c r="AE13" s="69">
        <f>'RD T1'!E99</f>
        <v>10.843107799078531</v>
      </c>
      <c r="AF13" s="69">
        <f t="shared" si="33"/>
        <v>17.223906041731791</v>
      </c>
      <c r="AH13" t="str">
        <f t="shared" si="34"/>
        <v>24 Business, media and public service professionals</v>
      </c>
      <c r="AI13" s="69">
        <v>1.6432144613402939</v>
      </c>
      <c r="AJ13" s="69">
        <v>1.3784066855427726</v>
      </c>
      <c r="AK13" s="69">
        <v>1.630514588996244</v>
      </c>
      <c r="AL13" s="69">
        <v>1.5360876436566362</v>
      </c>
      <c r="AM13" s="69">
        <v>1.7085254808511956</v>
      </c>
      <c r="AN13" s="69"/>
      <c r="AO13" s="69">
        <f t="shared" si="35"/>
        <v>7.8010891854951581E-2</v>
      </c>
      <c r="AP13" s="69">
        <f>'RD T1'!E128</f>
        <v>0.61423676604864919</v>
      </c>
      <c r="AQ13" s="69">
        <f t="shared" si="36"/>
        <v>0.69224765790360077</v>
      </c>
      <c r="AS13" t="str">
        <f t="shared" si="37"/>
        <v>24 Business, media and public service professionals</v>
      </c>
      <c r="AT13" s="69">
        <v>2.2190790851439099</v>
      </c>
      <c r="AU13" s="69">
        <v>2.012263136977448</v>
      </c>
      <c r="AV13" s="69">
        <v>2.3828156453001692</v>
      </c>
      <c r="AW13" s="69">
        <v>2.6958099620149878</v>
      </c>
      <c r="AX13" s="69">
        <v>3.1802121213910377</v>
      </c>
      <c r="AY13" s="69"/>
      <c r="AZ13" s="69">
        <f t="shared" si="38"/>
        <v>0.7973964760908685</v>
      </c>
      <c r="BA13" s="69">
        <f>'RD T1'!E157</f>
        <v>1.3577100751637301</v>
      </c>
      <c r="BB13" s="69">
        <f t="shared" si="39"/>
        <v>2.1551065512545984</v>
      </c>
      <c r="BD13" t="str">
        <f t="shared" si="40"/>
        <v>24 Business, media and public service professionals</v>
      </c>
      <c r="BE13" s="69">
        <v>6.1087629707483702</v>
      </c>
      <c r="BF13" s="69">
        <v>6.3270062931802569</v>
      </c>
      <c r="BG13" s="69">
        <v>8.4167001485898858</v>
      </c>
      <c r="BH13" s="69">
        <v>8.3224490034930731</v>
      </c>
      <c r="BI13" s="69">
        <v>9.2571447791615515</v>
      </c>
      <c r="BJ13" s="69"/>
      <c r="BK13" s="69">
        <f t="shared" si="41"/>
        <v>0.84044463057166574</v>
      </c>
      <c r="BL13" s="69">
        <f>'RD T1'!E186</f>
        <v>3.6814597061063372</v>
      </c>
      <c r="BM13" s="69">
        <f t="shared" si="42"/>
        <v>4.521904336678003</v>
      </c>
      <c r="BO13" t="str">
        <f t="shared" si="43"/>
        <v>24 Business, media and public service professionals</v>
      </c>
      <c r="BP13" s="69">
        <v>4.4332384161922693</v>
      </c>
      <c r="BQ13" s="69">
        <v>4.3920838493281646</v>
      </c>
      <c r="BR13" s="69">
        <v>5.0554174772045979</v>
      </c>
      <c r="BS13" s="69">
        <v>5.0537347210961991</v>
      </c>
      <c r="BT13" s="69">
        <v>4.8751587955722959</v>
      </c>
      <c r="BU13" s="69"/>
      <c r="BV13" s="69">
        <f t="shared" si="44"/>
        <v>-0.18025868163230196</v>
      </c>
      <c r="BW13" s="69">
        <f>'RD T1'!E215</f>
        <v>1.9927327275399005</v>
      </c>
      <c r="BX13" s="69">
        <f t="shared" si="45"/>
        <v>1.8124740459075985</v>
      </c>
      <c r="BZ13" t="str">
        <f t="shared" si="46"/>
        <v>24 Business, media and public service professionals</v>
      </c>
      <c r="CA13" s="69">
        <v>2.0031397108406668</v>
      </c>
      <c r="CB13" s="69">
        <v>2.526340145780507</v>
      </c>
      <c r="CC13" s="69">
        <v>2.3017729509556495</v>
      </c>
      <c r="CD13" s="69">
        <v>2.3394910607752908</v>
      </c>
      <c r="CE13" s="69">
        <v>1.4856328134498011</v>
      </c>
      <c r="CF13" s="69"/>
      <c r="CG13" s="69">
        <f t="shared" si="47"/>
        <v>-0.81614013750584835</v>
      </c>
      <c r="CH13" s="69">
        <f>'RD T1'!E244</f>
        <v>0.77520849441166018</v>
      </c>
      <c r="CI13" s="69">
        <f t="shared" si="48"/>
        <v>-4.0931643094188175E-2</v>
      </c>
      <c r="CK13" t="str">
        <f t="shared" si="49"/>
        <v>24 Business, media and public service professionals</v>
      </c>
      <c r="CL13" s="69">
        <v>0.65424837792409629</v>
      </c>
      <c r="CM13" s="69">
        <v>0.77630713963959563</v>
      </c>
      <c r="CN13" s="69">
        <v>0.71312884978616231</v>
      </c>
      <c r="CO13" s="69">
        <v>0.79906674718029558</v>
      </c>
      <c r="CP13" s="69">
        <v>0.91087719158329306</v>
      </c>
      <c r="CQ13" s="69"/>
      <c r="CR13" s="69">
        <f t="shared" si="50"/>
        <v>0.19774834179713074</v>
      </c>
      <c r="CS13" s="69">
        <f>'RD T1'!E273</f>
        <v>0.32129498558286473</v>
      </c>
      <c r="CT13" s="69">
        <f t="shared" si="51"/>
        <v>0.51904332737999548</v>
      </c>
    </row>
    <row r="14" spans="1:98" x14ac:dyDescent="0.2">
      <c r="A14" s="10" t="str">
        <f>name!D10</f>
        <v>31 Science, engineering and technology associate professionals</v>
      </c>
      <c r="B14" s="69">
        <v>0.20917366985934865</v>
      </c>
      <c r="C14" s="69">
        <v>0.30506009133821493</v>
      </c>
      <c r="D14" s="69">
        <v>0.2709325115858528</v>
      </c>
      <c r="E14" s="69">
        <v>0.3123340568463055</v>
      </c>
      <c r="F14" s="69">
        <v>0.45239883579824486</v>
      </c>
      <c r="G14" s="11"/>
      <c r="H14" s="69">
        <f t="shared" si="26"/>
        <v>0.18146632421239206</v>
      </c>
      <c r="I14" s="69">
        <f>'RD T1'!E42</f>
        <v>0.17733656073666762</v>
      </c>
      <c r="J14" s="69">
        <f t="shared" si="27"/>
        <v>0.35880288494905965</v>
      </c>
      <c r="L14" t="str">
        <f t="shared" si="28"/>
        <v>31 Science, engineering and technology associate professionals</v>
      </c>
      <c r="M14" s="69">
        <v>1.2297982261090463</v>
      </c>
      <c r="N14" s="69">
        <v>1.8637906745866761</v>
      </c>
      <c r="O14" s="69">
        <v>1.7126411785536308</v>
      </c>
      <c r="P14" s="69">
        <v>1.8203121230917501</v>
      </c>
      <c r="Q14" s="69">
        <v>2.4685013369554567</v>
      </c>
      <c r="R14" s="11"/>
      <c r="S14" s="69">
        <f t="shared" si="29"/>
        <v>0.75586015840182585</v>
      </c>
      <c r="T14" s="69">
        <f>'RD T1'!E71</f>
        <v>0.95016827903454182</v>
      </c>
      <c r="U14" s="69">
        <f t="shared" si="30"/>
        <v>1.7060284374363677</v>
      </c>
      <c r="W14" t="str">
        <f t="shared" si="31"/>
        <v>31 Science, engineering and technology associate professionals</v>
      </c>
      <c r="X14" s="69">
        <v>3.9553527982334424</v>
      </c>
      <c r="Y14" s="69">
        <v>3.9621134565986882</v>
      </c>
      <c r="Z14" s="69">
        <v>4.3964047124913659</v>
      </c>
      <c r="AA14" s="69">
        <v>4.2050292832437153</v>
      </c>
      <c r="AB14" s="69">
        <v>4.7051331943822987</v>
      </c>
      <c r="AC14" s="69"/>
      <c r="AD14" s="69">
        <f t="shared" si="32"/>
        <v>0.30872848189093283</v>
      </c>
      <c r="AE14" s="69">
        <f>'RD T1'!E100</f>
        <v>1.9575447752341297</v>
      </c>
      <c r="AF14" s="69">
        <f t="shared" si="33"/>
        <v>2.2662732571250626</v>
      </c>
      <c r="AH14" t="str">
        <f t="shared" si="34"/>
        <v>31 Science, engineering and technology associate professionals</v>
      </c>
      <c r="AI14" s="69">
        <v>0.70534645470602775</v>
      </c>
      <c r="AJ14" s="69">
        <v>0.71865664491908743</v>
      </c>
      <c r="AK14" s="69">
        <v>0.83290452071312815</v>
      </c>
      <c r="AL14" s="69">
        <v>0.8630748837072133</v>
      </c>
      <c r="AM14" s="69">
        <v>1.1274047880727265</v>
      </c>
      <c r="AN14" s="69"/>
      <c r="AO14" s="69">
        <f t="shared" si="35"/>
        <v>0.29450026735959833</v>
      </c>
      <c r="AP14" s="69">
        <f>'RD T1'!E129</f>
        <v>0.44347522683628116</v>
      </c>
      <c r="AQ14" s="69">
        <f t="shared" si="36"/>
        <v>0.73797549419587949</v>
      </c>
      <c r="AS14" t="str">
        <f t="shared" si="37"/>
        <v>31 Science, engineering and technology associate professionals</v>
      </c>
      <c r="AT14" s="69">
        <v>1.9556078133867103</v>
      </c>
      <c r="AU14" s="69">
        <v>1.6369667956480654</v>
      </c>
      <c r="AV14" s="69">
        <v>1.761082965931307</v>
      </c>
      <c r="AW14" s="69">
        <v>1.4793304920761441</v>
      </c>
      <c r="AX14" s="69">
        <v>1.4305429591888008</v>
      </c>
      <c r="AY14" s="69"/>
      <c r="AZ14" s="69">
        <f t="shared" si="38"/>
        <v>-0.33054000674250616</v>
      </c>
      <c r="BA14" s="69">
        <f>'RD T1'!E158</f>
        <v>0.56447894089998463</v>
      </c>
      <c r="BB14" s="69">
        <f t="shared" si="39"/>
        <v>0.23393893415747846</v>
      </c>
      <c r="BD14" t="str">
        <f t="shared" si="40"/>
        <v>31 Science, engineering and technology associate professionals</v>
      </c>
      <c r="BE14" s="69">
        <v>3.8177073896304092</v>
      </c>
      <c r="BF14" s="69">
        <v>3.8735541789355059</v>
      </c>
      <c r="BG14" s="69">
        <v>4.9663753041525505</v>
      </c>
      <c r="BH14" s="69">
        <v>3.4463318963662393</v>
      </c>
      <c r="BI14" s="69">
        <v>3.0166583614865563</v>
      </c>
      <c r="BJ14" s="69"/>
      <c r="BK14" s="69">
        <f t="shared" si="41"/>
        <v>-1.9497169426659942</v>
      </c>
      <c r="BL14" s="69">
        <f>'RD T1'!E187</f>
        <v>1.1633279452673777</v>
      </c>
      <c r="BM14" s="69">
        <f t="shared" si="42"/>
        <v>-0.78638899739861645</v>
      </c>
      <c r="BO14" t="str">
        <f t="shared" si="43"/>
        <v>31 Science, engineering and technology associate professionals</v>
      </c>
      <c r="BP14" s="69">
        <v>2.8991887247356996</v>
      </c>
      <c r="BQ14" s="69">
        <v>3.0556031490603988</v>
      </c>
      <c r="BR14" s="69">
        <v>3.3766507636107885</v>
      </c>
      <c r="BS14" s="69">
        <v>2.7399648879627452</v>
      </c>
      <c r="BT14" s="69">
        <v>2.6790651554092926</v>
      </c>
      <c r="BU14" s="69"/>
      <c r="BV14" s="69">
        <f t="shared" si="44"/>
        <v>-0.69758560820149595</v>
      </c>
      <c r="BW14" s="69">
        <f>'RD T1'!E216</f>
        <v>0.95924468745480507</v>
      </c>
      <c r="BX14" s="69">
        <f t="shared" si="45"/>
        <v>0.26165907925330911</v>
      </c>
      <c r="BZ14" t="str">
        <f t="shared" si="46"/>
        <v>31 Science, engineering and technology associate professionals</v>
      </c>
      <c r="CA14" s="69">
        <v>1.4879428229600546</v>
      </c>
      <c r="CB14" s="69">
        <v>2.3974815410806496</v>
      </c>
      <c r="CC14" s="69">
        <v>1.8952036197696951</v>
      </c>
      <c r="CD14" s="69">
        <v>1.7186784770329677</v>
      </c>
      <c r="CE14" s="69">
        <v>1.4360505384546358</v>
      </c>
      <c r="CF14" s="69"/>
      <c r="CG14" s="69">
        <f t="shared" si="47"/>
        <v>-0.45915308131505927</v>
      </c>
      <c r="CH14" s="69">
        <f>'RD T1'!E245</f>
        <v>0.567313297234602</v>
      </c>
      <c r="CI14" s="69">
        <f t="shared" si="48"/>
        <v>0.10816021591954272</v>
      </c>
      <c r="CK14" t="str">
        <f t="shared" si="49"/>
        <v>31 Science, engineering and technology associate professionals</v>
      </c>
      <c r="CL14" s="69">
        <v>0.32003801138161425</v>
      </c>
      <c r="CM14" s="69">
        <v>0.41411632594955161</v>
      </c>
      <c r="CN14" s="69">
        <v>0.38182516543636502</v>
      </c>
      <c r="CO14" s="69">
        <v>0.38563121807983597</v>
      </c>
      <c r="CP14" s="69">
        <v>0.45624374919916483</v>
      </c>
      <c r="CQ14" s="69"/>
      <c r="CR14" s="69">
        <f t="shared" si="50"/>
        <v>7.4418583762799806E-2</v>
      </c>
      <c r="CS14" s="69">
        <f>'RD T1'!E274</f>
        <v>0.15766953446921628</v>
      </c>
      <c r="CT14" s="69">
        <f t="shared" si="51"/>
        <v>0.23208811823201608</v>
      </c>
    </row>
    <row r="15" spans="1:98" x14ac:dyDescent="0.2">
      <c r="A15" s="10" t="str">
        <f>name!D11</f>
        <v>32 Health and social care associate professionals</v>
      </c>
      <c r="B15" s="69">
        <v>5.5864227762599694E-2</v>
      </c>
      <c r="C15" s="69">
        <v>8.8370779735231469E-2</v>
      </c>
      <c r="D15" s="69">
        <v>6.2841106263403709E-2</v>
      </c>
      <c r="E15" s="69">
        <v>7.4888117004092827E-2</v>
      </c>
      <c r="F15" s="69">
        <v>9.3220559783588661E-2</v>
      </c>
      <c r="G15" s="11"/>
      <c r="H15" s="69">
        <f t="shared" si="26"/>
        <v>3.0379453520184951E-2</v>
      </c>
      <c r="I15" s="69">
        <f>'RD T1'!E43</f>
        <v>5.3373799085790111E-2</v>
      </c>
      <c r="J15" s="69">
        <f t="shared" si="27"/>
        <v>8.3753252605975062E-2</v>
      </c>
      <c r="L15" t="str">
        <f t="shared" si="28"/>
        <v>32 Health and social care associate professionals</v>
      </c>
      <c r="M15" s="69">
        <v>1.696873760151189</v>
      </c>
      <c r="N15" s="69">
        <v>2.2960669688726498</v>
      </c>
      <c r="O15" s="69">
        <v>1.9867101513016425</v>
      </c>
      <c r="P15" s="69">
        <v>2.2761018526703842</v>
      </c>
      <c r="Q15" s="69">
        <v>2.7022890726909292</v>
      </c>
      <c r="R15" s="11"/>
      <c r="S15" s="69">
        <f t="shared" si="29"/>
        <v>0.71557892138928669</v>
      </c>
      <c r="T15" s="69">
        <f>'RD T1'!E72</f>
        <v>1.5384800023239555</v>
      </c>
      <c r="U15" s="69">
        <f t="shared" si="30"/>
        <v>2.2540589237132425</v>
      </c>
      <c r="W15" t="str">
        <f t="shared" si="31"/>
        <v>32 Health and social care associate professionals</v>
      </c>
      <c r="X15" s="69">
        <v>5.4713365569986339</v>
      </c>
      <c r="Y15" s="69">
        <v>5.7584314022120422</v>
      </c>
      <c r="Z15" s="69">
        <v>6.626943328220789</v>
      </c>
      <c r="AA15" s="69">
        <v>7.6403344198698848</v>
      </c>
      <c r="AB15" s="69">
        <v>10.128239478664609</v>
      </c>
      <c r="AC15" s="69"/>
      <c r="AD15" s="69">
        <f t="shared" si="32"/>
        <v>3.50129615044382</v>
      </c>
      <c r="AE15" s="69">
        <f>'RD T1'!E101</f>
        <v>5.3965942960361222</v>
      </c>
      <c r="AF15" s="69">
        <f t="shared" si="33"/>
        <v>8.8978904464799413</v>
      </c>
      <c r="AH15" t="str">
        <f t="shared" si="34"/>
        <v>32 Health and social care associate professionals</v>
      </c>
      <c r="AI15" s="69">
        <v>4.0911151416754086</v>
      </c>
      <c r="AJ15" s="69">
        <v>3.0580473488721482</v>
      </c>
      <c r="AK15" s="69">
        <v>3.3656553213750215</v>
      </c>
      <c r="AL15" s="69">
        <v>2.4924323111946118</v>
      </c>
      <c r="AM15" s="69">
        <v>1.3416430744346057</v>
      </c>
      <c r="AN15" s="69"/>
      <c r="AO15" s="69">
        <f t="shared" si="35"/>
        <v>-2.0240122469404156</v>
      </c>
      <c r="AP15" s="69">
        <f>'RD T1'!E130</f>
        <v>0.98037562099297981</v>
      </c>
      <c r="AQ15" s="69">
        <f t="shared" si="36"/>
        <v>-1.0436366259474359</v>
      </c>
      <c r="AS15" t="str">
        <f t="shared" si="37"/>
        <v>32 Health and social care associate professionals</v>
      </c>
      <c r="AT15" s="69">
        <v>0.70401518807481023</v>
      </c>
      <c r="AU15" s="69">
        <v>0.73605223453276292</v>
      </c>
      <c r="AV15" s="69">
        <v>0.89144146142195357</v>
      </c>
      <c r="AW15" s="69">
        <v>0.88095850634700024</v>
      </c>
      <c r="AX15" s="69">
        <v>1.0107681631958028</v>
      </c>
      <c r="AY15" s="69"/>
      <c r="AZ15" s="69">
        <f t="shared" si="38"/>
        <v>0.11932670177384919</v>
      </c>
      <c r="BA15" s="69">
        <f>'RD T1'!E159</f>
        <v>0.52961085461805824</v>
      </c>
      <c r="BB15" s="69">
        <f t="shared" si="39"/>
        <v>0.64893755639190742</v>
      </c>
      <c r="BD15" t="str">
        <f t="shared" si="40"/>
        <v>32 Health and social care associate professionals</v>
      </c>
      <c r="BE15" s="69">
        <v>3.1488158364332968</v>
      </c>
      <c r="BF15" s="69">
        <v>3.6609437776687117</v>
      </c>
      <c r="BG15" s="69">
        <v>4.2336990164420794</v>
      </c>
      <c r="BH15" s="69">
        <v>4.5300838393774097</v>
      </c>
      <c r="BI15" s="69">
        <v>5.3497526382625269</v>
      </c>
      <c r="BJ15" s="69"/>
      <c r="BK15" s="69">
        <f t="shared" si="41"/>
        <v>1.1160536218204475</v>
      </c>
      <c r="BL15" s="69">
        <f>'RD T1'!E188</f>
        <v>2.83474417174605</v>
      </c>
      <c r="BM15" s="69">
        <f t="shared" si="42"/>
        <v>3.9507977935664975</v>
      </c>
      <c r="BO15" t="str">
        <f t="shared" si="43"/>
        <v>32 Health and social care associate professionals</v>
      </c>
      <c r="BP15" s="69">
        <v>2.6338726518576498</v>
      </c>
      <c r="BQ15" s="69">
        <v>2.7670946796233502</v>
      </c>
      <c r="BR15" s="69">
        <v>3.0145591607854834</v>
      </c>
      <c r="BS15" s="69">
        <v>2.6997827441555766</v>
      </c>
      <c r="BT15" s="69">
        <v>2.209656461003549</v>
      </c>
      <c r="BU15" s="69"/>
      <c r="BV15" s="69">
        <f t="shared" si="44"/>
        <v>-0.80490269978193441</v>
      </c>
      <c r="BW15" s="69">
        <f>'RD T1'!E217</f>
        <v>1.2649937248492846</v>
      </c>
      <c r="BX15" s="69">
        <f t="shared" si="45"/>
        <v>0.46009102506735022</v>
      </c>
      <c r="BZ15" t="str">
        <f t="shared" si="46"/>
        <v>32 Health and social care associate professionals</v>
      </c>
      <c r="CA15" s="69">
        <v>1.021934517895015</v>
      </c>
      <c r="CB15" s="69">
        <v>0.8363869143873226</v>
      </c>
      <c r="CC15" s="69">
        <v>0.79521526943764709</v>
      </c>
      <c r="CD15" s="69">
        <v>0.63696077028946041</v>
      </c>
      <c r="CE15" s="69">
        <v>0.30940926632364002</v>
      </c>
      <c r="CF15" s="69"/>
      <c r="CG15" s="69">
        <f t="shared" si="47"/>
        <v>-0.48580600311400707</v>
      </c>
      <c r="CH15" s="69">
        <f>'RD T1'!E246</f>
        <v>0.22044881255648238</v>
      </c>
      <c r="CI15" s="69">
        <f t="shared" si="48"/>
        <v>-0.26535719055752471</v>
      </c>
      <c r="CK15" t="str">
        <f t="shared" si="49"/>
        <v>32 Health and social care associate professionals</v>
      </c>
      <c r="CL15" s="69">
        <v>0.1618392457448081</v>
      </c>
      <c r="CM15" s="69">
        <v>0.15814831717499692</v>
      </c>
      <c r="CN15" s="69">
        <v>0.13814818967878914</v>
      </c>
      <c r="CO15" s="69">
        <v>0.14372653105884045</v>
      </c>
      <c r="CP15" s="69">
        <v>0.15431528318654342</v>
      </c>
      <c r="CQ15" s="69"/>
      <c r="CR15" s="69">
        <f t="shared" si="50"/>
        <v>1.6167093507754277E-2</v>
      </c>
      <c r="CS15" s="69">
        <f>'RD T1'!E275</f>
        <v>5.8681838627734684E-2</v>
      </c>
      <c r="CT15" s="69">
        <f t="shared" si="51"/>
        <v>7.484893213548896E-2</v>
      </c>
    </row>
    <row r="16" spans="1:98" x14ac:dyDescent="0.2">
      <c r="A16" s="10" t="str">
        <f>name!D12</f>
        <v>33 Protective service occupations</v>
      </c>
      <c r="B16" s="69">
        <v>2.1481630358501268E-2</v>
      </c>
      <c r="C16" s="69">
        <v>3.5213316870794424E-2</v>
      </c>
      <c r="D16" s="69">
        <v>2.7913895277745827E-2</v>
      </c>
      <c r="E16" s="69">
        <v>4.3130547360585136E-2</v>
      </c>
      <c r="F16" s="69">
        <v>6.7412546129925546E-2</v>
      </c>
      <c r="G16" s="11"/>
      <c r="H16" s="69">
        <f t="shared" si="26"/>
        <v>3.9498650852179719E-2</v>
      </c>
      <c r="I16" s="69">
        <f>'RD T1'!E44</f>
        <v>1.9903141914922744E-2</v>
      </c>
      <c r="J16" s="69">
        <f t="shared" si="27"/>
        <v>5.940179276710246E-2</v>
      </c>
      <c r="L16" t="str">
        <f t="shared" si="28"/>
        <v>33 Protective service occupations</v>
      </c>
      <c r="M16" s="69">
        <v>0.37832575667148394</v>
      </c>
      <c r="N16" s="69">
        <v>0.63382354277922381</v>
      </c>
      <c r="O16" s="69">
        <v>0.52374503161118802</v>
      </c>
      <c r="P16" s="69">
        <v>0.789611511729991</v>
      </c>
      <c r="Q16" s="69">
        <v>1.2752315486368051</v>
      </c>
      <c r="R16" s="11"/>
      <c r="S16" s="69">
        <f t="shared" si="29"/>
        <v>0.75148651702561708</v>
      </c>
      <c r="T16" s="69">
        <f>'RD T1'!E73</f>
        <v>0.33482673708785937</v>
      </c>
      <c r="U16" s="69">
        <f t="shared" si="30"/>
        <v>1.0863132541134766</v>
      </c>
      <c r="W16" t="str">
        <f t="shared" si="31"/>
        <v>33 Protective service occupations</v>
      </c>
      <c r="X16" s="69">
        <v>2.440674047156012</v>
      </c>
      <c r="Y16" s="69">
        <v>2.6646614582473105</v>
      </c>
      <c r="Z16" s="69">
        <v>2.949557757622018</v>
      </c>
      <c r="AA16" s="69">
        <v>3.9222221483235717</v>
      </c>
      <c r="AB16" s="69">
        <v>5.8054043816825569</v>
      </c>
      <c r="AC16" s="69"/>
      <c r="AD16" s="69">
        <f t="shared" si="32"/>
        <v>2.8558466240605389</v>
      </c>
      <c r="AE16" s="69">
        <f>'RD T1'!E102</f>
        <v>2.03334946192731</v>
      </c>
      <c r="AF16" s="69">
        <f t="shared" si="33"/>
        <v>4.8891960859878489</v>
      </c>
      <c r="AH16" t="str">
        <f t="shared" si="34"/>
        <v>33 Protective service occupations</v>
      </c>
      <c r="AI16" s="69">
        <v>0.65456456693523057</v>
      </c>
      <c r="AJ16" s="69">
        <v>0.68011144042371741</v>
      </c>
      <c r="AK16" s="69">
        <v>0.75315381495709099</v>
      </c>
      <c r="AL16" s="69">
        <v>0.97803371798165339</v>
      </c>
      <c r="AM16" s="69">
        <v>1.343979083612348</v>
      </c>
      <c r="AN16" s="69"/>
      <c r="AO16" s="69">
        <f t="shared" si="35"/>
        <v>0.59082526865525697</v>
      </c>
      <c r="AP16" s="69">
        <f>'RD T1'!E131</f>
        <v>0.4329408497740419</v>
      </c>
      <c r="AQ16" s="69">
        <f t="shared" si="36"/>
        <v>1.023766118429299</v>
      </c>
      <c r="AS16" t="str">
        <f t="shared" si="37"/>
        <v>33 Protective service occupations</v>
      </c>
      <c r="AT16" s="69">
        <v>0.60342291198405029</v>
      </c>
      <c r="AU16" s="69">
        <v>0.5704593166386247</v>
      </c>
      <c r="AV16" s="69">
        <v>0.60993229906904078</v>
      </c>
      <c r="AW16" s="69">
        <v>0.68933989918167571</v>
      </c>
      <c r="AX16" s="69">
        <v>0.83940725573483876</v>
      </c>
      <c r="AY16" s="69"/>
      <c r="AZ16" s="69">
        <f t="shared" si="38"/>
        <v>0.22947495666579798</v>
      </c>
      <c r="BA16" s="69">
        <f>'RD T1'!E160</f>
        <v>0.32250855185008315</v>
      </c>
      <c r="BB16" s="69">
        <f t="shared" si="39"/>
        <v>0.55198350851588107</v>
      </c>
      <c r="BD16" t="str">
        <f t="shared" si="40"/>
        <v>33 Protective service occupations</v>
      </c>
      <c r="BE16" s="69">
        <v>2.7936238697372096</v>
      </c>
      <c r="BF16" s="69">
        <v>2.5780337793306418</v>
      </c>
      <c r="BG16" s="69">
        <v>3.2048124625443215</v>
      </c>
      <c r="BH16" s="69">
        <v>3.0353897600876776</v>
      </c>
      <c r="BI16" s="69">
        <v>3.0069870096285913</v>
      </c>
      <c r="BJ16" s="69"/>
      <c r="BK16" s="69">
        <f t="shared" si="41"/>
        <v>-0.19782545291573017</v>
      </c>
      <c r="BL16" s="69">
        <f>'RD T1'!E189</f>
        <v>0.77213840949629375</v>
      </c>
      <c r="BM16" s="69">
        <f t="shared" si="42"/>
        <v>0.57431295658056358</v>
      </c>
      <c r="BO16" t="str">
        <f t="shared" si="43"/>
        <v>33 Protective service occupations</v>
      </c>
      <c r="BP16" s="69">
        <v>3.1477692968653468</v>
      </c>
      <c r="BQ16" s="69">
        <v>3.233319823444238</v>
      </c>
      <c r="BR16" s="69">
        <v>3.2770241824965956</v>
      </c>
      <c r="BS16" s="69">
        <v>3.6310003860388007</v>
      </c>
      <c r="BT16" s="69">
        <v>3.4938106960192123</v>
      </c>
      <c r="BU16" s="69"/>
      <c r="BV16" s="69">
        <f t="shared" si="44"/>
        <v>0.2167865135226168</v>
      </c>
      <c r="BW16" s="69">
        <f>'RD T1'!E218</f>
        <v>1.0148267785910134</v>
      </c>
      <c r="BX16" s="69">
        <f t="shared" si="45"/>
        <v>1.2316132921136302</v>
      </c>
      <c r="BZ16" t="str">
        <f t="shared" si="46"/>
        <v>33 Protective service occupations</v>
      </c>
      <c r="CA16" s="69">
        <v>1.3265600142733383</v>
      </c>
      <c r="CB16" s="69">
        <v>1.6569145130237288</v>
      </c>
      <c r="CC16" s="69">
        <v>1.382393263313346</v>
      </c>
      <c r="CD16" s="69">
        <v>1.6039514679217957</v>
      </c>
      <c r="CE16" s="69">
        <v>0.9395844095117305</v>
      </c>
      <c r="CF16" s="69"/>
      <c r="CG16" s="69">
        <f t="shared" si="47"/>
        <v>-0.4428088538016155</v>
      </c>
      <c r="CH16" s="69">
        <f>'RD T1'!E247</f>
        <v>0.4887888735582952</v>
      </c>
      <c r="CI16" s="69">
        <f t="shared" si="48"/>
        <v>4.5980019756679702E-2</v>
      </c>
      <c r="CK16" t="str">
        <f t="shared" si="49"/>
        <v>33 Protective service occupations</v>
      </c>
      <c r="CL16" s="69">
        <v>0.26866208090461186</v>
      </c>
      <c r="CM16" s="69">
        <v>0.23997714021899866</v>
      </c>
      <c r="CN16" s="69">
        <v>0.20444725435088984</v>
      </c>
      <c r="CO16" s="69">
        <v>0.17355694066883603</v>
      </c>
      <c r="CP16" s="69">
        <v>0.16163027586205064</v>
      </c>
      <c r="CQ16" s="69"/>
      <c r="CR16" s="69">
        <f t="shared" si="50"/>
        <v>-4.2816978488839197E-2</v>
      </c>
      <c r="CS16" s="69">
        <f>'RD T1'!E276</f>
        <v>4.2473424625537055E-2</v>
      </c>
      <c r="CT16" s="69">
        <f t="shared" si="51"/>
        <v>-3.4355386330214149E-4</v>
      </c>
    </row>
    <row r="17" spans="1:98" x14ac:dyDescent="0.2">
      <c r="A17" s="10" t="str">
        <f>name!D13</f>
        <v>34 Culture, media and sports occupations</v>
      </c>
      <c r="B17" s="69">
        <v>0.12432750194515116</v>
      </c>
      <c r="C17" s="69">
        <v>0.17573285156109295</v>
      </c>
      <c r="D17" s="69">
        <v>0.18268076926828808</v>
      </c>
      <c r="E17" s="69">
        <v>0.1870244450742968</v>
      </c>
      <c r="F17" s="69">
        <v>0.22216022501521138</v>
      </c>
      <c r="G17" s="11"/>
      <c r="H17" s="69">
        <f t="shared" si="26"/>
        <v>3.9479455746923298E-2</v>
      </c>
      <c r="I17" s="69">
        <f>'RD T1'!E45</f>
        <v>0.11906371600316075</v>
      </c>
      <c r="J17" s="69">
        <f t="shared" si="27"/>
        <v>0.15854317175008403</v>
      </c>
      <c r="L17" t="str">
        <f t="shared" si="28"/>
        <v>34 Culture, media and sports occupations</v>
      </c>
      <c r="M17" s="69">
        <v>2.0100418985744204</v>
      </c>
      <c r="N17" s="69">
        <v>2.4473353381583425</v>
      </c>
      <c r="O17" s="69">
        <v>2.1400545466886389</v>
      </c>
      <c r="P17" s="69">
        <v>2.1799370156343585</v>
      </c>
      <c r="Q17" s="69">
        <v>2.4948189652727359</v>
      </c>
      <c r="R17" s="11"/>
      <c r="S17" s="69">
        <f t="shared" si="29"/>
        <v>0.35476441858409702</v>
      </c>
      <c r="T17" s="69">
        <f>'RD T1'!E74</f>
        <v>1.3647197299388878</v>
      </c>
      <c r="U17" s="69">
        <f t="shared" si="30"/>
        <v>1.7194841485229848</v>
      </c>
      <c r="W17" t="str">
        <f t="shared" si="31"/>
        <v>34 Culture, media and sports occupations</v>
      </c>
      <c r="X17" s="69">
        <v>4.4127941512415747</v>
      </c>
      <c r="Y17" s="69">
        <v>4.303820773681089</v>
      </c>
      <c r="Z17" s="69">
        <v>4.1923198285646812</v>
      </c>
      <c r="AA17" s="69">
        <v>4.0444405546509747</v>
      </c>
      <c r="AB17" s="69">
        <v>4.6253142483695564</v>
      </c>
      <c r="AC17" s="69"/>
      <c r="AD17" s="69">
        <f t="shared" si="32"/>
        <v>0.43299441980487519</v>
      </c>
      <c r="AE17" s="69">
        <f>'RD T1'!E103</f>
        <v>2.1703668224255028</v>
      </c>
      <c r="AF17" s="69">
        <f t="shared" si="33"/>
        <v>2.603361242230378</v>
      </c>
      <c r="AH17" t="str">
        <f t="shared" si="34"/>
        <v>34 Culture, media and sports occupations</v>
      </c>
      <c r="AI17" s="69">
        <v>0.45534879589941635</v>
      </c>
      <c r="AJ17" s="69">
        <v>0.37747976577340625</v>
      </c>
      <c r="AK17" s="69">
        <v>0.56405326905706898</v>
      </c>
      <c r="AL17" s="69">
        <v>0.56029200996429762</v>
      </c>
      <c r="AM17" s="69">
        <v>0.75271087296988182</v>
      </c>
      <c r="AN17" s="69"/>
      <c r="AO17" s="69">
        <f t="shared" si="35"/>
        <v>0.18865760391281283</v>
      </c>
      <c r="AP17" s="69">
        <f>'RD T1'!E132</f>
        <v>0.31440348840336452</v>
      </c>
      <c r="AQ17" s="69">
        <f t="shared" si="36"/>
        <v>0.50306109231617735</v>
      </c>
      <c r="AS17" t="str">
        <f t="shared" si="37"/>
        <v>34 Culture, media and sports occupations</v>
      </c>
      <c r="AT17" s="69">
        <v>0.66833618383062876</v>
      </c>
      <c r="AU17" s="69">
        <v>0.6118432526259302</v>
      </c>
      <c r="AV17" s="69">
        <v>0.64675599454385779</v>
      </c>
      <c r="AW17" s="69">
        <v>0.6244724405065385</v>
      </c>
      <c r="AX17" s="69">
        <v>0.74474132678643401</v>
      </c>
      <c r="AY17" s="69"/>
      <c r="AZ17" s="69">
        <f t="shared" si="38"/>
        <v>9.7985332242576217E-2</v>
      </c>
      <c r="BA17" s="69">
        <f>'RD T1'!E161</f>
        <v>0.32879546641955287</v>
      </c>
      <c r="BB17" s="69">
        <f t="shared" si="39"/>
        <v>0.42678079866212909</v>
      </c>
      <c r="BD17" t="str">
        <f t="shared" si="40"/>
        <v>34 Culture, media and sports occupations</v>
      </c>
      <c r="BE17" s="69">
        <v>2.0172479608281173</v>
      </c>
      <c r="BF17" s="69">
        <v>2.0480338507103322</v>
      </c>
      <c r="BG17" s="69">
        <v>2.0427202187935802</v>
      </c>
      <c r="BH17" s="69">
        <v>1.8048757065622505</v>
      </c>
      <c r="BI17" s="69">
        <v>2.1840755783866737</v>
      </c>
      <c r="BJ17" s="69"/>
      <c r="BK17" s="69">
        <f t="shared" si="41"/>
        <v>0.14135535959309342</v>
      </c>
      <c r="BL17" s="69">
        <f>'RD T1'!E190</f>
        <v>0.80667083113833438</v>
      </c>
      <c r="BM17" s="69">
        <f t="shared" si="42"/>
        <v>0.9480261907314278</v>
      </c>
      <c r="BO17" t="str">
        <f t="shared" si="43"/>
        <v>34 Culture, media and sports occupations</v>
      </c>
      <c r="BP17" s="69">
        <v>1.1892814715362623</v>
      </c>
      <c r="BQ17" s="69">
        <v>1.0369206092079246</v>
      </c>
      <c r="BR17" s="69">
        <v>0.80929112126555369</v>
      </c>
      <c r="BS17" s="69">
        <v>0.62731716449209418</v>
      </c>
      <c r="BT17" s="69">
        <v>0.41614890072346422</v>
      </c>
      <c r="BU17" s="69"/>
      <c r="BV17" s="69">
        <f t="shared" si="44"/>
        <v>-0.39314222054208947</v>
      </c>
      <c r="BW17" s="69">
        <f>'RD T1'!E219</f>
        <v>0.21742931875367863</v>
      </c>
      <c r="BX17" s="69">
        <f t="shared" si="45"/>
        <v>-0.17571290178841084</v>
      </c>
      <c r="BZ17" t="str">
        <f t="shared" si="46"/>
        <v>34 Culture, media and sports occupations</v>
      </c>
      <c r="CA17" s="69">
        <v>0.72251193508851264</v>
      </c>
      <c r="CB17" s="69">
        <v>0.77999395158039175</v>
      </c>
      <c r="CC17" s="69">
        <v>0.58883568299705291</v>
      </c>
      <c r="CD17" s="69">
        <v>0.45861737160847316</v>
      </c>
      <c r="CE17" s="69">
        <v>0.24306250748724781</v>
      </c>
      <c r="CF17" s="69"/>
      <c r="CG17" s="69">
        <f t="shared" si="47"/>
        <v>-0.34577317550980513</v>
      </c>
      <c r="CH17" s="69">
        <f>'RD T1'!E248</f>
        <v>0.13733139188507393</v>
      </c>
      <c r="CI17" s="69">
        <f t="shared" si="48"/>
        <v>-0.2084417836247312</v>
      </c>
      <c r="CK17" t="str">
        <f t="shared" si="49"/>
        <v>34 Culture, media and sports occupations</v>
      </c>
      <c r="CL17" s="69">
        <v>0.2440011597359569</v>
      </c>
      <c r="CM17" s="69">
        <v>0.31065337367696849</v>
      </c>
      <c r="CN17" s="69">
        <v>0.25161126289805436</v>
      </c>
      <c r="CO17" s="69">
        <v>0.26893045436132801</v>
      </c>
      <c r="CP17" s="69">
        <v>0.42315201993449847</v>
      </c>
      <c r="CQ17" s="69"/>
      <c r="CR17" s="69">
        <f t="shared" si="50"/>
        <v>0.17154075703644411</v>
      </c>
      <c r="CS17" s="69">
        <f>'RD T1'!E277</f>
        <v>0.11157771927479621</v>
      </c>
      <c r="CT17" s="69">
        <f t="shared" si="51"/>
        <v>0.28311847631124032</v>
      </c>
    </row>
    <row r="18" spans="1:98" x14ac:dyDescent="0.2">
      <c r="A18" s="10" t="str">
        <f>name!D14</f>
        <v>35 Business and public service associate professionals</v>
      </c>
      <c r="B18" s="69">
        <v>0.35370147291231963</v>
      </c>
      <c r="C18" s="69">
        <v>0.49139961551787636</v>
      </c>
      <c r="D18" s="69">
        <v>0.4018941397604488</v>
      </c>
      <c r="E18" s="69">
        <v>0.46709879075418892</v>
      </c>
      <c r="F18" s="69">
        <v>0.60759424057329048</v>
      </c>
      <c r="G18" s="11"/>
      <c r="H18" s="69">
        <f t="shared" si="26"/>
        <v>0.20570010081284168</v>
      </c>
      <c r="I18" s="69">
        <f>'RD T1'!E46</f>
        <v>0.26442368546126283</v>
      </c>
      <c r="J18" s="69">
        <f t="shared" si="27"/>
        <v>0.4701237862741045</v>
      </c>
      <c r="L18" t="str">
        <f t="shared" si="28"/>
        <v>35 Business and public service associate professionals</v>
      </c>
      <c r="M18" s="69">
        <v>3.9941245552699205</v>
      </c>
      <c r="N18" s="69">
        <v>5.4856392598204291</v>
      </c>
      <c r="O18" s="69">
        <v>4.6723163502297318</v>
      </c>
      <c r="P18" s="69">
        <v>5.1337751911168938</v>
      </c>
      <c r="Q18" s="69">
        <v>6.0873696992682866</v>
      </c>
      <c r="R18" s="11"/>
      <c r="S18" s="69">
        <f t="shared" si="29"/>
        <v>1.4150533490385548</v>
      </c>
      <c r="T18" s="69">
        <f>'RD T1'!E75</f>
        <v>2.9555151846060097</v>
      </c>
      <c r="U18" s="69">
        <f t="shared" si="30"/>
        <v>4.3705685336445645</v>
      </c>
      <c r="W18" t="str">
        <f t="shared" si="31"/>
        <v>35 Business and public service associate professionals</v>
      </c>
      <c r="X18" s="69">
        <v>9.3024578759130119</v>
      </c>
      <c r="Y18" s="69">
        <v>9.0841682796052083</v>
      </c>
      <c r="Z18" s="69">
        <v>9.8789982379254351</v>
      </c>
      <c r="AA18" s="69">
        <v>9.9896870842326155</v>
      </c>
      <c r="AB18" s="69">
        <v>11.464311360283814</v>
      </c>
      <c r="AC18" s="69"/>
      <c r="AD18" s="69">
        <f t="shared" si="32"/>
        <v>1.5853131223583787</v>
      </c>
      <c r="AE18" s="69">
        <f>'RD T1'!E104</f>
        <v>5.478275822564278</v>
      </c>
      <c r="AF18" s="69">
        <f t="shared" si="33"/>
        <v>7.0635889449226568</v>
      </c>
      <c r="AH18" t="str">
        <f t="shared" si="34"/>
        <v>35 Business and public service associate professionals</v>
      </c>
      <c r="AI18" s="69">
        <v>2.7787894513718245</v>
      </c>
      <c r="AJ18" s="69">
        <v>2.6399850082207403</v>
      </c>
      <c r="AK18" s="69">
        <v>2.989030305670207</v>
      </c>
      <c r="AL18" s="69">
        <v>2.9816973618353901</v>
      </c>
      <c r="AM18" s="69">
        <v>3.4231726121590578</v>
      </c>
      <c r="AN18" s="69"/>
      <c r="AO18" s="69">
        <f t="shared" si="35"/>
        <v>0.43414230648885077</v>
      </c>
      <c r="AP18" s="69">
        <f>'RD T1'!E133</f>
        <v>1.5468363733306583</v>
      </c>
      <c r="AQ18" s="69">
        <f t="shared" si="36"/>
        <v>1.980978679819509</v>
      </c>
      <c r="AS18" t="str">
        <f t="shared" si="37"/>
        <v>35 Business and public service associate professionals</v>
      </c>
      <c r="AT18" s="69">
        <v>2.2519089602801934</v>
      </c>
      <c r="AU18" s="69">
        <v>2.1206264728663942</v>
      </c>
      <c r="AV18" s="69">
        <v>2.3854579562794207</v>
      </c>
      <c r="AW18" s="69">
        <v>2.366924218838419</v>
      </c>
      <c r="AX18" s="69">
        <v>2.7598407461528427</v>
      </c>
      <c r="AY18" s="69"/>
      <c r="AZ18" s="69">
        <f t="shared" si="38"/>
        <v>0.37438278987342199</v>
      </c>
      <c r="BA18" s="69">
        <f>'RD T1'!E162</f>
        <v>1.2323607087878292</v>
      </c>
      <c r="BB18" s="69">
        <f t="shared" si="39"/>
        <v>1.6067434986612512</v>
      </c>
      <c r="BD18" t="str">
        <f t="shared" si="40"/>
        <v>35 Business and public service associate professionals</v>
      </c>
      <c r="BE18" s="69">
        <v>8.6113340038254051</v>
      </c>
      <c r="BF18" s="69">
        <v>8.4320983201595539</v>
      </c>
      <c r="BG18" s="69">
        <v>10.180405582957039</v>
      </c>
      <c r="BH18" s="69">
        <v>8.8981397029042597</v>
      </c>
      <c r="BI18" s="69">
        <v>9.2021822076423465</v>
      </c>
      <c r="BJ18" s="69"/>
      <c r="BK18" s="69">
        <f t="shared" si="41"/>
        <v>-0.97822337531469294</v>
      </c>
      <c r="BL18" s="69">
        <f>'RD T1'!E191</f>
        <v>3.9574093448334984</v>
      </c>
      <c r="BM18" s="69">
        <f t="shared" si="42"/>
        <v>2.9791859695188054</v>
      </c>
      <c r="BO18" t="str">
        <f t="shared" si="43"/>
        <v>35 Business and public service associate professionals</v>
      </c>
      <c r="BP18" s="69">
        <v>6.6939012582497295</v>
      </c>
      <c r="BQ18" s="69">
        <v>6.4645850915084155</v>
      </c>
      <c r="BR18" s="69">
        <v>6.8724452911530731</v>
      </c>
      <c r="BS18" s="69">
        <v>5.9629110160905965</v>
      </c>
      <c r="BT18" s="69">
        <v>5.3599149344892201</v>
      </c>
      <c r="BU18" s="69"/>
      <c r="BV18" s="69">
        <f t="shared" si="44"/>
        <v>-1.512530356663853</v>
      </c>
      <c r="BW18" s="69">
        <f>'RD T1'!E220</f>
        <v>2.2351076674765404</v>
      </c>
      <c r="BX18" s="69">
        <f t="shared" si="45"/>
        <v>0.72257731081268739</v>
      </c>
      <c r="BZ18" t="str">
        <f t="shared" si="46"/>
        <v>35 Business and public service associate professionals</v>
      </c>
      <c r="CA18" s="69">
        <v>3.1901209204226331</v>
      </c>
      <c r="CB18" s="69">
        <v>3.6417816316160616</v>
      </c>
      <c r="CC18" s="69">
        <v>3.0628809016663396</v>
      </c>
      <c r="CD18" s="69">
        <v>2.5863283289434786</v>
      </c>
      <c r="CE18" s="69">
        <v>1.5499824521508863</v>
      </c>
      <c r="CF18" s="69"/>
      <c r="CG18" s="69">
        <f t="shared" si="47"/>
        <v>-1.5128984495154534</v>
      </c>
      <c r="CH18" s="69">
        <f>'RD T1'!E249</f>
        <v>0.80297557535802822</v>
      </c>
      <c r="CI18" s="69">
        <f t="shared" si="48"/>
        <v>-0.70992287415742517</v>
      </c>
      <c r="CK18" t="str">
        <f t="shared" si="49"/>
        <v>35 Business and public service associate professionals</v>
      </c>
      <c r="CL18" s="69">
        <v>0.96160476900673375</v>
      </c>
      <c r="CM18" s="69">
        <v>1.0233880047066926</v>
      </c>
      <c r="CN18" s="69">
        <v>0.79734077119580604</v>
      </c>
      <c r="CO18" s="69">
        <v>0.76331547043050374</v>
      </c>
      <c r="CP18" s="69">
        <v>0.87939860764088629</v>
      </c>
      <c r="CQ18" s="69"/>
      <c r="CR18" s="69">
        <f t="shared" si="50"/>
        <v>8.2057836445080246E-2</v>
      </c>
      <c r="CS18" s="69">
        <f>'RD T1'!E278</f>
        <v>0.29339526081489092</v>
      </c>
      <c r="CT18" s="69">
        <f t="shared" si="51"/>
        <v>0.37545309725997117</v>
      </c>
    </row>
    <row r="19" spans="1:98" x14ac:dyDescent="0.2">
      <c r="A19" s="10" t="str">
        <f>name!D15</f>
        <v>41 Administrative occupations</v>
      </c>
      <c r="B19" s="69">
        <v>0.39827439618194488</v>
      </c>
      <c r="C19" s="69">
        <v>0.48028632631834656</v>
      </c>
      <c r="D19" s="69">
        <v>0.4037270450468512</v>
      </c>
      <c r="E19" s="69">
        <v>0.45207506689463417</v>
      </c>
      <c r="F19" s="69">
        <v>0.55059812808189423</v>
      </c>
      <c r="G19" s="11"/>
      <c r="H19" s="69">
        <f t="shared" si="26"/>
        <v>0.14687108303504304</v>
      </c>
      <c r="I19" s="69">
        <f>'RD T1'!E47</f>
        <v>0.26715978439978194</v>
      </c>
      <c r="J19" s="69">
        <f t="shared" si="27"/>
        <v>0.41403086743482498</v>
      </c>
      <c r="L19" t="str">
        <f t="shared" si="28"/>
        <v>41 Administrative occupations</v>
      </c>
      <c r="M19" s="69">
        <v>4.2173701618349231</v>
      </c>
      <c r="N19" s="69">
        <v>5.4453139697376773</v>
      </c>
      <c r="O19" s="69">
        <v>4.5779667973086484</v>
      </c>
      <c r="P19" s="69">
        <v>5.1606068699935062</v>
      </c>
      <c r="Q19" s="69">
        <v>6.2056942298411535</v>
      </c>
      <c r="R19" s="11"/>
      <c r="S19" s="69">
        <f t="shared" si="29"/>
        <v>1.6277274325325051</v>
      </c>
      <c r="T19" s="69">
        <f>'RD T1'!E76</f>
        <v>3.2167598809785676</v>
      </c>
      <c r="U19" s="69">
        <f t="shared" si="30"/>
        <v>4.8444873135110722</v>
      </c>
      <c r="W19" t="str">
        <f t="shared" si="31"/>
        <v>41 Administrative occupations</v>
      </c>
      <c r="X19" s="69">
        <v>14.909772642207507</v>
      </c>
      <c r="Y19" s="69">
        <v>14.179702593357504</v>
      </c>
      <c r="Z19" s="69">
        <v>15.839105215374071</v>
      </c>
      <c r="AA19" s="69">
        <v>16.629426303802937</v>
      </c>
      <c r="AB19" s="69">
        <v>19.599424525740147</v>
      </c>
      <c r="AC19" s="69"/>
      <c r="AD19" s="69">
        <f t="shared" si="32"/>
        <v>3.7603193103660768</v>
      </c>
      <c r="AE19" s="69">
        <f>'RD T1'!E105</f>
        <v>10.194494611375069</v>
      </c>
      <c r="AF19" s="69">
        <f t="shared" si="33"/>
        <v>13.954813921741145</v>
      </c>
      <c r="AH19" t="str">
        <f t="shared" si="34"/>
        <v>41 Administrative occupations</v>
      </c>
      <c r="AI19" s="69">
        <v>5.4130690112763578</v>
      </c>
      <c r="AJ19" s="69">
        <v>5.3918685537285418</v>
      </c>
      <c r="AK19" s="69">
        <v>6.0329525721445378</v>
      </c>
      <c r="AL19" s="69">
        <v>6.1129939171913064</v>
      </c>
      <c r="AM19" s="69">
        <v>7.1412414616947499</v>
      </c>
      <c r="AN19" s="69"/>
      <c r="AO19" s="69">
        <f t="shared" si="35"/>
        <v>1.1082888895502121</v>
      </c>
      <c r="AP19" s="69">
        <f>'RD T1'!E134</f>
        <v>3.9019703902783665</v>
      </c>
      <c r="AQ19" s="69">
        <f t="shared" si="36"/>
        <v>5.0102592798285785</v>
      </c>
      <c r="AS19" t="str">
        <f t="shared" si="37"/>
        <v>41 Administrative occupations</v>
      </c>
      <c r="AT19" s="69">
        <v>5.0891379036549367</v>
      </c>
      <c r="AU19" s="69">
        <v>4.8483804377406967</v>
      </c>
      <c r="AV19" s="69">
        <v>5.5062749381532248</v>
      </c>
      <c r="AW19" s="69">
        <v>5.5296375617522049</v>
      </c>
      <c r="AX19" s="69">
        <v>6.4568089831458551</v>
      </c>
      <c r="AY19" s="69"/>
      <c r="AZ19" s="69">
        <f t="shared" si="38"/>
        <v>0.95053404499263028</v>
      </c>
      <c r="BA19" s="69">
        <f>'RD T1'!E163</f>
        <v>3.3631461506663549</v>
      </c>
      <c r="BB19" s="69">
        <f t="shared" si="39"/>
        <v>4.3136801956589856</v>
      </c>
      <c r="BD19" t="str">
        <f t="shared" si="40"/>
        <v>41 Administrative occupations</v>
      </c>
      <c r="BE19" s="69">
        <v>19.114195378774145</v>
      </c>
      <c r="BF19" s="69">
        <v>17.889533901036501</v>
      </c>
      <c r="BG19" s="69">
        <v>20.296868973192385</v>
      </c>
      <c r="BH19" s="69">
        <v>18.012550003058216</v>
      </c>
      <c r="BI19" s="69">
        <v>16.50406997035811</v>
      </c>
      <c r="BJ19" s="69"/>
      <c r="BK19" s="69">
        <f t="shared" si="41"/>
        <v>-3.7927990028342755</v>
      </c>
      <c r="BL19" s="69">
        <f>'RD T1'!E192</f>
        <v>8.5825777211981329</v>
      </c>
      <c r="BM19" s="69">
        <f t="shared" si="42"/>
        <v>4.7897787183638574</v>
      </c>
      <c r="BO19" t="str">
        <f t="shared" si="43"/>
        <v>41 Administrative occupations</v>
      </c>
      <c r="BP19" s="69">
        <v>22.636019659221123</v>
      </c>
      <c r="BQ19" s="69">
        <v>20.146778781743233</v>
      </c>
      <c r="BR19" s="69">
        <v>20.989902058211431</v>
      </c>
      <c r="BS19" s="69">
        <v>17.200113810655893</v>
      </c>
      <c r="BT19" s="69">
        <v>12.731554945853908</v>
      </c>
      <c r="BU19" s="69"/>
      <c r="BV19" s="69">
        <f t="shared" si="44"/>
        <v>-8.2583471123575229</v>
      </c>
      <c r="BW19" s="69">
        <f>'RD T1'!E221</f>
        <v>6.5791406096230123</v>
      </c>
      <c r="BX19" s="69">
        <f t="shared" si="45"/>
        <v>-1.6792065027345107</v>
      </c>
      <c r="BZ19" t="str">
        <f t="shared" si="46"/>
        <v>41 Administrative occupations</v>
      </c>
      <c r="CA19" s="69">
        <v>10.885239243626922</v>
      </c>
      <c r="CB19" s="69">
        <v>8.5492850906047977</v>
      </c>
      <c r="CC19" s="69">
        <v>7.6838620986588806</v>
      </c>
      <c r="CD19" s="69">
        <v>5.4269595092783769</v>
      </c>
      <c r="CE19" s="69">
        <v>1.9961579513409009</v>
      </c>
      <c r="CF19" s="69"/>
      <c r="CG19" s="69">
        <f t="shared" si="47"/>
        <v>-5.6877041473179801</v>
      </c>
      <c r="CH19" s="69">
        <f>'RD T1'!E250</f>
        <v>1.5773792366478236</v>
      </c>
      <c r="CI19" s="69">
        <f t="shared" si="48"/>
        <v>-4.1103249106701565</v>
      </c>
      <c r="CK19" t="str">
        <f t="shared" si="49"/>
        <v>41 Administrative occupations</v>
      </c>
      <c r="CL19" s="69">
        <v>3.6311034387069867</v>
      </c>
      <c r="CM19" s="69">
        <v>2.9610147705755985</v>
      </c>
      <c r="CN19" s="69">
        <v>2.3206316374922062</v>
      </c>
      <c r="CO19" s="69">
        <v>2.251841151935619</v>
      </c>
      <c r="CP19" s="69">
        <v>2.1488176671680734</v>
      </c>
      <c r="CQ19" s="69"/>
      <c r="CR19" s="69">
        <f t="shared" si="50"/>
        <v>-0.17181397032413281</v>
      </c>
      <c r="CS19" s="69">
        <f>'RD T1'!E279</f>
        <v>0.78444497184371909</v>
      </c>
      <c r="CT19" s="69">
        <f t="shared" si="51"/>
        <v>0.61263100151958627</v>
      </c>
    </row>
    <row r="20" spans="1:98" x14ac:dyDescent="0.2">
      <c r="A20" s="10" t="str">
        <f>name!D16</f>
        <v>42 Secretarial and related occupations</v>
      </c>
      <c r="B20" s="69">
        <v>2.0764759162138755E-2</v>
      </c>
      <c r="C20" s="69">
        <v>2.8243872729273554E-2</v>
      </c>
      <c r="D20" s="69">
        <v>2.5056582284323215E-2</v>
      </c>
      <c r="E20" s="69">
        <v>3.8535368395829238E-2</v>
      </c>
      <c r="F20" s="69">
        <v>5.9230518186491853E-2</v>
      </c>
      <c r="G20" s="11"/>
      <c r="H20" s="69">
        <f t="shared" si="26"/>
        <v>3.4173935902168634E-2</v>
      </c>
      <c r="I20" s="69">
        <f>'RD T1'!E48</f>
        <v>2.9961982569208311E-2</v>
      </c>
      <c r="J20" s="69">
        <f t="shared" si="27"/>
        <v>6.4135918471376951E-2</v>
      </c>
      <c r="L20" t="str">
        <f t="shared" si="28"/>
        <v>42 Secretarial and related occupations</v>
      </c>
      <c r="M20" s="69">
        <v>0.63151861927387398</v>
      </c>
      <c r="N20" s="69">
        <v>0.76454815823380207</v>
      </c>
      <c r="O20" s="69">
        <v>0.63940334836871171</v>
      </c>
      <c r="P20" s="69">
        <v>0.92598126443670081</v>
      </c>
      <c r="Q20" s="69">
        <v>1.094448603902739</v>
      </c>
      <c r="R20" s="11"/>
      <c r="S20" s="69">
        <f t="shared" si="29"/>
        <v>0.4550452555340273</v>
      </c>
      <c r="T20" s="69">
        <f>'RD T1'!E77</f>
        <v>0.6187420125134997</v>
      </c>
      <c r="U20" s="69">
        <f t="shared" si="30"/>
        <v>1.0737872680475271</v>
      </c>
      <c r="W20" t="str">
        <f t="shared" si="31"/>
        <v>42 Secretarial and related occupations</v>
      </c>
      <c r="X20" s="69">
        <v>2.2266392288244159</v>
      </c>
      <c r="Y20" s="69">
        <v>2.195195485075379</v>
      </c>
      <c r="Z20" s="69">
        <v>2.4107310860068631</v>
      </c>
      <c r="AA20" s="69">
        <v>3.456436408122268</v>
      </c>
      <c r="AB20" s="69">
        <v>5.8167658641015878</v>
      </c>
      <c r="AC20" s="69"/>
      <c r="AD20" s="69">
        <f t="shared" si="32"/>
        <v>3.4060347780947247</v>
      </c>
      <c r="AE20" s="69">
        <f>'RD T1'!E106</f>
        <v>2.50909336270613</v>
      </c>
      <c r="AF20" s="69">
        <f t="shared" si="33"/>
        <v>5.9151281408008547</v>
      </c>
      <c r="AH20" t="str">
        <f t="shared" si="34"/>
        <v>42 Secretarial and related occupations</v>
      </c>
      <c r="AI20" s="69">
        <v>0.98099023844935906</v>
      </c>
      <c r="AJ20" s="69">
        <v>0.93439470671115865</v>
      </c>
      <c r="AK20" s="69">
        <v>1.0613717926618391</v>
      </c>
      <c r="AL20" s="69">
        <v>1.3462353105520697</v>
      </c>
      <c r="AM20" s="69">
        <v>1.3817410569948714</v>
      </c>
      <c r="AN20" s="69"/>
      <c r="AO20" s="69">
        <f t="shared" si="35"/>
        <v>0.32036926433303226</v>
      </c>
      <c r="AP20" s="69">
        <f>'RD T1'!E135</f>
        <v>0.83829220403912097</v>
      </c>
      <c r="AQ20" s="69">
        <f t="shared" si="36"/>
        <v>1.1586614683721532</v>
      </c>
      <c r="AS20" t="str">
        <f t="shared" si="37"/>
        <v>42 Secretarial and related occupations</v>
      </c>
      <c r="AT20" s="69">
        <v>0.85468592124001874</v>
      </c>
      <c r="AU20" s="69">
        <v>0.80589299801619507</v>
      </c>
      <c r="AV20" s="69">
        <v>0.88279367949465537</v>
      </c>
      <c r="AW20" s="69">
        <v>1.1108332230467142</v>
      </c>
      <c r="AX20" s="69">
        <v>1.4601703641093693</v>
      </c>
      <c r="AY20" s="69"/>
      <c r="AZ20" s="69">
        <f t="shared" si="38"/>
        <v>0.57737668461471392</v>
      </c>
      <c r="BA20" s="69">
        <f>'RD T1'!E164</f>
        <v>0.68109154965134955</v>
      </c>
      <c r="BB20" s="69">
        <f t="shared" si="39"/>
        <v>1.2584682342660636</v>
      </c>
      <c r="BD20" t="str">
        <f t="shared" si="40"/>
        <v>42 Secretarial and related occupations</v>
      </c>
      <c r="BE20" s="69">
        <v>3.7058922604724427</v>
      </c>
      <c r="BF20" s="69">
        <v>3.505188340477337</v>
      </c>
      <c r="BG20" s="69">
        <v>3.63970521523532</v>
      </c>
      <c r="BH20" s="69">
        <v>4.7331440981013149</v>
      </c>
      <c r="BI20" s="69">
        <v>3.2225719764724823</v>
      </c>
      <c r="BJ20" s="69"/>
      <c r="BK20" s="69">
        <f t="shared" si="41"/>
        <v>-0.4171332387628377</v>
      </c>
      <c r="BL20" s="69">
        <f>'RD T1'!E193</f>
        <v>2.2545139318255911</v>
      </c>
      <c r="BM20" s="69">
        <f t="shared" si="42"/>
        <v>1.8373806930627534</v>
      </c>
      <c r="BO20" t="str">
        <f t="shared" si="43"/>
        <v>42 Secretarial and related occupations</v>
      </c>
      <c r="BP20" s="69">
        <v>4.6626940328524347</v>
      </c>
      <c r="BQ20" s="69">
        <v>3.6274716058975991</v>
      </c>
      <c r="BR20" s="69">
        <v>3.6645915201377708</v>
      </c>
      <c r="BS20" s="69">
        <v>2.7889162705525425</v>
      </c>
      <c r="BT20" s="69">
        <v>0.74735494925247903</v>
      </c>
      <c r="BU20" s="69"/>
      <c r="BV20" s="69">
        <f t="shared" si="44"/>
        <v>-2.9172365708852919</v>
      </c>
      <c r="BW20" s="69">
        <f>'RD T1'!E222</f>
        <v>0.93921742547950338</v>
      </c>
      <c r="BX20" s="69">
        <f t="shared" si="45"/>
        <v>-1.9780191454057885</v>
      </c>
      <c r="BZ20" t="str">
        <f t="shared" si="46"/>
        <v>42 Secretarial and related occupations</v>
      </c>
      <c r="CA20" s="69">
        <v>4.2726053762077028</v>
      </c>
      <c r="CB20" s="69">
        <v>3.0897702261543674</v>
      </c>
      <c r="CC20" s="69">
        <v>3.1361276522269907</v>
      </c>
      <c r="CD20" s="69">
        <v>2.184564239610308</v>
      </c>
      <c r="CE20" s="69">
        <v>0.44835407382885567</v>
      </c>
      <c r="CF20" s="69"/>
      <c r="CG20" s="69">
        <f t="shared" si="47"/>
        <v>-2.6877735783981351</v>
      </c>
      <c r="CH20" s="69">
        <f>'RD T1'!E251</f>
        <v>0.69083515416930619</v>
      </c>
      <c r="CI20" s="69">
        <f t="shared" si="48"/>
        <v>-1.9969384242288291</v>
      </c>
      <c r="CK20" t="str">
        <f t="shared" si="49"/>
        <v>42 Secretarial and related occupations</v>
      </c>
      <c r="CL20" s="69">
        <v>1.3953361220747142</v>
      </c>
      <c r="CM20" s="69">
        <v>1.2429736035410941</v>
      </c>
      <c r="CN20" s="69">
        <v>0.88686538252387348</v>
      </c>
      <c r="CO20" s="69">
        <v>1.2484554611080154</v>
      </c>
      <c r="CP20" s="69">
        <v>1.077578012891039</v>
      </c>
      <c r="CQ20" s="69"/>
      <c r="CR20" s="69">
        <f t="shared" si="50"/>
        <v>0.19071263036716557</v>
      </c>
      <c r="CS20" s="69">
        <f>'RD T1'!E280</f>
        <v>0.53389401431616046</v>
      </c>
      <c r="CT20" s="69">
        <f t="shared" si="51"/>
        <v>0.72460664468332603</v>
      </c>
    </row>
    <row r="21" spans="1:98" x14ac:dyDescent="0.2">
      <c r="A21" s="10" t="str">
        <f>name!D17</f>
        <v>51 Skilled agricultural and related trades</v>
      </c>
      <c r="B21" s="69">
        <v>4.2982822699616395E-3</v>
      </c>
      <c r="C21" s="69">
        <v>1.0525780452554563E-2</v>
      </c>
      <c r="D21" s="69">
        <v>1.6912211183292399E-2</v>
      </c>
      <c r="E21" s="69">
        <v>1.8189276175317487E-2</v>
      </c>
      <c r="F21" s="69">
        <v>2.1569724150219391E-2</v>
      </c>
      <c r="G21" s="11"/>
      <c r="H21" s="69">
        <f t="shared" si="26"/>
        <v>4.6575129669269924E-3</v>
      </c>
      <c r="I21" s="69">
        <f>'RD T1'!E49</f>
        <v>1.323549526342999E-2</v>
      </c>
      <c r="J21" s="69">
        <f t="shared" si="27"/>
        <v>1.7893008230356982E-2</v>
      </c>
      <c r="L21" t="str">
        <f t="shared" si="28"/>
        <v>51 Skilled agricultural and related trades</v>
      </c>
      <c r="M21" s="69">
        <v>8.8336953223804165E-2</v>
      </c>
      <c r="N21" s="69">
        <v>9.4848629966204884E-2</v>
      </c>
      <c r="O21" s="69">
        <v>9.1993280001652328E-2</v>
      </c>
      <c r="P21" s="69">
        <v>9.8609730432009018E-2</v>
      </c>
      <c r="Q21" s="69">
        <v>0.13475100206114785</v>
      </c>
      <c r="R21" s="11"/>
      <c r="S21" s="69">
        <f t="shared" si="29"/>
        <v>4.2757722059495518E-2</v>
      </c>
      <c r="T21" s="69">
        <f>'RD T1'!E78</f>
        <v>6.5210370151817285E-2</v>
      </c>
      <c r="U21" s="69">
        <f t="shared" si="30"/>
        <v>0.1079680922113128</v>
      </c>
      <c r="W21" t="str">
        <f t="shared" si="31"/>
        <v>51 Skilled agricultural and related trades</v>
      </c>
      <c r="X21" s="69">
        <v>0.92455961133298847</v>
      </c>
      <c r="Y21" s="69">
        <v>0.69501220295475541</v>
      </c>
      <c r="Z21" s="69">
        <v>0.90156064314010131</v>
      </c>
      <c r="AA21" s="69">
        <v>1.0533087831400489</v>
      </c>
      <c r="AB21" s="69">
        <v>1.4214361029985894</v>
      </c>
      <c r="AC21" s="69"/>
      <c r="AD21" s="69">
        <f t="shared" si="32"/>
        <v>0.51987545985848804</v>
      </c>
      <c r="AE21" s="69">
        <f>'RD T1'!E107</f>
        <v>0.81688056851445456</v>
      </c>
      <c r="AF21" s="69">
        <f t="shared" si="33"/>
        <v>1.3367560283729425</v>
      </c>
      <c r="AH21" t="str">
        <f t="shared" si="34"/>
        <v>51 Skilled agricultural and related trades</v>
      </c>
      <c r="AI21" s="69">
        <v>0.52378456542947927</v>
      </c>
      <c r="AJ21" s="69">
        <v>0.44871624289088863</v>
      </c>
      <c r="AK21" s="69">
        <v>0.5038104072645655</v>
      </c>
      <c r="AL21" s="69">
        <v>0.57118331587419557</v>
      </c>
      <c r="AM21" s="69">
        <v>0.68882403044864704</v>
      </c>
      <c r="AN21" s="69"/>
      <c r="AO21" s="69">
        <f t="shared" si="35"/>
        <v>0.18501362318408154</v>
      </c>
      <c r="AP21" s="69">
        <f>'RD T1'!E136</f>
        <v>0.42945643691191165</v>
      </c>
      <c r="AQ21" s="69">
        <f t="shared" si="36"/>
        <v>0.61447006009599314</v>
      </c>
      <c r="AS21" t="str">
        <f t="shared" si="37"/>
        <v>51 Skilled agricultural and related trades</v>
      </c>
      <c r="AT21" s="69">
        <v>0.71521829147072125</v>
      </c>
      <c r="AU21" s="69">
        <v>0.55452661686924765</v>
      </c>
      <c r="AV21" s="69">
        <v>0.67265121960292518</v>
      </c>
      <c r="AW21" s="69">
        <v>0.75217108940957911</v>
      </c>
      <c r="AX21" s="69">
        <v>0.99304612518936863</v>
      </c>
      <c r="AY21" s="69"/>
      <c r="AZ21" s="69">
        <f t="shared" si="38"/>
        <v>0.32039490558644346</v>
      </c>
      <c r="BA21" s="69">
        <f>'RD T1'!E165</f>
        <v>0.53853370057922767</v>
      </c>
      <c r="BB21" s="69">
        <f t="shared" si="39"/>
        <v>0.85892860616567113</v>
      </c>
      <c r="BD21" t="str">
        <f t="shared" si="40"/>
        <v>51 Skilled agricultural and related trades</v>
      </c>
      <c r="BE21" s="69">
        <v>1.7659460742659818</v>
      </c>
      <c r="BF21" s="69">
        <v>1.2415581817120582</v>
      </c>
      <c r="BG21" s="69">
        <v>1.4892302857252435</v>
      </c>
      <c r="BH21" s="69">
        <v>1.3359811671706212</v>
      </c>
      <c r="BI21" s="69">
        <v>1.4749997854166799</v>
      </c>
      <c r="BJ21" s="69"/>
      <c r="BK21" s="69">
        <f t="shared" si="41"/>
        <v>-1.4230500308563654E-2</v>
      </c>
      <c r="BL21" s="69">
        <f>'RD T1'!E194</f>
        <v>0.7564595098128486</v>
      </c>
      <c r="BM21" s="69">
        <f t="shared" si="42"/>
        <v>0.74222900950428494</v>
      </c>
      <c r="BO21" t="str">
        <f t="shared" si="43"/>
        <v>51 Skilled agricultural and related trades</v>
      </c>
      <c r="BP21" s="69">
        <v>2.8188977148413641</v>
      </c>
      <c r="BQ21" s="69">
        <v>2.335205923753608</v>
      </c>
      <c r="BR21" s="69">
        <v>2.2705381190921017</v>
      </c>
      <c r="BS21" s="69">
        <v>2.3342371922546099</v>
      </c>
      <c r="BT21" s="69">
        <v>2.5988610256159626</v>
      </c>
      <c r="BU21" s="69"/>
      <c r="BV21" s="69">
        <f t="shared" si="44"/>
        <v>0.32832290652386087</v>
      </c>
      <c r="BW21" s="69">
        <f>'RD T1'!E223</f>
        <v>1.2792089847392831</v>
      </c>
      <c r="BX21" s="69">
        <f t="shared" si="45"/>
        <v>1.607531891263144</v>
      </c>
      <c r="BZ21" t="str">
        <f t="shared" si="46"/>
        <v>51 Skilled agricultural and related trades</v>
      </c>
      <c r="CA21" s="69">
        <v>1.4914897031228134</v>
      </c>
      <c r="CB21" s="69">
        <v>1.7187098326595147</v>
      </c>
      <c r="CC21" s="69">
        <v>1.2691065973454605</v>
      </c>
      <c r="CD21" s="69">
        <v>1.3194257895905537</v>
      </c>
      <c r="CE21" s="69">
        <v>1.4573254816309882</v>
      </c>
      <c r="CF21" s="69"/>
      <c r="CG21" s="69">
        <f t="shared" si="47"/>
        <v>0.18821888428552769</v>
      </c>
      <c r="CH21" s="69">
        <f>'RD T1'!E252</f>
        <v>0.64226033314641928</v>
      </c>
      <c r="CI21" s="69">
        <f t="shared" si="48"/>
        <v>0.83047921743194697</v>
      </c>
      <c r="CK21" t="str">
        <f t="shared" si="49"/>
        <v>51 Skilled agricultural and related trades</v>
      </c>
      <c r="CL21" s="69">
        <v>1.4989655667625252</v>
      </c>
      <c r="CM21" s="69">
        <v>1.0300268605085001</v>
      </c>
      <c r="CN21" s="69">
        <v>0.97933982626767146</v>
      </c>
      <c r="CO21" s="69">
        <v>0.84298598313105777</v>
      </c>
      <c r="CP21" s="69">
        <v>0.40323750287671667</v>
      </c>
      <c r="CQ21" s="69"/>
      <c r="CR21" s="69">
        <f t="shared" si="50"/>
        <v>-0.5761023233909548</v>
      </c>
      <c r="CS21" s="69">
        <f>'RD T1'!E281</f>
        <v>0.28282056805553152</v>
      </c>
      <c r="CT21" s="69">
        <f t="shared" si="51"/>
        <v>-0.29328175533542328</v>
      </c>
    </row>
    <row r="22" spans="1:98" x14ac:dyDescent="0.2">
      <c r="A22" s="10" t="str">
        <f>name!D18</f>
        <v>52 Skilled metal, electrical and electronic trades</v>
      </c>
      <c r="B22" s="69">
        <v>2.3713109227290852E-2</v>
      </c>
      <c r="C22" s="69">
        <v>3.5665667633421806E-2</v>
      </c>
      <c r="D22" s="69">
        <v>2.5727900766903958E-2</v>
      </c>
      <c r="E22" s="69">
        <v>3.1828103253966462E-2</v>
      </c>
      <c r="F22" s="69">
        <v>4.4514404705703128E-2</v>
      </c>
      <c r="G22" s="11"/>
      <c r="H22" s="69">
        <f t="shared" si="26"/>
        <v>1.878650393879917E-2</v>
      </c>
      <c r="I22" s="69">
        <f>'RD T1'!E50</f>
        <v>1.7631542738187098E-2</v>
      </c>
      <c r="J22" s="69">
        <f t="shared" si="27"/>
        <v>3.6418046676986268E-2</v>
      </c>
      <c r="L22" t="str">
        <f t="shared" si="28"/>
        <v>52 Skilled metal, electrical and electronic trades</v>
      </c>
      <c r="M22" s="69">
        <v>0.39945631839653839</v>
      </c>
      <c r="N22" s="69">
        <v>0.66639693605508643</v>
      </c>
      <c r="O22" s="69">
        <v>0.41522132284424579</v>
      </c>
      <c r="P22" s="69">
        <v>0.62678874196865531</v>
      </c>
      <c r="Q22" s="69">
        <v>0.88992917279212225</v>
      </c>
      <c r="R22" s="11"/>
      <c r="S22" s="69">
        <f t="shared" si="29"/>
        <v>0.47470784994787646</v>
      </c>
      <c r="T22" s="69">
        <f>'RD T1'!E79</f>
        <v>0.35546466217103934</v>
      </c>
      <c r="U22" s="69">
        <f t="shared" si="30"/>
        <v>0.83017251211891585</v>
      </c>
      <c r="W22" t="str">
        <f t="shared" si="31"/>
        <v>52 Skilled metal, electrical and electronic trades</v>
      </c>
      <c r="X22" s="69">
        <v>1.8210622137416124</v>
      </c>
      <c r="Y22" s="69">
        <v>1.6094253562485805</v>
      </c>
      <c r="Z22" s="69">
        <v>1.2315459476262443</v>
      </c>
      <c r="AA22" s="69">
        <v>1.5397147800083169</v>
      </c>
      <c r="AB22" s="69">
        <v>1.7730560732812923</v>
      </c>
      <c r="AC22" s="69"/>
      <c r="AD22" s="69">
        <f t="shared" si="32"/>
        <v>0.54151012565504808</v>
      </c>
      <c r="AE22" s="69">
        <f>'RD T1'!E108</f>
        <v>0.77715884098721966</v>
      </c>
      <c r="AF22" s="69">
        <f t="shared" si="33"/>
        <v>1.3186689666422677</v>
      </c>
      <c r="AH22" t="str">
        <f t="shared" si="34"/>
        <v>52 Skilled metal, electrical and electronic trades</v>
      </c>
      <c r="AI22" s="69">
        <v>0.66333909500004729</v>
      </c>
      <c r="AJ22" s="69">
        <v>0.55330590834809823</v>
      </c>
      <c r="AK22" s="69">
        <v>0.47332104981253853</v>
      </c>
      <c r="AL22" s="69">
        <v>0.54324597737764357</v>
      </c>
      <c r="AM22" s="69">
        <v>0.66567116574853713</v>
      </c>
      <c r="AN22" s="69"/>
      <c r="AO22" s="69">
        <f t="shared" si="35"/>
        <v>0.1923501159359986</v>
      </c>
      <c r="AP22" s="69">
        <f>'RD T1'!E137</f>
        <v>0.26354567794964684</v>
      </c>
      <c r="AQ22" s="69">
        <f t="shared" si="36"/>
        <v>0.45589579388564544</v>
      </c>
      <c r="AS22" t="str">
        <f t="shared" si="37"/>
        <v>52 Skilled metal, electrical and electronic trades</v>
      </c>
      <c r="AT22" s="69">
        <v>2.7291025928934833</v>
      </c>
      <c r="AU22" s="69">
        <v>2.3308964990523684</v>
      </c>
      <c r="AV22" s="69">
        <v>1.869593144412584</v>
      </c>
      <c r="AW22" s="69">
        <v>2.0555872068242462</v>
      </c>
      <c r="AX22" s="69">
        <v>2.0845650308604968</v>
      </c>
      <c r="AY22" s="69"/>
      <c r="AZ22" s="69">
        <f t="shared" si="38"/>
        <v>0.21497188644791287</v>
      </c>
      <c r="BA22" s="69">
        <f>'RD T1'!E166</f>
        <v>0.90180382449943475</v>
      </c>
      <c r="BB22" s="69">
        <f t="shared" si="39"/>
        <v>1.1167757109473477</v>
      </c>
      <c r="BD22" t="str">
        <f t="shared" si="40"/>
        <v>52 Skilled metal, electrical and electronic trades</v>
      </c>
      <c r="BE22" s="69">
        <v>17.993902440243293</v>
      </c>
      <c r="BF22" s="69">
        <v>16.735525134297308</v>
      </c>
      <c r="BG22" s="69">
        <v>16.807264553564828</v>
      </c>
      <c r="BH22" s="69">
        <v>14.644642433279746</v>
      </c>
      <c r="BI22" s="69">
        <v>13.503825148272137</v>
      </c>
      <c r="BJ22" s="69"/>
      <c r="BK22" s="69">
        <f t="shared" si="41"/>
        <v>-3.303439405292691</v>
      </c>
      <c r="BL22" s="69">
        <f>'RD T1'!E195</f>
        <v>5.0961131455174504</v>
      </c>
      <c r="BM22" s="69">
        <f t="shared" si="42"/>
        <v>1.7926737402247594</v>
      </c>
      <c r="BO22" t="str">
        <f t="shared" si="43"/>
        <v>52 Skilled metal, electrical and electronic trades</v>
      </c>
      <c r="BP22" s="69">
        <v>10.304981223704273</v>
      </c>
      <c r="BQ22" s="69">
        <v>9.8816830703210119</v>
      </c>
      <c r="BR22" s="69">
        <v>7.9326666915470652</v>
      </c>
      <c r="BS22" s="69">
        <v>7.8401495691494567</v>
      </c>
      <c r="BT22" s="69">
        <v>6.9571571996561081</v>
      </c>
      <c r="BU22" s="69"/>
      <c r="BV22" s="69">
        <f t="shared" si="44"/>
        <v>-0.97550949189095704</v>
      </c>
      <c r="BW22" s="69">
        <f>'RD T1'!E224</f>
        <v>2.6753296708454419</v>
      </c>
      <c r="BX22" s="69">
        <f t="shared" si="45"/>
        <v>1.6998201789544849</v>
      </c>
      <c r="BZ22" t="str">
        <f t="shared" si="46"/>
        <v>52 Skilled metal, electrical and electronic trades</v>
      </c>
      <c r="CA22" s="69">
        <v>3.7008611635201039</v>
      </c>
      <c r="CB22" s="69">
        <v>5.0584113236210024</v>
      </c>
      <c r="CC22" s="69">
        <v>2.7372979201598593</v>
      </c>
      <c r="CD22" s="69">
        <v>2.8150219131899696</v>
      </c>
      <c r="CE22" s="69">
        <v>1.4277570429489685</v>
      </c>
      <c r="CF22" s="69"/>
      <c r="CG22" s="69">
        <f t="shared" si="47"/>
        <v>-1.3095408772108907</v>
      </c>
      <c r="CH22" s="69">
        <f>'RD T1'!E253</f>
        <v>0.84341905133749262</v>
      </c>
      <c r="CI22" s="69">
        <f t="shared" si="48"/>
        <v>-0.46612182587339812</v>
      </c>
      <c r="CK22" t="str">
        <f t="shared" si="49"/>
        <v>52 Skilled metal, electrical and electronic trades</v>
      </c>
      <c r="CL22" s="69">
        <v>1.6739502872339553</v>
      </c>
      <c r="CM22" s="69">
        <v>1.4872244602685549</v>
      </c>
      <c r="CN22" s="69">
        <v>1.0736760425994225</v>
      </c>
      <c r="CO22" s="69">
        <v>0.90605916430220967</v>
      </c>
      <c r="CP22" s="69">
        <v>0.65874388675224038</v>
      </c>
      <c r="CQ22" s="69"/>
      <c r="CR22" s="69">
        <f t="shared" si="50"/>
        <v>-0.41493215584718213</v>
      </c>
      <c r="CS22" s="69">
        <f>'RD T1'!E282</f>
        <v>0.3162125744189665</v>
      </c>
      <c r="CT22" s="69">
        <f t="shared" si="51"/>
        <v>-9.871958142821563E-2</v>
      </c>
    </row>
    <row r="23" spans="1:98" x14ac:dyDescent="0.2">
      <c r="A23" s="10" t="str">
        <f>name!D19</f>
        <v>53 Skilled construction and building trades</v>
      </c>
      <c r="B23" s="69">
        <v>7.6498419012798434E-3</v>
      </c>
      <c r="C23" s="69">
        <v>8.3804192177755459E-3</v>
      </c>
      <c r="D23" s="69">
        <v>4.9645238321584838E-3</v>
      </c>
      <c r="E23" s="69">
        <v>8.5497445418282643E-3</v>
      </c>
      <c r="F23" s="69">
        <v>9.5763432290537753E-3</v>
      </c>
      <c r="G23" s="11"/>
      <c r="H23" s="69">
        <f t="shared" si="26"/>
        <v>4.6118193968952914E-3</v>
      </c>
      <c r="I23" s="69">
        <f>'RD T1'!E51</f>
        <v>4.1435213808500198E-3</v>
      </c>
      <c r="J23" s="69">
        <f t="shared" si="27"/>
        <v>8.7553407777453112E-3</v>
      </c>
      <c r="L23" t="str">
        <f t="shared" si="28"/>
        <v>53 Skilled construction and building trades</v>
      </c>
      <c r="M23" s="69">
        <v>0.21009994228162016</v>
      </c>
      <c r="N23" s="69">
        <v>0.27413847108531408</v>
      </c>
      <c r="O23" s="69">
        <v>0.17333854245005384</v>
      </c>
      <c r="P23" s="69">
        <v>0.23807638855713645</v>
      </c>
      <c r="Q23" s="69">
        <v>0.31415427557609998</v>
      </c>
      <c r="R23" s="11"/>
      <c r="S23" s="69">
        <f t="shared" si="29"/>
        <v>0.14081573312604614</v>
      </c>
      <c r="T23" s="69">
        <f>'RD T1'!E80</f>
        <v>0.14082932457576877</v>
      </c>
      <c r="U23" s="69">
        <f t="shared" si="30"/>
        <v>0.28164505770181492</v>
      </c>
      <c r="W23" t="str">
        <f t="shared" si="31"/>
        <v>53 Skilled construction and building trades</v>
      </c>
      <c r="X23" s="69">
        <v>0.82417844171894472</v>
      </c>
      <c r="Y23" s="69">
        <v>0.7335271423579427</v>
      </c>
      <c r="Z23" s="69">
        <v>0.56425314804248194</v>
      </c>
      <c r="AA23" s="69">
        <v>0.69808495864477915</v>
      </c>
      <c r="AB23" s="69">
        <v>0.71282245876116279</v>
      </c>
      <c r="AC23" s="69"/>
      <c r="AD23" s="69">
        <f t="shared" si="32"/>
        <v>0.14856931071868085</v>
      </c>
      <c r="AE23" s="69">
        <f>'RD T1'!E109</f>
        <v>0.35903653956415488</v>
      </c>
      <c r="AF23" s="69">
        <f t="shared" si="33"/>
        <v>0.50760585028283578</v>
      </c>
      <c r="AH23" t="str">
        <f t="shared" si="34"/>
        <v>53 Skilled construction and building trades</v>
      </c>
      <c r="AI23" s="69">
        <v>0.54063425414476562</v>
      </c>
      <c r="AJ23" s="69">
        <v>0.52365058775938345</v>
      </c>
      <c r="AK23" s="69">
        <v>0.42956930437990687</v>
      </c>
      <c r="AL23" s="69">
        <v>0.50890348667025376</v>
      </c>
      <c r="AM23" s="69">
        <v>0.54761693938166056</v>
      </c>
      <c r="AN23" s="69"/>
      <c r="AO23" s="69">
        <f t="shared" si="35"/>
        <v>0.11804763500175369</v>
      </c>
      <c r="AP23" s="69">
        <f>'RD T1'!E138</f>
        <v>0.28210083391164081</v>
      </c>
      <c r="AQ23" s="69">
        <f t="shared" si="36"/>
        <v>0.40014846891339451</v>
      </c>
      <c r="AS23" t="str">
        <f t="shared" si="37"/>
        <v>53 Skilled construction and building trades</v>
      </c>
      <c r="AT23" s="69">
        <v>0.76058084394711356</v>
      </c>
      <c r="AU23" s="69">
        <v>0.74661724799967555</v>
      </c>
      <c r="AV23" s="69">
        <v>0.61587133461275956</v>
      </c>
      <c r="AW23" s="69">
        <v>0.77970866788700199</v>
      </c>
      <c r="AX23" s="69">
        <v>0.83781847936149156</v>
      </c>
      <c r="AY23" s="69"/>
      <c r="AZ23" s="69">
        <f t="shared" si="38"/>
        <v>0.22194714474873201</v>
      </c>
      <c r="BA23" s="69">
        <f>'RD T1'!E167</f>
        <v>0.43112105020892788</v>
      </c>
      <c r="BB23" s="69">
        <f t="shared" si="39"/>
        <v>0.65306819495765989</v>
      </c>
      <c r="BD23" t="str">
        <f t="shared" si="40"/>
        <v>53 Skilled construction and building trades</v>
      </c>
      <c r="BE23" s="69">
        <v>12.019852520480558</v>
      </c>
      <c r="BF23" s="69">
        <v>11.874446687145264</v>
      </c>
      <c r="BG23" s="69">
        <v>11.474830370815395</v>
      </c>
      <c r="BH23" s="69">
        <v>9.8598282613569719</v>
      </c>
      <c r="BI23" s="69">
        <v>8.4505816970406737</v>
      </c>
      <c r="BJ23" s="69"/>
      <c r="BK23" s="69">
        <f t="shared" si="41"/>
        <v>-3.0242486737747214</v>
      </c>
      <c r="BL23" s="69">
        <f>'RD T1'!E196</f>
        <v>3.6927381552613507</v>
      </c>
      <c r="BM23" s="69">
        <f t="shared" si="42"/>
        <v>0.66848948148662934</v>
      </c>
      <c r="BO23" t="str">
        <f t="shared" si="43"/>
        <v>53 Skilled construction and building trades</v>
      </c>
      <c r="BP23" s="69">
        <v>10.458851963768637</v>
      </c>
      <c r="BQ23" s="69">
        <v>11.675153416618214</v>
      </c>
      <c r="BR23" s="69">
        <v>9.3792061491330365</v>
      </c>
      <c r="BS23" s="69">
        <v>10.483831374868165</v>
      </c>
      <c r="BT23" s="69">
        <v>10.815692386680968</v>
      </c>
      <c r="BU23" s="69"/>
      <c r="BV23" s="69">
        <f t="shared" si="44"/>
        <v>1.4364862375479319</v>
      </c>
      <c r="BW23" s="69">
        <f>'RD T1'!E225</f>
        <v>4.5067788672936686</v>
      </c>
      <c r="BX23" s="69">
        <f t="shared" si="45"/>
        <v>5.9432651048416005</v>
      </c>
      <c r="BZ23" t="str">
        <f t="shared" si="46"/>
        <v>53 Skilled construction and building trades</v>
      </c>
      <c r="CA23" s="69">
        <v>3.713290803129472</v>
      </c>
      <c r="CB23" s="69">
        <v>5.5531043051839477</v>
      </c>
      <c r="CC23" s="69">
        <v>2.9569833185856109</v>
      </c>
      <c r="CD23" s="69">
        <v>3.19875997323591</v>
      </c>
      <c r="CE23" s="69">
        <v>2.2612649410467158</v>
      </c>
      <c r="CF23" s="69"/>
      <c r="CG23" s="69">
        <f t="shared" si="47"/>
        <v>-0.69571837753889509</v>
      </c>
      <c r="CH23" s="69">
        <f>'RD T1'!E254</f>
        <v>1.1457162167574424</v>
      </c>
      <c r="CI23" s="69">
        <f t="shared" si="48"/>
        <v>0.4499978392185473</v>
      </c>
      <c r="CK23" t="str">
        <f t="shared" si="49"/>
        <v>53 Skilled construction and building trades</v>
      </c>
      <c r="CL23" s="69">
        <v>2.2235376387888053</v>
      </c>
      <c r="CM23" s="69">
        <v>2.2217808772053931</v>
      </c>
      <c r="CN23" s="69">
        <v>1.5604714995637747</v>
      </c>
      <c r="CO23" s="69">
        <v>1.0241965678238003</v>
      </c>
      <c r="CP23" s="69">
        <v>0.20780190851223918</v>
      </c>
      <c r="CQ23" s="69"/>
      <c r="CR23" s="69">
        <f t="shared" si="50"/>
        <v>-1.3526695910515356</v>
      </c>
      <c r="CS23" s="69">
        <f>'RD T1'!E283</f>
        <v>0.24680522458956017</v>
      </c>
      <c r="CT23" s="69">
        <f t="shared" si="51"/>
        <v>-1.1058643664619754</v>
      </c>
    </row>
    <row r="24" spans="1:98" x14ac:dyDescent="0.2">
      <c r="A24" s="10" t="str">
        <f>name!D20</f>
        <v>54 Textiles, printing and other skilled trades</v>
      </c>
      <c r="B24" s="69">
        <v>5.2768669801593379E-2</v>
      </c>
      <c r="C24" s="69">
        <v>5.202848722353505E-2</v>
      </c>
      <c r="D24" s="69">
        <v>3.9223484366286851E-2</v>
      </c>
      <c r="E24" s="69">
        <v>4.8761113008139692E-2</v>
      </c>
      <c r="F24" s="69">
        <v>6.1465914111854432E-2</v>
      </c>
      <c r="G24" s="11"/>
      <c r="H24" s="69">
        <f t="shared" si="26"/>
        <v>2.2242429745567581E-2</v>
      </c>
      <c r="I24" s="69">
        <f>'RD T1'!E52</f>
        <v>3.0896163359316227E-2</v>
      </c>
      <c r="J24" s="69">
        <f t="shared" si="27"/>
        <v>5.3138593104883808E-2</v>
      </c>
      <c r="L24" t="str">
        <f t="shared" si="28"/>
        <v>54 Textiles, printing and other skilled trades</v>
      </c>
      <c r="M24" s="69">
        <v>0.36183996554488951</v>
      </c>
      <c r="N24" s="69">
        <v>0.43467852204150326</v>
      </c>
      <c r="O24" s="69">
        <v>0.42717766461350842</v>
      </c>
      <c r="P24" s="69">
        <v>0.52887305900716608</v>
      </c>
      <c r="Q24" s="69">
        <v>0.70207626973431103</v>
      </c>
      <c r="R24" s="11"/>
      <c r="S24" s="69">
        <f t="shared" si="29"/>
        <v>0.27489860512080261</v>
      </c>
      <c r="T24" s="69">
        <f>'RD T1'!E81</f>
        <v>0.35740592509139302</v>
      </c>
      <c r="U24" s="69">
        <f t="shared" si="30"/>
        <v>0.63230453021219568</v>
      </c>
      <c r="W24" t="str">
        <f t="shared" si="31"/>
        <v>54 Textiles, printing and other skilled trades</v>
      </c>
      <c r="X24" s="69">
        <v>1.4250145590762431</v>
      </c>
      <c r="Y24" s="69">
        <v>1.3361551023207037</v>
      </c>
      <c r="Z24" s="69">
        <v>1.2293851474975575</v>
      </c>
      <c r="AA24" s="69">
        <v>1.5227228504960575</v>
      </c>
      <c r="AB24" s="69">
        <v>1.8944952844472838</v>
      </c>
      <c r="AC24" s="69"/>
      <c r="AD24" s="69">
        <f t="shared" si="32"/>
        <v>0.66511013694972632</v>
      </c>
      <c r="AE24" s="69">
        <f>'RD T1'!E110</f>
        <v>0.99026437292566483</v>
      </c>
      <c r="AF24" s="69">
        <f t="shared" si="33"/>
        <v>1.6553745098753911</v>
      </c>
      <c r="AH24" t="str">
        <f t="shared" si="34"/>
        <v>54 Textiles, printing and other skilled trades</v>
      </c>
      <c r="AI24" s="69">
        <v>0.57281501287591963</v>
      </c>
      <c r="AJ24" s="69">
        <v>0.52605488324719762</v>
      </c>
      <c r="AK24" s="69">
        <v>0.61062654059112043</v>
      </c>
      <c r="AL24" s="69">
        <v>0.69594630365972743</v>
      </c>
      <c r="AM24" s="69">
        <v>0.97866481223443558</v>
      </c>
      <c r="AN24" s="69"/>
      <c r="AO24" s="69">
        <f t="shared" si="35"/>
        <v>0.36803827164331515</v>
      </c>
      <c r="AP24" s="69">
        <f>'RD T1'!E139</f>
        <v>0.49365068276297192</v>
      </c>
      <c r="AQ24" s="69">
        <f t="shared" si="36"/>
        <v>0.86168895440628712</v>
      </c>
      <c r="AS24" t="str">
        <f t="shared" si="37"/>
        <v>54 Textiles, printing and other skilled trades</v>
      </c>
      <c r="AT24" s="69">
        <v>0.58719493973489145</v>
      </c>
      <c r="AU24" s="69">
        <v>0.48963076048696336</v>
      </c>
      <c r="AV24" s="69">
        <v>0.50423547830534754</v>
      </c>
      <c r="AW24" s="69">
        <v>0.56898142630030457</v>
      </c>
      <c r="AX24" s="69">
        <v>0.61821998260273214</v>
      </c>
      <c r="AY24" s="69"/>
      <c r="AZ24" s="69">
        <f t="shared" si="38"/>
        <v>0.1139845042973846</v>
      </c>
      <c r="BA24" s="69">
        <f>'RD T1'!E168</f>
        <v>0.33784845275153585</v>
      </c>
      <c r="BB24" s="69">
        <f t="shared" si="39"/>
        <v>0.45183295704892046</v>
      </c>
      <c r="BD24" t="str">
        <f t="shared" si="40"/>
        <v>54 Textiles, printing and other skilled trades</v>
      </c>
      <c r="BE24" s="69">
        <v>5.07957852315125</v>
      </c>
      <c r="BF24" s="69">
        <v>4.2746105153539213</v>
      </c>
      <c r="BG24" s="69">
        <v>4.4724838586605218</v>
      </c>
      <c r="BH24" s="69">
        <v>4.5732218008421022</v>
      </c>
      <c r="BI24" s="69">
        <v>5.0087761424607828</v>
      </c>
      <c r="BJ24" s="69"/>
      <c r="BK24" s="69">
        <f t="shared" si="41"/>
        <v>0.53629228380026106</v>
      </c>
      <c r="BL24" s="69">
        <f>'RD T1'!E197</f>
        <v>2.090815066764284</v>
      </c>
      <c r="BM24" s="69">
        <f t="shared" si="42"/>
        <v>2.627107350564545</v>
      </c>
      <c r="BO24" t="str">
        <f t="shared" si="43"/>
        <v>54 Textiles, printing and other skilled trades</v>
      </c>
      <c r="BP24" s="69">
        <v>5.6783332533422612</v>
      </c>
      <c r="BQ24" s="69">
        <v>4.8421962771157396</v>
      </c>
      <c r="BR24" s="69">
        <v>4.7604152775354587</v>
      </c>
      <c r="BS24" s="69">
        <v>4.0687115343511886</v>
      </c>
      <c r="BT24" s="69">
        <v>3.5699135959553638</v>
      </c>
      <c r="BU24" s="69"/>
      <c r="BV24" s="69">
        <f t="shared" si="44"/>
        <v>-1.1905016815800948</v>
      </c>
      <c r="BW24" s="69">
        <f>'RD T1'!E226</f>
        <v>1.5493186625648148</v>
      </c>
      <c r="BX24" s="69">
        <f t="shared" si="45"/>
        <v>0.35881698098471992</v>
      </c>
      <c r="BZ24" t="str">
        <f t="shared" si="46"/>
        <v>54 Textiles, printing and other skilled trades</v>
      </c>
      <c r="CA24" s="69">
        <v>3.4078063525693048</v>
      </c>
      <c r="CB24" s="69">
        <v>3.5111733964404901</v>
      </c>
      <c r="CC24" s="69">
        <v>2.7839306264680537</v>
      </c>
      <c r="CD24" s="69">
        <v>2.715215674116525</v>
      </c>
      <c r="CE24" s="69">
        <v>1.7486886030482378</v>
      </c>
      <c r="CF24" s="69"/>
      <c r="CG24" s="69">
        <f t="shared" si="47"/>
        <v>-1.0352420234198159</v>
      </c>
      <c r="CH24" s="69">
        <f>'RD T1'!E255</f>
        <v>0.88522181729677119</v>
      </c>
      <c r="CI24" s="69">
        <f t="shared" si="48"/>
        <v>-0.15002020612304467</v>
      </c>
      <c r="CK24" t="str">
        <f t="shared" si="49"/>
        <v>54 Textiles, printing and other skilled trades</v>
      </c>
      <c r="CL24" s="69">
        <v>2.1054271879686892</v>
      </c>
      <c r="CM24" s="69">
        <v>1.7302757360758987</v>
      </c>
      <c r="CN24" s="69">
        <v>1.3732366956744657</v>
      </c>
      <c r="CO24" s="69">
        <v>1.146301231726329</v>
      </c>
      <c r="CP24" s="69">
        <v>0.91479243157047185</v>
      </c>
      <c r="CQ24" s="69"/>
      <c r="CR24" s="69">
        <f t="shared" si="50"/>
        <v>-0.45844426410399386</v>
      </c>
      <c r="CS24" s="69">
        <f>'RD T1'!E284</f>
        <v>0.38433478590207931</v>
      </c>
      <c r="CT24" s="69">
        <f t="shared" si="51"/>
        <v>-7.4109478201914547E-2</v>
      </c>
    </row>
    <row r="25" spans="1:98" x14ac:dyDescent="0.2">
      <c r="A25" s="10" t="str">
        <f>name!D21</f>
        <v>61 Caring personal service occupations</v>
      </c>
      <c r="B25" s="69">
        <v>3.3763994714071259E-2</v>
      </c>
      <c r="C25" s="69">
        <v>4.1063266851585838E-2</v>
      </c>
      <c r="D25" s="69">
        <v>3.3333831328083756E-2</v>
      </c>
      <c r="E25" s="69">
        <v>4.2276225003674173E-2</v>
      </c>
      <c r="F25" s="69">
        <v>5.33350224100992E-2</v>
      </c>
      <c r="G25" s="11"/>
      <c r="H25" s="69">
        <f t="shared" si="26"/>
        <v>2.0001191082015445E-2</v>
      </c>
      <c r="I25" s="69">
        <f>'RD T1'!E53</f>
        <v>2.761335559494248E-2</v>
      </c>
      <c r="J25" s="69">
        <f t="shared" si="27"/>
        <v>4.7614546676957928E-2</v>
      </c>
      <c r="L25" t="str">
        <f t="shared" si="28"/>
        <v>61 Caring personal service occupations</v>
      </c>
      <c r="M25" s="69">
        <v>1.7475473369587866</v>
      </c>
      <c r="N25" s="69">
        <v>2.345794526457377</v>
      </c>
      <c r="O25" s="69">
        <v>1.9068902086269093</v>
      </c>
      <c r="P25" s="69">
        <v>2.361405116431357</v>
      </c>
      <c r="Q25" s="69">
        <v>2.8872823062058632</v>
      </c>
      <c r="R25" s="11"/>
      <c r="S25" s="69">
        <f t="shared" si="29"/>
        <v>0.98039209757895396</v>
      </c>
      <c r="T25" s="69">
        <f>'RD T1'!E82</f>
        <v>1.6052769454804101</v>
      </c>
      <c r="U25" s="69">
        <f t="shared" si="30"/>
        <v>2.5856690430593643</v>
      </c>
      <c r="W25" t="str">
        <f t="shared" si="31"/>
        <v>61 Caring personal service occupations</v>
      </c>
      <c r="X25" s="69">
        <v>6.2928386515799639</v>
      </c>
      <c r="Y25" s="69">
        <v>6.8049493065342785</v>
      </c>
      <c r="Z25" s="69">
        <v>7.0670977550708383</v>
      </c>
      <c r="AA25" s="69">
        <v>8.3770414379181073</v>
      </c>
      <c r="AB25" s="69">
        <v>10.656903846128566</v>
      </c>
      <c r="AC25" s="69"/>
      <c r="AD25" s="69">
        <f t="shared" si="32"/>
        <v>3.5898060910577279</v>
      </c>
      <c r="AE25" s="69">
        <f>'RD T1'!E111</f>
        <v>5.9542678307606876</v>
      </c>
      <c r="AF25" s="69">
        <f t="shared" si="33"/>
        <v>9.5440739218184163</v>
      </c>
      <c r="AH25" t="str">
        <f t="shared" si="34"/>
        <v>61 Caring personal service occupations</v>
      </c>
      <c r="AI25" s="69">
        <v>5.7617463965650071</v>
      </c>
      <c r="AJ25" s="69">
        <v>5.290085278105165</v>
      </c>
      <c r="AK25" s="69">
        <v>5.8389871304114864</v>
      </c>
      <c r="AL25" s="69">
        <v>6.0401963453442091</v>
      </c>
      <c r="AM25" s="69">
        <v>6.5720011735135548</v>
      </c>
      <c r="AN25" s="69"/>
      <c r="AO25" s="69">
        <f t="shared" si="35"/>
        <v>0.73301404310206841</v>
      </c>
      <c r="AP25" s="69">
        <f>'RD T1'!E140</f>
        <v>3.6662024752497362</v>
      </c>
      <c r="AQ25" s="69">
        <f t="shared" si="36"/>
        <v>4.399216518351805</v>
      </c>
      <c r="AS25" t="str">
        <f t="shared" si="37"/>
        <v>61 Caring personal service occupations</v>
      </c>
      <c r="AT25" s="69">
        <v>3.0135273703372918</v>
      </c>
      <c r="AU25" s="69">
        <v>2.9627253664928554</v>
      </c>
      <c r="AV25" s="69">
        <v>3.2261285322191138</v>
      </c>
      <c r="AW25" s="69">
        <v>3.3841517611263257</v>
      </c>
      <c r="AX25" s="69">
        <v>3.731368742515504</v>
      </c>
      <c r="AY25" s="69"/>
      <c r="AZ25" s="69">
        <f t="shared" si="38"/>
        <v>0.50524021029639021</v>
      </c>
      <c r="BA25" s="69">
        <f>'RD T1'!E169</f>
        <v>2.1371368619028601</v>
      </c>
      <c r="BB25" s="69">
        <f t="shared" si="39"/>
        <v>2.6423770721992503</v>
      </c>
      <c r="BD25" t="str">
        <f t="shared" si="40"/>
        <v>61 Caring personal service occupations</v>
      </c>
      <c r="BE25" s="69">
        <v>22.511531675176013</v>
      </c>
      <c r="BF25" s="69">
        <v>23.748912209567813</v>
      </c>
      <c r="BG25" s="69">
        <v>24.721642360446275</v>
      </c>
      <c r="BH25" s="69">
        <v>28.964524541887265</v>
      </c>
      <c r="BI25" s="69">
        <v>33.144059014869491</v>
      </c>
      <c r="BJ25" s="69"/>
      <c r="BK25" s="69">
        <f t="shared" si="41"/>
        <v>8.4224166544232162</v>
      </c>
      <c r="BL25" s="69">
        <f>'RD T1'!E198</f>
        <v>17.399793248310591</v>
      </c>
      <c r="BM25" s="69">
        <f t="shared" si="42"/>
        <v>25.822209902733807</v>
      </c>
      <c r="BO25" t="str">
        <f t="shared" si="43"/>
        <v>61 Caring personal service occupations</v>
      </c>
      <c r="BP25" s="69">
        <v>19.273467213723226</v>
      </c>
      <c r="BQ25" s="69">
        <v>16.669712906067268</v>
      </c>
      <c r="BR25" s="69">
        <v>17.289373843476671</v>
      </c>
      <c r="BS25" s="69">
        <v>15.862462567971995</v>
      </c>
      <c r="BT25" s="69">
        <v>11.609105614010547</v>
      </c>
      <c r="BU25" s="69"/>
      <c r="BV25" s="69">
        <f t="shared" si="44"/>
        <v>-5.6802682294661242</v>
      </c>
      <c r="BW25" s="69">
        <f>'RD T1'!E227</f>
        <v>7.0761911734563583</v>
      </c>
      <c r="BX25" s="69">
        <f t="shared" si="45"/>
        <v>1.3959229439902341</v>
      </c>
      <c r="BZ25" t="str">
        <f t="shared" si="46"/>
        <v>61 Caring personal service occupations</v>
      </c>
      <c r="CA25" s="69">
        <v>5.3022536024673093</v>
      </c>
      <c r="CB25" s="69">
        <v>2.8613497800257108</v>
      </c>
      <c r="CC25" s="69">
        <v>2.3180032807515873</v>
      </c>
      <c r="CD25" s="69">
        <v>1.7754561102066591</v>
      </c>
      <c r="CE25" s="69">
        <v>1.4541584909652188</v>
      </c>
      <c r="CF25" s="69"/>
      <c r="CG25" s="69">
        <f t="shared" si="47"/>
        <v>-0.86384478978636858</v>
      </c>
      <c r="CH25" s="69">
        <f>'RD T1'!E256</f>
        <v>0.56824269145414474</v>
      </c>
      <c r="CI25" s="69">
        <f t="shared" si="48"/>
        <v>-0.29560209833222384</v>
      </c>
      <c r="CK25" t="str">
        <f t="shared" si="49"/>
        <v>61 Caring personal service occupations</v>
      </c>
      <c r="CL25" s="69">
        <v>0.92668259364701866</v>
      </c>
      <c r="CM25" s="69">
        <v>0.85649135132649989</v>
      </c>
      <c r="CN25" s="69">
        <v>0.70111863351849868</v>
      </c>
      <c r="CO25" s="69">
        <v>0.77416710632078722</v>
      </c>
      <c r="CP25" s="69">
        <v>0.73370148316296668</v>
      </c>
      <c r="CQ25" s="69"/>
      <c r="CR25" s="69">
        <f t="shared" si="50"/>
        <v>3.2582849644468004E-2</v>
      </c>
      <c r="CS25" s="69">
        <f>'RD T1'!E285</f>
        <v>0.23098258140205824</v>
      </c>
      <c r="CT25" s="69">
        <f t="shared" si="51"/>
        <v>0.26356543104652624</v>
      </c>
    </row>
    <row r="26" spans="1:98" x14ac:dyDescent="0.2">
      <c r="A26" s="10" t="str">
        <f>name!D22</f>
        <v>62 Leisure, travel and related personal service occupations</v>
      </c>
      <c r="B26" s="69">
        <v>1.963209343858164E-2</v>
      </c>
      <c r="C26" s="69">
        <v>1.8415299257664535E-2</v>
      </c>
      <c r="D26" s="69">
        <v>2.1586018262272681E-2</v>
      </c>
      <c r="E26" s="69">
        <v>2.8243575687884683E-2</v>
      </c>
      <c r="F26" s="69">
        <v>4.1752792485909948E-2</v>
      </c>
      <c r="G26" s="11"/>
      <c r="H26" s="69">
        <f t="shared" si="26"/>
        <v>2.0166774223637267E-2</v>
      </c>
      <c r="I26" s="69">
        <f>'RD T1'!E54</f>
        <v>1.873585463956139E-2</v>
      </c>
      <c r="J26" s="69">
        <f t="shared" si="27"/>
        <v>3.890262886319866E-2</v>
      </c>
      <c r="L26" t="str">
        <f t="shared" si="28"/>
        <v>62 Leisure, travel and related personal service occupations</v>
      </c>
      <c r="M26" s="69">
        <v>0.33762123103116443</v>
      </c>
      <c r="N26" s="69">
        <v>0.51581015846918221</v>
      </c>
      <c r="O26" s="69">
        <v>0.37640424707973252</v>
      </c>
      <c r="P26" s="69">
        <v>0.448356320454109</v>
      </c>
      <c r="Q26" s="69">
        <v>0.5645775746502808</v>
      </c>
      <c r="R26" s="11"/>
      <c r="S26" s="69">
        <f t="shared" si="29"/>
        <v>0.18817332757054828</v>
      </c>
      <c r="T26" s="69">
        <f>'RD T1'!E83</f>
        <v>0.29951144899501247</v>
      </c>
      <c r="U26" s="69">
        <f t="shared" si="30"/>
        <v>0.48768477656556075</v>
      </c>
      <c r="W26" t="str">
        <f t="shared" si="31"/>
        <v>62 Leisure, travel and related personal service occupations</v>
      </c>
      <c r="X26" s="69">
        <v>1.544397482396777</v>
      </c>
      <c r="Y26" s="69">
        <v>1.8440245209933253</v>
      </c>
      <c r="Z26" s="69">
        <v>1.8664788910508487</v>
      </c>
      <c r="AA26" s="69">
        <v>2.2765652545244928</v>
      </c>
      <c r="AB26" s="69">
        <v>3.1671827099601804</v>
      </c>
      <c r="AC26" s="69"/>
      <c r="AD26" s="69">
        <f t="shared" si="32"/>
        <v>1.3007038189093316</v>
      </c>
      <c r="AE26" s="69">
        <f>'RD T1'!E112</f>
        <v>1.6188782314198442</v>
      </c>
      <c r="AF26" s="69">
        <f t="shared" si="33"/>
        <v>2.9195820503291756</v>
      </c>
      <c r="AH26" t="str">
        <f t="shared" si="34"/>
        <v>62 Leisure, travel and related personal service occupations</v>
      </c>
      <c r="AI26" s="69">
        <v>1.0063314854182484</v>
      </c>
      <c r="AJ26" s="69">
        <v>1.2121116313672617</v>
      </c>
      <c r="AK26" s="69">
        <v>1.2758423703113615</v>
      </c>
      <c r="AL26" s="69">
        <v>1.4768006716949189</v>
      </c>
      <c r="AM26" s="69">
        <v>2.1668174375261127</v>
      </c>
      <c r="AN26" s="69"/>
      <c r="AO26" s="69">
        <f t="shared" si="35"/>
        <v>0.89097506721475117</v>
      </c>
      <c r="AP26" s="69">
        <f>'RD T1'!E141</f>
        <v>1.0892683209672576</v>
      </c>
      <c r="AQ26" s="69">
        <f t="shared" si="36"/>
        <v>1.9802433881820087</v>
      </c>
      <c r="AS26" t="str">
        <f t="shared" si="37"/>
        <v>62 Leisure, travel and related personal service occupations</v>
      </c>
      <c r="AT26" s="69">
        <v>1.2021746801438027</v>
      </c>
      <c r="AU26" s="69">
        <v>1.4950103685113323</v>
      </c>
      <c r="AV26" s="69">
        <v>1.6387401794141288</v>
      </c>
      <c r="AW26" s="69">
        <v>1.9134006812634734</v>
      </c>
      <c r="AX26" s="69">
        <v>2.7700664392241601</v>
      </c>
      <c r="AY26" s="69"/>
      <c r="AZ26" s="69">
        <f t="shared" si="38"/>
        <v>1.1313262598100313</v>
      </c>
      <c r="BA26" s="69">
        <f>'RD T1'!E170</f>
        <v>1.3645322000812896</v>
      </c>
      <c r="BB26" s="69">
        <f t="shared" si="39"/>
        <v>2.4958584598913207</v>
      </c>
      <c r="BD26" t="str">
        <f t="shared" si="40"/>
        <v>62 Leisure, travel and related personal service occupations</v>
      </c>
      <c r="BE26" s="69">
        <v>5.2959089953378768</v>
      </c>
      <c r="BF26" s="69">
        <v>5.6357073143336365</v>
      </c>
      <c r="BG26" s="69">
        <v>5.4536634317357162</v>
      </c>
      <c r="BH26" s="69">
        <v>5.4552606392863288</v>
      </c>
      <c r="BI26" s="69">
        <v>5.7847961404762742</v>
      </c>
      <c r="BJ26" s="69"/>
      <c r="BK26" s="69">
        <f t="shared" si="41"/>
        <v>0.331132708740558</v>
      </c>
      <c r="BL26" s="69">
        <f>'RD T1'!E199</f>
        <v>2.6197288035139383</v>
      </c>
      <c r="BM26" s="69">
        <f t="shared" si="42"/>
        <v>2.9508615122544963</v>
      </c>
      <c r="BO26" t="str">
        <f t="shared" si="43"/>
        <v>62 Leisure, travel and related personal service occupations</v>
      </c>
      <c r="BP26" s="69">
        <v>5.9317292237569941</v>
      </c>
      <c r="BQ26" s="69">
        <v>5.9991885959099642</v>
      </c>
      <c r="BR26" s="69">
        <v>5.5189991560940364</v>
      </c>
      <c r="BS26" s="69">
        <v>4.7788780274414782</v>
      </c>
      <c r="BT26" s="69">
        <v>3.829770310415948</v>
      </c>
      <c r="BU26" s="69"/>
      <c r="BV26" s="69">
        <f t="shared" si="44"/>
        <v>-1.6892288456780884</v>
      </c>
      <c r="BW26" s="69">
        <f>'RD T1'!E228</f>
        <v>2.0830376167826694</v>
      </c>
      <c r="BX26" s="69">
        <f t="shared" si="45"/>
        <v>0.39380877110458101</v>
      </c>
      <c r="BZ26" t="str">
        <f t="shared" si="46"/>
        <v>62 Leisure, travel and related personal service occupations</v>
      </c>
      <c r="CA26" s="69">
        <v>3.5098888113450157</v>
      </c>
      <c r="CB26" s="69">
        <v>3.6617191796256678</v>
      </c>
      <c r="CC26" s="69">
        <v>3.1176096377220146</v>
      </c>
      <c r="CD26" s="69">
        <v>2.9752702644842821</v>
      </c>
      <c r="CE26" s="69">
        <v>1.9253246288539829</v>
      </c>
      <c r="CF26" s="69"/>
      <c r="CG26" s="69">
        <f t="shared" si="47"/>
        <v>-1.1922850088680317</v>
      </c>
      <c r="CH26" s="69">
        <f>'RD T1'!E257</f>
        <v>1.0870833407753053</v>
      </c>
      <c r="CI26" s="69">
        <f t="shared" si="48"/>
        <v>-0.10520166809272635</v>
      </c>
      <c r="CK26" t="str">
        <f t="shared" si="49"/>
        <v>62 Leisure, travel and related personal service occupations</v>
      </c>
      <c r="CL26" s="69">
        <v>1.9195549571649615</v>
      </c>
      <c r="CM26" s="69">
        <v>1.4953539096121389</v>
      </c>
      <c r="CN26" s="69">
        <v>1.0652856667332506</v>
      </c>
      <c r="CO26" s="69">
        <v>0.88281016060931816</v>
      </c>
      <c r="CP26" s="69">
        <v>0.67098357369338946</v>
      </c>
      <c r="CQ26" s="69"/>
      <c r="CR26" s="69">
        <f t="shared" si="50"/>
        <v>-0.39430209303986119</v>
      </c>
      <c r="CS26" s="69">
        <f>'RD T1'!E286</f>
        <v>0.27911846278512287</v>
      </c>
      <c r="CT26" s="69">
        <f t="shared" si="51"/>
        <v>-0.11518363025473832</v>
      </c>
    </row>
    <row r="27" spans="1:98" x14ac:dyDescent="0.2">
      <c r="A27" s="10" t="str">
        <f>name!D23</f>
        <v>63 Community and civil enforcement occupations</v>
      </c>
      <c r="B27" s="69">
        <v>1.4175752437725793E-3</v>
      </c>
      <c r="C27" s="69">
        <v>2.1627846704362877E-3</v>
      </c>
      <c r="D27" s="69">
        <v>1.778459940010165E-3</v>
      </c>
      <c r="E27" s="69">
        <v>2.2395410473348355E-3</v>
      </c>
      <c r="F27" s="69">
        <v>3.1919917707738969E-3</v>
      </c>
      <c r="G27" s="11"/>
      <c r="H27" s="69">
        <f t="shared" si="26"/>
        <v>1.4135318307637319E-3</v>
      </c>
      <c r="I27" s="69">
        <f>'RD T1'!E55</f>
        <v>1.4850256224772532E-3</v>
      </c>
      <c r="J27" s="69">
        <f t="shared" si="27"/>
        <v>2.8985574532409851E-3</v>
      </c>
      <c r="L27" t="str">
        <f t="shared" si="28"/>
        <v>63 Community and civil enforcement occupations</v>
      </c>
      <c r="M27" s="69">
        <v>2.5257649627324255E-2</v>
      </c>
      <c r="N27" s="69">
        <v>3.3509406480546039E-2</v>
      </c>
      <c r="O27" s="69">
        <v>3.4656223843552943E-2</v>
      </c>
      <c r="P27" s="69">
        <v>3.5154041551131707E-2</v>
      </c>
      <c r="Q27" s="69">
        <v>5.3637257585220005E-2</v>
      </c>
      <c r="R27" s="11"/>
      <c r="S27" s="69">
        <f t="shared" si="29"/>
        <v>1.8981033741667062E-2</v>
      </c>
      <c r="T27" s="69">
        <f>'RD T1'!E84</f>
        <v>2.3721478691812164E-2</v>
      </c>
      <c r="U27" s="69">
        <f t="shared" si="30"/>
        <v>4.2702512433479223E-2</v>
      </c>
      <c r="W27" t="str">
        <f t="shared" si="31"/>
        <v>63 Community and civil enforcement occupations</v>
      </c>
      <c r="X27" s="69">
        <v>0.16336830421794329</v>
      </c>
      <c r="Y27" s="69">
        <v>0.17374529138779055</v>
      </c>
      <c r="Z27" s="69">
        <v>0.18250449842798977</v>
      </c>
      <c r="AA27" s="69">
        <v>0.21794490554315263</v>
      </c>
      <c r="AB27" s="69">
        <v>0.27895200476159704</v>
      </c>
      <c r="AC27" s="69"/>
      <c r="AD27" s="69">
        <f t="shared" si="32"/>
        <v>9.6447506333607269E-2</v>
      </c>
      <c r="AE27" s="69">
        <f>'RD T1'!E113</f>
        <v>0.15909486272099013</v>
      </c>
      <c r="AF27" s="69">
        <f t="shared" si="33"/>
        <v>0.25554236905459737</v>
      </c>
      <c r="AH27" t="str">
        <f t="shared" si="34"/>
        <v>63 Community and civil enforcement occupations</v>
      </c>
      <c r="AI27" s="69">
        <v>4.5033100984397056E-2</v>
      </c>
      <c r="AJ27" s="69">
        <v>4.3020044297957249E-2</v>
      </c>
      <c r="AK27" s="69">
        <v>5.250502598640476E-2</v>
      </c>
      <c r="AL27" s="69">
        <v>5.2523780315146477E-2</v>
      </c>
      <c r="AM27" s="69">
        <v>6.4632142558616129E-2</v>
      </c>
      <c r="AN27" s="69"/>
      <c r="AO27" s="69">
        <f t="shared" si="35"/>
        <v>1.2127116572211369E-2</v>
      </c>
      <c r="AP27" s="69">
        <f>'RD T1'!E142</f>
        <v>3.4357753149058576E-2</v>
      </c>
      <c r="AQ27" s="69">
        <f t="shared" si="36"/>
        <v>4.6484869721269945E-2</v>
      </c>
      <c r="AS27" t="str">
        <f t="shared" si="37"/>
        <v>63 Community and civil enforcement occupations</v>
      </c>
      <c r="AT27" s="69">
        <v>4.4573162253682061E-2</v>
      </c>
      <c r="AU27" s="69">
        <v>4.0437056838886244E-2</v>
      </c>
      <c r="AV27" s="69">
        <v>4.5688518267169208E-2</v>
      </c>
      <c r="AW27" s="69">
        <v>4.182851423206263E-2</v>
      </c>
      <c r="AX27" s="69">
        <v>4.6041761104447985E-2</v>
      </c>
      <c r="AY27" s="69"/>
      <c r="AZ27" s="69">
        <f t="shared" si="38"/>
        <v>3.532428372787777E-4</v>
      </c>
      <c r="BA27" s="69">
        <f>'RD T1'!E171</f>
        <v>2.8021814648041873E-2</v>
      </c>
      <c r="BB27" s="69">
        <f t="shared" si="39"/>
        <v>2.837505748532065E-2</v>
      </c>
      <c r="BD27" t="str">
        <f t="shared" si="40"/>
        <v>63 Community and civil enforcement occupations</v>
      </c>
      <c r="BE27" s="69">
        <v>0.21789184861371572</v>
      </c>
      <c r="BF27" s="69">
        <v>0.14543117481781834</v>
      </c>
      <c r="BG27" s="69">
        <v>0.25475338480475357</v>
      </c>
      <c r="BH27" s="69">
        <v>0.14388313805810962</v>
      </c>
      <c r="BI27" s="69">
        <v>0.14913009024462379</v>
      </c>
      <c r="BJ27" s="69"/>
      <c r="BK27" s="69">
        <f t="shared" si="41"/>
        <v>-0.10562329456012978</v>
      </c>
      <c r="BL27" s="69">
        <f>'RD T1'!E200</f>
        <v>5.8428449012885846E-2</v>
      </c>
      <c r="BM27" s="69">
        <f t="shared" si="42"/>
        <v>-4.7194845547243937E-2</v>
      </c>
      <c r="BO27" t="str">
        <f t="shared" si="43"/>
        <v>63 Community and civil enforcement occupations</v>
      </c>
      <c r="BP27" s="69">
        <v>0.30965140633795496</v>
      </c>
      <c r="BQ27" s="69">
        <v>0.26721341120515213</v>
      </c>
      <c r="BR27" s="69">
        <v>0.35052571448476522</v>
      </c>
      <c r="BS27" s="69">
        <v>0.27018114581286956</v>
      </c>
      <c r="BT27" s="69">
        <v>0.29028101009443752</v>
      </c>
      <c r="BU27" s="69"/>
      <c r="BV27" s="69">
        <f t="shared" si="44"/>
        <v>-6.0244704390327697E-2</v>
      </c>
      <c r="BW27" s="69">
        <f>'RD T1'!E229</f>
        <v>0.11737382007721822</v>
      </c>
      <c r="BX27" s="69">
        <f t="shared" si="45"/>
        <v>5.7129115686890525E-2</v>
      </c>
      <c r="BZ27" t="str">
        <f t="shared" si="46"/>
        <v>63 Community and civil enforcement occupations</v>
      </c>
      <c r="CA27" s="69">
        <v>0.19075929472710948</v>
      </c>
      <c r="CB27" s="69">
        <v>0.21895849248143012</v>
      </c>
      <c r="CC27" s="69">
        <v>0.21640891573953264</v>
      </c>
      <c r="CD27" s="69">
        <v>0.19512898800686182</v>
      </c>
      <c r="CE27" s="69">
        <v>0.14791632031608373</v>
      </c>
      <c r="CF27" s="69"/>
      <c r="CG27" s="69">
        <f t="shared" si="47"/>
        <v>-6.8492595423448904E-2</v>
      </c>
      <c r="CH27" s="69">
        <f>'RD T1'!E258</f>
        <v>7.2373184337624227E-2</v>
      </c>
      <c r="CI27" s="69">
        <f t="shared" si="48"/>
        <v>3.880588914175323E-3</v>
      </c>
      <c r="CK27" t="str">
        <f t="shared" si="49"/>
        <v>63 Community and civil enforcement occupations</v>
      </c>
      <c r="CL27" s="69">
        <v>7.5969299311433203E-2</v>
      </c>
      <c r="CM27" s="69">
        <v>5.0751702104903443E-2</v>
      </c>
      <c r="CN27" s="69">
        <v>6.3716086932879626E-2</v>
      </c>
      <c r="CO27" s="69">
        <v>3.2144996056554312E-2</v>
      </c>
      <c r="CP27" s="69">
        <v>2.1363814638595179E-2</v>
      </c>
      <c r="CQ27" s="69"/>
      <c r="CR27" s="69">
        <f t="shared" si="50"/>
        <v>-4.2352272294284447E-2</v>
      </c>
      <c r="CS27" s="69">
        <f>'RD T1'!E287</f>
        <v>8.7985014371205015E-3</v>
      </c>
      <c r="CT27" s="69">
        <f t="shared" si="51"/>
        <v>-3.3553770857163948E-2</v>
      </c>
    </row>
    <row r="28" spans="1:98" x14ac:dyDescent="0.2">
      <c r="A28" s="10" t="str">
        <f>name!D24</f>
        <v>71 Sales occupations</v>
      </c>
      <c r="B28" s="69">
        <v>0.14790652184920949</v>
      </c>
      <c r="C28" s="69">
        <v>0.18218492721488452</v>
      </c>
      <c r="D28" s="69">
        <v>0.11910207108532721</v>
      </c>
      <c r="E28" s="69">
        <v>0.13652662881727673</v>
      </c>
      <c r="F28" s="69">
        <v>0.17048359120664155</v>
      </c>
      <c r="G28" s="11"/>
      <c r="H28" s="69">
        <f t="shared" si="26"/>
        <v>5.1381520121314347E-2</v>
      </c>
      <c r="I28" s="69">
        <f>'RD T1'!E56</f>
        <v>7.8678550704503011E-2</v>
      </c>
      <c r="J28" s="69">
        <f t="shared" si="27"/>
        <v>0.13006007082581736</v>
      </c>
      <c r="L28" t="str">
        <f t="shared" si="28"/>
        <v>71 Sales occupations</v>
      </c>
      <c r="M28" s="69">
        <v>1.7864159305047485</v>
      </c>
      <c r="N28" s="69">
        <v>2.3054878739066331</v>
      </c>
      <c r="O28" s="69">
        <v>1.8594339592127613</v>
      </c>
      <c r="P28" s="69">
        <v>2.1954302749355623</v>
      </c>
      <c r="Q28" s="69">
        <v>2.9951536256654094</v>
      </c>
      <c r="R28" s="11"/>
      <c r="S28" s="69">
        <f t="shared" si="29"/>
        <v>1.1357196664526481</v>
      </c>
      <c r="T28" s="69">
        <f>'RD T1'!E85</f>
        <v>1.372581559430655</v>
      </c>
      <c r="U28" s="69">
        <f t="shared" si="30"/>
        <v>2.5083012258833031</v>
      </c>
      <c r="W28" t="str">
        <f t="shared" si="31"/>
        <v>71 Sales occupations</v>
      </c>
      <c r="X28" s="69">
        <v>8.2413954095077635</v>
      </c>
      <c r="Y28" s="69">
        <v>8.0585711591505067</v>
      </c>
      <c r="Z28" s="69">
        <v>8.6987643947772035</v>
      </c>
      <c r="AA28" s="69">
        <v>9.6519783019184473</v>
      </c>
      <c r="AB28" s="69">
        <v>13.177848036476243</v>
      </c>
      <c r="AC28" s="69"/>
      <c r="AD28" s="69">
        <f t="shared" si="32"/>
        <v>4.4790836416990398</v>
      </c>
      <c r="AE28" s="69">
        <f>'RD T1'!E114</f>
        <v>6.4951575484256772</v>
      </c>
      <c r="AF28" s="69">
        <f t="shared" si="33"/>
        <v>10.974241190124717</v>
      </c>
      <c r="AH28" t="str">
        <f t="shared" si="34"/>
        <v>71 Sales occupations</v>
      </c>
      <c r="AI28" s="69">
        <v>3.0785850368314378</v>
      </c>
      <c r="AJ28" s="69">
        <v>2.9635638618096958</v>
      </c>
      <c r="AK28" s="69">
        <v>3.3213523864094796</v>
      </c>
      <c r="AL28" s="69">
        <v>3.5378012138465773</v>
      </c>
      <c r="AM28" s="69">
        <v>4.9107602317552486</v>
      </c>
      <c r="AN28" s="69"/>
      <c r="AO28" s="69">
        <f t="shared" si="35"/>
        <v>1.589407845345769</v>
      </c>
      <c r="AP28" s="69">
        <f>'RD T1'!E143</f>
        <v>2.4173423989024321</v>
      </c>
      <c r="AQ28" s="69">
        <f t="shared" si="36"/>
        <v>4.0067502442482006</v>
      </c>
      <c r="AS28" t="str">
        <f t="shared" si="37"/>
        <v>71 Sales occupations</v>
      </c>
      <c r="AT28" s="69">
        <v>2.4479490147627803</v>
      </c>
      <c r="AU28" s="69">
        <v>2.2023308096841077</v>
      </c>
      <c r="AV28" s="69">
        <v>2.3473865577071575</v>
      </c>
      <c r="AW28" s="69">
        <v>2.3851738100096971</v>
      </c>
      <c r="AX28" s="69">
        <v>3.054944756180574</v>
      </c>
      <c r="AY28" s="69"/>
      <c r="AZ28" s="69">
        <f t="shared" si="38"/>
        <v>0.7075581984734165</v>
      </c>
      <c r="BA28" s="69">
        <f>'RD T1'!E172</f>
        <v>1.3747948840862578</v>
      </c>
      <c r="BB28" s="69">
        <f t="shared" si="39"/>
        <v>2.0823530825596741</v>
      </c>
      <c r="BD28" t="str">
        <f t="shared" si="40"/>
        <v>71 Sales occupations</v>
      </c>
      <c r="BE28" s="69">
        <v>21.901537005795454</v>
      </c>
      <c r="BF28" s="69">
        <v>20.823742939454601</v>
      </c>
      <c r="BG28" s="69">
        <v>23.3253284428935</v>
      </c>
      <c r="BH28" s="69">
        <v>23.114859161493282</v>
      </c>
      <c r="BI28" s="69">
        <v>26.647622754248584</v>
      </c>
      <c r="BJ28" s="69"/>
      <c r="BK28" s="69">
        <f t="shared" si="41"/>
        <v>3.3222943113550834</v>
      </c>
      <c r="BL28" s="69">
        <f>'RD T1'!E201</f>
        <v>12.522862216982759</v>
      </c>
      <c r="BM28" s="69">
        <f t="shared" si="42"/>
        <v>15.845156528337842</v>
      </c>
      <c r="BO28" t="str">
        <f t="shared" si="43"/>
        <v>71 Sales occupations</v>
      </c>
      <c r="BP28" s="69">
        <v>24.313885035083288</v>
      </c>
      <c r="BQ28" s="69">
        <v>21.183416452061937</v>
      </c>
      <c r="BR28" s="69">
        <v>21.836606594193405</v>
      </c>
      <c r="BS28" s="69">
        <v>18.871370803832217</v>
      </c>
      <c r="BT28" s="69">
        <v>14.397507412462735</v>
      </c>
      <c r="BU28" s="69"/>
      <c r="BV28" s="69">
        <f t="shared" si="44"/>
        <v>-7.4390991817306702</v>
      </c>
      <c r="BW28" s="69">
        <f>'RD T1'!E230</f>
        <v>8.5109452443115892</v>
      </c>
      <c r="BX28" s="69">
        <f t="shared" si="45"/>
        <v>1.071846062580919</v>
      </c>
      <c r="BZ28" t="str">
        <f t="shared" si="46"/>
        <v>71 Sales occupations</v>
      </c>
      <c r="CA28" s="69">
        <v>15.073187998944885</v>
      </c>
      <c r="CB28" s="69">
        <v>13.490240574009716</v>
      </c>
      <c r="CC28" s="69">
        <v>12.004733370452536</v>
      </c>
      <c r="CD28" s="69">
        <v>10.22510557669537</v>
      </c>
      <c r="CE28" s="69">
        <v>4.5754377099046382</v>
      </c>
      <c r="CF28" s="69"/>
      <c r="CG28" s="69">
        <f t="shared" si="47"/>
        <v>-7.4292956605478979</v>
      </c>
      <c r="CH28" s="69">
        <f>'RD T1'!E259</f>
        <v>3.3185267685787525</v>
      </c>
      <c r="CI28" s="69">
        <f t="shared" si="48"/>
        <v>-4.1107688919691459</v>
      </c>
      <c r="CK28" t="str">
        <f t="shared" si="49"/>
        <v>71 Sales occupations</v>
      </c>
      <c r="CL28" s="69">
        <v>9.1061261963342286</v>
      </c>
      <c r="CM28" s="69">
        <v>6.7421878210561843</v>
      </c>
      <c r="CN28" s="69">
        <v>4.5210531541216925</v>
      </c>
      <c r="CO28" s="69">
        <v>3.5349286592776403</v>
      </c>
      <c r="CP28" s="69">
        <v>1.8331595319396514</v>
      </c>
      <c r="CQ28" s="69"/>
      <c r="CR28" s="69">
        <f t="shared" si="50"/>
        <v>-2.6878936221820409</v>
      </c>
      <c r="CS28" s="69">
        <f>'RD T1'!E288</f>
        <v>0.98165247676601197</v>
      </c>
      <c r="CT28" s="69">
        <f t="shared" si="51"/>
        <v>-1.7062411454160289</v>
      </c>
    </row>
    <row r="29" spans="1:98" x14ac:dyDescent="0.2">
      <c r="A29" s="10" t="str">
        <f>name!D25</f>
        <v>72 Customer service occupations</v>
      </c>
      <c r="B29" s="69">
        <v>4.2050647230617529E-2</v>
      </c>
      <c r="C29" s="69">
        <v>5.6247361785960147E-2</v>
      </c>
      <c r="D29" s="69">
        <v>5.0161848174969832E-2</v>
      </c>
      <c r="E29" s="69">
        <v>7.8870675476126598E-2</v>
      </c>
      <c r="F29" s="69">
        <v>0.11093165520746688</v>
      </c>
      <c r="G29" s="11"/>
      <c r="H29" s="69">
        <f>F29-D29</f>
        <v>6.0769807032497049E-2</v>
      </c>
      <c r="I29" s="69">
        <f>'RD T1'!E57</f>
        <v>4.2260347502118885E-2</v>
      </c>
      <c r="J29" s="69">
        <f t="shared" si="27"/>
        <v>0.10303015453461593</v>
      </c>
      <c r="L29" t="str">
        <f t="shared" si="28"/>
        <v>72 Customer service occupations</v>
      </c>
      <c r="M29" s="69">
        <v>0.49603566248073916</v>
      </c>
      <c r="N29" s="69">
        <v>0.72921319555554998</v>
      </c>
      <c r="O29" s="69">
        <v>0.55255586910899246</v>
      </c>
      <c r="P29" s="69">
        <v>0.8599650304644072</v>
      </c>
      <c r="Q29" s="69">
        <v>1.2075756283716164</v>
      </c>
      <c r="R29" s="11"/>
      <c r="S29" s="69">
        <f t="shared" si="29"/>
        <v>0.6550197592626239</v>
      </c>
      <c r="T29" s="69">
        <f>'RD T1'!E86</f>
        <v>0.52604987596833119</v>
      </c>
      <c r="U29" s="69">
        <f t="shared" si="30"/>
        <v>1.1810696352309551</v>
      </c>
      <c r="W29" t="str">
        <f t="shared" si="31"/>
        <v>72 Customer service occupations</v>
      </c>
      <c r="X29" s="69">
        <v>2.2368965778851346</v>
      </c>
      <c r="Y29" s="69">
        <v>2.3076463170242567</v>
      </c>
      <c r="Z29" s="69">
        <v>2.5809002213206278</v>
      </c>
      <c r="AA29" s="69">
        <v>3.6479222460976528</v>
      </c>
      <c r="AB29" s="69">
        <v>5.0613181230085367</v>
      </c>
      <c r="AC29" s="69"/>
      <c r="AD29" s="69">
        <f t="shared" si="32"/>
        <v>2.4804179016879089</v>
      </c>
      <c r="AE29" s="69">
        <f>'RD T1'!E115</f>
        <v>2.1345421216215095</v>
      </c>
      <c r="AF29" s="69">
        <f t="shared" si="33"/>
        <v>4.6149600233094183</v>
      </c>
      <c r="AH29" t="str">
        <f t="shared" si="34"/>
        <v>72 Customer service occupations</v>
      </c>
      <c r="AI29" s="69">
        <v>0.63479978605404463</v>
      </c>
      <c r="AJ29" s="69">
        <v>0.68272565058116397</v>
      </c>
      <c r="AK29" s="69">
        <v>0.78208510075991133</v>
      </c>
      <c r="AL29" s="69">
        <v>1.1033858517151303</v>
      </c>
      <c r="AM29" s="69">
        <v>1.5308381933231614</v>
      </c>
      <c r="AN29" s="69"/>
      <c r="AO29" s="69">
        <f t="shared" si="35"/>
        <v>0.74875309256325007</v>
      </c>
      <c r="AP29" s="69">
        <f>'RD T1'!E144</f>
        <v>0.66986514525084928</v>
      </c>
      <c r="AQ29" s="69">
        <f t="shared" si="36"/>
        <v>1.4186182378140995</v>
      </c>
      <c r="AS29" t="str">
        <f t="shared" si="37"/>
        <v>72 Customer service occupations</v>
      </c>
      <c r="AT29" s="69">
        <v>0.9290526500356594</v>
      </c>
      <c r="AU29" s="69">
        <v>0.90669698016211508</v>
      </c>
      <c r="AV29" s="69">
        <v>1.0000276254431708</v>
      </c>
      <c r="AW29" s="69">
        <v>1.3591079333666993</v>
      </c>
      <c r="AX29" s="69">
        <v>1.6972792486387522</v>
      </c>
      <c r="AY29" s="69"/>
      <c r="AZ29" s="69">
        <f t="shared" si="38"/>
        <v>0.69725162319558143</v>
      </c>
      <c r="BA29" s="69">
        <f>'RD T1'!E173</f>
        <v>0.71249906780697214</v>
      </c>
      <c r="BB29" s="69">
        <f t="shared" si="39"/>
        <v>1.4097506910025537</v>
      </c>
      <c r="BD29" t="str">
        <f t="shared" si="40"/>
        <v>72 Customer service occupations</v>
      </c>
      <c r="BE29" s="69">
        <v>4.0351240601374077</v>
      </c>
      <c r="BF29" s="69">
        <v>4.1265938732768754</v>
      </c>
      <c r="BG29" s="69">
        <v>4.6944373026593489</v>
      </c>
      <c r="BH29" s="69">
        <v>5.8068759707754873</v>
      </c>
      <c r="BI29" s="69">
        <v>6.9021228060822741</v>
      </c>
      <c r="BJ29" s="69"/>
      <c r="BK29" s="69">
        <f t="shared" si="41"/>
        <v>2.2076855034229252</v>
      </c>
      <c r="BL29" s="69">
        <f>'RD T1'!E202</f>
        <v>2.6918324926604709</v>
      </c>
      <c r="BM29" s="69">
        <f t="shared" si="42"/>
        <v>4.8995179960833966</v>
      </c>
      <c r="BO29" t="str">
        <f t="shared" si="43"/>
        <v>72 Customer service occupations</v>
      </c>
      <c r="BP29" s="69">
        <v>4.5650206304353667</v>
      </c>
      <c r="BQ29" s="69">
        <v>4.6064691529060759</v>
      </c>
      <c r="BR29" s="69">
        <v>4.8120095562381957</v>
      </c>
      <c r="BS29" s="69">
        <v>5.8187675363545823</v>
      </c>
      <c r="BT29" s="69">
        <v>5.8374750946201486</v>
      </c>
      <c r="BU29" s="69"/>
      <c r="BV29" s="69">
        <f t="shared" si="44"/>
        <v>1.0254655383819529</v>
      </c>
      <c r="BW29" s="69">
        <f>'RD T1'!E231</f>
        <v>2.5458769555969805</v>
      </c>
      <c r="BX29" s="69">
        <f t="shared" si="45"/>
        <v>3.5713424939789333</v>
      </c>
      <c r="BZ29" t="str">
        <f t="shared" si="46"/>
        <v>72 Customer service occupations</v>
      </c>
      <c r="CA29" s="69">
        <v>1.9398387874213243</v>
      </c>
      <c r="CB29" s="69">
        <v>1.9593433219601182</v>
      </c>
      <c r="CC29" s="69">
        <v>1.742304275315244</v>
      </c>
      <c r="CD29" s="69">
        <v>2.0403993812451189</v>
      </c>
      <c r="CE29" s="69">
        <v>1.9271777646798816</v>
      </c>
      <c r="CF29" s="69"/>
      <c r="CG29" s="69">
        <f t="shared" si="47"/>
        <v>0.18487348936463754</v>
      </c>
      <c r="CH29" s="69">
        <f>'RD T1'!E260</f>
        <v>0.65730213519252467</v>
      </c>
      <c r="CI29" s="69">
        <f t="shared" si="48"/>
        <v>0.84217562455716222</v>
      </c>
      <c r="CK29" t="str">
        <f t="shared" si="49"/>
        <v>72 Customer service occupations</v>
      </c>
      <c r="CL29" s="69">
        <v>0.76860943322153785</v>
      </c>
      <c r="CM29" s="69">
        <v>0.88859583785091023</v>
      </c>
      <c r="CN29" s="69">
        <v>0.66124662686966673</v>
      </c>
      <c r="CO29" s="69">
        <v>0.9808514516125546</v>
      </c>
      <c r="CP29" s="69">
        <v>1.156481151283191</v>
      </c>
      <c r="CQ29" s="69"/>
      <c r="CR29" s="69">
        <f t="shared" si="50"/>
        <v>0.49523452441352422</v>
      </c>
      <c r="CS29" s="69">
        <f>'RD T1'!E289</f>
        <v>0.40154380675779522</v>
      </c>
      <c r="CT29" s="69">
        <f t="shared" si="51"/>
        <v>0.89677833117131944</v>
      </c>
    </row>
    <row r="30" spans="1:98" x14ac:dyDescent="0.2">
      <c r="A30" s="10" t="str">
        <f>name!D26</f>
        <v>81 Process, plant and machine operatives</v>
      </c>
      <c r="B30" s="69">
        <v>3.5149299111129809E-2</v>
      </c>
      <c r="C30" s="69">
        <v>6.3048598596809377E-2</v>
      </c>
      <c r="D30" s="69">
        <v>4.4844086309065306E-2</v>
      </c>
      <c r="E30" s="69">
        <v>7.0717208691346206E-2</v>
      </c>
      <c r="F30" s="69">
        <v>0.10789651098295108</v>
      </c>
      <c r="G30" s="11"/>
      <c r="H30" s="69">
        <f t="shared" si="26"/>
        <v>6.3052424673885776E-2</v>
      </c>
      <c r="I30" s="69">
        <f>'RD T1'!E58</f>
        <v>3.6740115439718245E-2</v>
      </c>
      <c r="J30" s="69">
        <f t="shared" si="27"/>
        <v>9.9792540113604028E-2</v>
      </c>
      <c r="L30" t="str">
        <f t="shared" si="28"/>
        <v>81 Process, plant and machine operatives</v>
      </c>
      <c r="M30" s="69">
        <v>0.25763680690579754</v>
      </c>
      <c r="N30" s="69">
        <v>0.37194430310758586</v>
      </c>
      <c r="O30" s="69">
        <v>0.26365103457498495</v>
      </c>
      <c r="P30" s="69">
        <v>0.42239609605949996</v>
      </c>
      <c r="Q30" s="69">
        <v>0.64357238023217711</v>
      </c>
      <c r="R30" s="11"/>
      <c r="S30" s="69">
        <f t="shared" si="29"/>
        <v>0.37992134565719216</v>
      </c>
      <c r="T30" s="69">
        <f>'RD T1'!E87</f>
        <v>0.25612266273706108</v>
      </c>
      <c r="U30" s="69">
        <f t="shared" si="30"/>
        <v>0.63604400839425324</v>
      </c>
      <c r="W30" t="str">
        <f t="shared" si="31"/>
        <v>81 Process, plant and machine operatives</v>
      </c>
      <c r="X30" s="69">
        <v>0.98116288189059031</v>
      </c>
      <c r="Y30" s="69">
        <v>0.83552062006459349</v>
      </c>
      <c r="Z30" s="69">
        <v>0.75863173912026449</v>
      </c>
      <c r="AA30" s="69">
        <v>1.1727671944704823</v>
      </c>
      <c r="AB30" s="69">
        <v>1.8070544357905567</v>
      </c>
      <c r="AC30" s="69"/>
      <c r="AD30" s="69">
        <f t="shared" si="32"/>
        <v>1.0484226966702921</v>
      </c>
      <c r="AE30" s="69">
        <f>'RD T1'!E116</f>
        <v>0.693085190247549</v>
      </c>
      <c r="AF30" s="69">
        <f t="shared" si="33"/>
        <v>1.7415078869178411</v>
      </c>
      <c r="AH30" t="str">
        <f t="shared" si="34"/>
        <v>81 Process, plant and machine operatives</v>
      </c>
      <c r="AI30" s="69">
        <v>0.51342763788712598</v>
      </c>
      <c r="AJ30" s="69">
        <v>0.46870704093687549</v>
      </c>
      <c r="AK30" s="69">
        <v>0.44597708167991157</v>
      </c>
      <c r="AL30" s="69">
        <v>0.66354726784943296</v>
      </c>
      <c r="AM30" s="69">
        <v>0.89283168064702267</v>
      </c>
      <c r="AN30" s="69"/>
      <c r="AO30" s="69">
        <f t="shared" si="35"/>
        <v>0.44685459896711111</v>
      </c>
      <c r="AP30" s="69">
        <f>'RD T1'!E145</f>
        <v>0.34266993864052003</v>
      </c>
      <c r="AQ30" s="69">
        <f t="shared" si="36"/>
        <v>0.78952453760763119</v>
      </c>
      <c r="AS30" t="str">
        <f t="shared" si="37"/>
        <v>81 Process, plant and machine operatives</v>
      </c>
      <c r="AT30" s="69">
        <v>0.97330099312100871</v>
      </c>
      <c r="AU30" s="69">
        <v>0.74860394162424648</v>
      </c>
      <c r="AV30" s="69">
        <v>0.68650527261395478</v>
      </c>
      <c r="AW30" s="69">
        <v>0.9886508495785632</v>
      </c>
      <c r="AX30" s="69">
        <v>1.1373924685444297</v>
      </c>
      <c r="AY30" s="69"/>
      <c r="AZ30" s="69">
        <f t="shared" si="38"/>
        <v>0.45088719593047488</v>
      </c>
      <c r="BA30" s="69">
        <f>'RD T1'!E174</f>
        <v>0.44720994508679301</v>
      </c>
      <c r="BB30" s="69">
        <f t="shared" si="39"/>
        <v>0.8980971410172679</v>
      </c>
      <c r="BD30" t="str">
        <f t="shared" si="40"/>
        <v>81 Process, plant and machine operatives</v>
      </c>
      <c r="BE30" s="69">
        <v>9.0228149417004726</v>
      </c>
      <c r="BF30" s="69">
        <v>7.7556151409533269</v>
      </c>
      <c r="BG30" s="69">
        <v>8.4579556009573302</v>
      </c>
      <c r="BH30" s="69">
        <v>9.8417029192137502</v>
      </c>
      <c r="BI30" s="69">
        <v>10.829099799567944</v>
      </c>
      <c r="BJ30" s="69"/>
      <c r="BK30" s="69">
        <f t="shared" si="41"/>
        <v>2.3711441986106134</v>
      </c>
      <c r="BL30" s="69">
        <f>'RD T1'!E203</f>
        <v>3.729930497114943</v>
      </c>
      <c r="BM30" s="69">
        <f t="shared" si="42"/>
        <v>6.1010746957255559</v>
      </c>
      <c r="BO30" t="str">
        <f t="shared" si="43"/>
        <v>81 Process, plant and machine operatives</v>
      </c>
      <c r="BP30" s="69">
        <v>10.593598924126818</v>
      </c>
      <c r="BQ30" s="69">
        <v>9.6007289434908536</v>
      </c>
      <c r="BR30" s="69">
        <v>8.6687432016381614</v>
      </c>
      <c r="BS30" s="69">
        <v>11.210412216091409</v>
      </c>
      <c r="BT30" s="69">
        <v>11.462080450623715</v>
      </c>
      <c r="BU30" s="69"/>
      <c r="BV30" s="69">
        <f t="shared" si="44"/>
        <v>2.7933372489855532</v>
      </c>
      <c r="BW30" s="69">
        <f>'RD T1'!E232</f>
        <v>4.1390390910737542</v>
      </c>
      <c r="BX30" s="69">
        <f t="shared" si="45"/>
        <v>6.9323763400593075</v>
      </c>
      <c r="BZ30" t="str">
        <f t="shared" si="46"/>
        <v>81 Process, plant and machine operatives</v>
      </c>
      <c r="CA30" s="69">
        <v>6.3658217189711905</v>
      </c>
      <c r="CB30" s="69">
        <v>7.0755970921175013</v>
      </c>
      <c r="CC30" s="69">
        <v>4.6618890519041738</v>
      </c>
      <c r="CD30" s="69">
        <v>5.2102829932259054</v>
      </c>
      <c r="CE30" s="69">
        <v>2.2272356522367511</v>
      </c>
      <c r="CF30" s="69"/>
      <c r="CG30" s="69">
        <f t="shared" si="47"/>
        <v>-2.4346533996674227</v>
      </c>
      <c r="CH30" s="69">
        <f>'RD T1'!E261</f>
        <v>1.4000487709318359</v>
      </c>
      <c r="CI30" s="69">
        <f t="shared" si="48"/>
        <v>-1.0346046287355868</v>
      </c>
      <c r="CK30" t="str">
        <f t="shared" si="49"/>
        <v>81 Process, plant and machine operatives</v>
      </c>
      <c r="CL30" s="69">
        <v>4.4050279806300567</v>
      </c>
      <c r="CM30" s="69">
        <v>3.3046387112196443</v>
      </c>
      <c r="CN30" s="69">
        <v>2.4325712125851506</v>
      </c>
      <c r="CO30" s="69">
        <v>1.4942395285235583</v>
      </c>
      <c r="CP30" s="69">
        <v>0.59487391888637087</v>
      </c>
      <c r="CQ30" s="69"/>
      <c r="CR30" s="69">
        <f t="shared" si="50"/>
        <v>-1.8376972936987799</v>
      </c>
      <c r="CS30" s="69">
        <f>'RD T1'!E290</f>
        <v>0.35878561011564669</v>
      </c>
      <c r="CT30" s="69">
        <f t="shared" si="51"/>
        <v>-1.4789116835831333</v>
      </c>
    </row>
    <row r="31" spans="1:98" x14ac:dyDescent="0.2">
      <c r="A31" s="10" t="str">
        <f>name!D27</f>
        <v>82 Transport and mobile machine drivers and operatives</v>
      </c>
      <c r="B31" s="69">
        <v>3.9566405971872762E-2</v>
      </c>
      <c r="C31" s="69">
        <v>7.4353904748708635E-2</v>
      </c>
      <c r="D31" s="69">
        <v>5.6511672310126777E-2</v>
      </c>
      <c r="E31" s="69">
        <v>8.5038380938528696E-2</v>
      </c>
      <c r="F31" s="69">
        <v>0.13448878111696</v>
      </c>
      <c r="G31" s="11"/>
      <c r="H31" s="69">
        <f t="shared" si="26"/>
        <v>7.7977108806833229E-2</v>
      </c>
      <c r="I31" s="69">
        <f>'RD T1'!E59</f>
        <v>6.7599471179605533E-2</v>
      </c>
      <c r="J31" s="69">
        <f t="shared" si="27"/>
        <v>0.14557657998643875</v>
      </c>
      <c r="L31" t="str">
        <f t="shared" si="28"/>
        <v>82 Transport and mobile machine drivers and operatives</v>
      </c>
      <c r="M31" s="69">
        <v>0.2307133723606947</v>
      </c>
      <c r="N31" s="69">
        <v>0.41960642067473147</v>
      </c>
      <c r="O31" s="69">
        <v>0.32496384074541929</v>
      </c>
      <c r="P31" s="69">
        <v>0.44894614813951517</v>
      </c>
      <c r="Q31" s="69">
        <v>0.72432804846969734</v>
      </c>
      <c r="R31" s="11"/>
      <c r="S31" s="69">
        <f t="shared" si="29"/>
        <v>0.39936420772427805</v>
      </c>
      <c r="T31" s="69">
        <f>'RD T1'!E88</f>
        <v>0.35478821877621058</v>
      </c>
      <c r="U31" s="69">
        <f t="shared" si="30"/>
        <v>0.75415242650048864</v>
      </c>
      <c r="W31" t="str">
        <f t="shared" si="31"/>
        <v>82 Transport and mobile machine drivers and operatives</v>
      </c>
      <c r="X31" s="69">
        <v>1.0720908975160965</v>
      </c>
      <c r="Y31" s="69">
        <v>1.259862759569073</v>
      </c>
      <c r="Z31" s="69">
        <v>1.229284270697945</v>
      </c>
      <c r="AA31" s="69">
        <v>1.4769866239425122</v>
      </c>
      <c r="AB31" s="69">
        <v>1.966246548568422</v>
      </c>
      <c r="AC31" s="69"/>
      <c r="AD31" s="69">
        <f t="shared" si="32"/>
        <v>0.73696227787047697</v>
      </c>
      <c r="AE31" s="69">
        <f>'RD T1'!E117</f>
        <v>1.0785832169482257</v>
      </c>
      <c r="AF31" s="69">
        <f t="shared" si="33"/>
        <v>1.8155454948187026</v>
      </c>
      <c r="AH31" t="str">
        <f t="shared" si="34"/>
        <v>82 Transport and mobile machine drivers and operatives</v>
      </c>
      <c r="AI31" s="69">
        <v>0.54932994740814423</v>
      </c>
      <c r="AJ31" s="69">
        <v>0.54988657545907627</v>
      </c>
      <c r="AK31" s="69">
        <v>0.56443357024932894</v>
      </c>
      <c r="AL31" s="69">
        <v>0.65552007915740118</v>
      </c>
      <c r="AM31" s="69">
        <v>0.71839262678014126</v>
      </c>
      <c r="AN31" s="69"/>
      <c r="AO31" s="69">
        <f t="shared" si="35"/>
        <v>0.15395905653081232</v>
      </c>
      <c r="AP31" s="69">
        <f>'RD T1'!E146</f>
        <v>0.41170138315916732</v>
      </c>
      <c r="AQ31" s="69">
        <f t="shared" si="36"/>
        <v>0.56566043968997959</v>
      </c>
      <c r="AS31" t="str">
        <f t="shared" si="37"/>
        <v>82 Transport and mobile machine drivers and operatives</v>
      </c>
      <c r="AT31" s="69">
        <v>0.86413319623487517</v>
      </c>
      <c r="AU31" s="69">
        <v>0.89864910693195121</v>
      </c>
      <c r="AV31" s="69">
        <v>0.89698169645898562</v>
      </c>
      <c r="AW31" s="69">
        <v>1.0631633886500913</v>
      </c>
      <c r="AX31" s="69">
        <v>1.1684455819654986</v>
      </c>
      <c r="AY31" s="69"/>
      <c r="AZ31" s="69">
        <f t="shared" si="38"/>
        <v>0.27146388550651301</v>
      </c>
      <c r="BA31" s="69">
        <f>'RD T1'!E175</f>
        <v>0.72853801307401778</v>
      </c>
      <c r="BB31" s="69">
        <f t="shared" si="39"/>
        <v>1.0000018985805308</v>
      </c>
      <c r="BD31" t="str">
        <f t="shared" si="40"/>
        <v>82 Transport and mobile machine drivers and operatives</v>
      </c>
      <c r="BE31" s="69">
        <v>6.8607497763893788</v>
      </c>
      <c r="BF31" s="69">
        <v>7.2899387371872661</v>
      </c>
      <c r="BG31" s="69">
        <v>8.4520420841029704</v>
      </c>
      <c r="BH31" s="69">
        <v>7.7876205401197511</v>
      </c>
      <c r="BI31" s="69">
        <v>8.0318683299467377</v>
      </c>
      <c r="BJ31" s="69"/>
      <c r="BK31" s="69">
        <f t="shared" si="41"/>
        <v>-0.4201737541562327</v>
      </c>
      <c r="BL31" s="69">
        <f>'RD T1'!E204</f>
        <v>4.0419690459186821</v>
      </c>
      <c r="BM31" s="69">
        <f t="shared" si="42"/>
        <v>3.6217952917624494</v>
      </c>
      <c r="BO31" t="str">
        <f t="shared" si="43"/>
        <v>82 Transport and mobile machine drivers and operatives</v>
      </c>
      <c r="BP31" s="69">
        <v>10.570209511153266</v>
      </c>
      <c r="BQ31" s="69">
        <v>11.882103836801296</v>
      </c>
      <c r="BR31" s="69">
        <v>11.064186249297464</v>
      </c>
      <c r="BS31" s="69">
        <v>12.133815506704575</v>
      </c>
      <c r="BT31" s="69">
        <v>12.973006694511072</v>
      </c>
      <c r="BU31" s="69"/>
      <c r="BV31" s="69">
        <f t="shared" si="44"/>
        <v>1.9088204452136086</v>
      </c>
      <c r="BW31" s="69">
        <f>'RD T1'!E233</f>
        <v>6.3631894843770942</v>
      </c>
      <c r="BX31" s="69">
        <f t="shared" si="45"/>
        <v>8.2720099295907019</v>
      </c>
      <c r="BZ31" t="str">
        <f t="shared" si="46"/>
        <v>82 Transport and mobile machine drivers and operatives</v>
      </c>
      <c r="CA31" s="69">
        <v>6.4908331679671969</v>
      </c>
      <c r="CB31" s="69">
        <v>10.150122572860456</v>
      </c>
      <c r="CC31" s="69">
        <v>6.3140068663189934</v>
      </c>
      <c r="CD31" s="69">
        <v>6.4173913825436477</v>
      </c>
      <c r="CE31" s="69">
        <v>4.2325873387255184</v>
      </c>
      <c r="CF31" s="69"/>
      <c r="CG31" s="69">
        <f t="shared" si="47"/>
        <v>-2.081419527593475</v>
      </c>
      <c r="CH31" s="69">
        <f>'RD T1'!E262</f>
        <v>2.6252263192407348</v>
      </c>
      <c r="CI31" s="69">
        <f t="shared" si="48"/>
        <v>0.54380679164725976</v>
      </c>
      <c r="CK31" t="str">
        <f t="shared" si="49"/>
        <v>82 Transport and mobile machine drivers and operatives</v>
      </c>
      <c r="CL31" s="69">
        <v>3.5835809070509517</v>
      </c>
      <c r="CM31" s="69">
        <v>3.7586862728181014</v>
      </c>
      <c r="CN31" s="69">
        <v>3.3809593649718717</v>
      </c>
      <c r="CO31" s="69">
        <v>2.4656428233450471</v>
      </c>
      <c r="CP31" s="69">
        <v>0.98312844530223975</v>
      </c>
      <c r="CQ31" s="69"/>
      <c r="CR31" s="69">
        <f t="shared" si="50"/>
        <v>-2.3978309196696319</v>
      </c>
      <c r="CS31" s="69">
        <f>'RD T1'!E291</f>
        <v>0.83585321823259018</v>
      </c>
      <c r="CT31" s="69">
        <f t="shared" si="51"/>
        <v>-1.5619777014370417</v>
      </c>
    </row>
    <row r="32" spans="1:98" x14ac:dyDescent="0.2">
      <c r="A32" s="10" t="str">
        <f>name!D28</f>
        <v>91 Elementary trades and related occupations</v>
      </c>
      <c r="B32" s="69">
        <v>5.8617389635964737E-4</v>
      </c>
      <c r="C32" s="69">
        <v>6.2538472249639928E-4</v>
      </c>
      <c r="D32" s="69">
        <v>5.1499301428727345E-4</v>
      </c>
      <c r="E32" s="69">
        <v>5.038363796787069E-4</v>
      </c>
      <c r="F32" s="69">
        <v>6.180544083774866E-4</v>
      </c>
      <c r="G32" s="11"/>
      <c r="H32" s="69">
        <f t="shared" si="26"/>
        <v>1.0306139409021315E-4</v>
      </c>
      <c r="I32" s="69">
        <f>'RD T1'!E60</f>
        <v>3.5051299441536514E-4</v>
      </c>
      <c r="J32" s="69">
        <f t="shared" si="27"/>
        <v>4.5357438850557829E-4</v>
      </c>
      <c r="L32" t="str">
        <f t="shared" si="28"/>
        <v>91 Elementary trades and related occupations</v>
      </c>
      <c r="M32" s="69">
        <v>9.4787068415133818E-2</v>
      </c>
      <c r="N32" s="69">
        <v>0.16379329630119138</v>
      </c>
      <c r="O32" s="69">
        <v>8.0771060832915118E-2</v>
      </c>
      <c r="P32" s="69">
        <v>9.7508809372952157E-2</v>
      </c>
      <c r="Q32" s="69">
        <v>0.15177565053353601</v>
      </c>
      <c r="R32" s="11"/>
      <c r="S32" s="69">
        <f t="shared" si="29"/>
        <v>7.1004589700620888E-2</v>
      </c>
      <c r="T32" s="69">
        <f>'RD T1'!E89</f>
        <v>5.7335382258195615E-2</v>
      </c>
      <c r="U32" s="69">
        <f t="shared" si="30"/>
        <v>0.1283399719588165</v>
      </c>
      <c r="W32" t="str">
        <f t="shared" si="31"/>
        <v>91 Elementary trades and related occupations</v>
      </c>
      <c r="X32" s="69">
        <v>0.51809614758384803</v>
      </c>
      <c r="Y32" s="69">
        <v>0.40784102724097243</v>
      </c>
      <c r="Z32" s="69">
        <v>0.36870489393394518</v>
      </c>
      <c r="AA32" s="69">
        <v>0.34712778844715764</v>
      </c>
      <c r="AB32" s="69">
        <v>0.39725023417406713</v>
      </c>
      <c r="AC32" s="69"/>
      <c r="AD32" s="69">
        <f t="shared" si="32"/>
        <v>2.8545340240121952E-2</v>
      </c>
      <c r="AE32" s="69">
        <f>'RD T1'!E118</f>
        <v>0.21828425941878349</v>
      </c>
      <c r="AF32" s="69">
        <f t="shared" si="33"/>
        <v>0.24682959965890544</v>
      </c>
      <c r="AH32" t="str">
        <f t="shared" si="34"/>
        <v>91 Elementary trades and related occupations</v>
      </c>
      <c r="AI32" s="69">
        <v>0.3549532226728645</v>
      </c>
      <c r="AJ32" s="69">
        <v>0.3231437659480067</v>
      </c>
      <c r="AK32" s="69">
        <v>0.27239446325901351</v>
      </c>
      <c r="AL32" s="69">
        <v>0.28961444265255254</v>
      </c>
      <c r="AM32" s="69">
        <v>0.40497345596330675</v>
      </c>
      <c r="AN32" s="69"/>
      <c r="AO32" s="69">
        <f t="shared" si="35"/>
        <v>0.13257899270429324</v>
      </c>
      <c r="AP32" s="69">
        <f>'RD T1'!E147</f>
        <v>0.1967898988645902</v>
      </c>
      <c r="AQ32" s="69">
        <f t="shared" si="36"/>
        <v>0.32936889156888344</v>
      </c>
      <c r="AS32" t="str">
        <f t="shared" si="37"/>
        <v>91 Elementary trades and related occupations</v>
      </c>
      <c r="AT32" s="69">
        <v>0.3985293484802262</v>
      </c>
      <c r="AU32" s="69">
        <v>0.3028609385442248</v>
      </c>
      <c r="AV32" s="69">
        <v>0.29039909087099841</v>
      </c>
      <c r="AW32" s="69">
        <v>0.26983781715716798</v>
      </c>
      <c r="AX32" s="69">
        <v>0.30108518502340614</v>
      </c>
      <c r="AY32" s="69"/>
      <c r="AZ32" s="69">
        <f t="shared" si="38"/>
        <v>1.0686094152407732E-2</v>
      </c>
      <c r="BA32" s="69">
        <f>'RD T1'!E176</f>
        <v>0.14638610254662726</v>
      </c>
      <c r="BB32" s="69">
        <f t="shared" si="39"/>
        <v>0.15707219669903499</v>
      </c>
      <c r="BD32" t="str">
        <f t="shared" si="40"/>
        <v>91 Elementary trades and related occupations</v>
      </c>
      <c r="BE32" s="69">
        <v>2.548891640575385</v>
      </c>
      <c r="BF32" s="69">
        <v>1.9887927580170186</v>
      </c>
      <c r="BG32" s="69">
        <v>2.1948438447768335</v>
      </c>
      <c r="BH32" s="69">
        <v>1.6268324043802844</v>
      </c>
      <c r="BI32" s="69">
        <v>1.7005173496671779</v>
      </c>
      <c r="BJ32" s="69"/>
      <c r="BK32" s="69">
        <f t="shared" si="41"/>
        <v>-0.49432649510965554</v>
      </c>
      <c r="BL32" s="69">
        <f>'RD T1'!E205</f>
        <v>0.63796269360100233</v>
      </c>
      <c r="BM32" s="69">
        <f t="shared" si="42"/>
        <v>0.14363619849134679</v>
      </c>
      <c r="BO32" t="str">
        <f t="shared" si="43"/>
        <v>91 Elementary trades and related occupations</v>
      </c>
      <c r="BP32" s="69">
        <v>4.7257142048047172</v>
      </c>
      <c r="BQ32" s="69">
        <v>3.9069246845462602</v>
      </c>
      <c r="BR32" s="69">
        <v>3.7983881266933599</v>
      </c>
      <c r="BS32" s="69">
        <v>3.2488900719748592</v>
      </c>
      <c r="BT32" s="69">
        <v>3.3590289969035663</v>
      </c>
      <c r="BU32" s="69"/>
      <c r="BV32" s="69">
        <f t="shared" si="44"/>
        <v>-0.43935912978979363</v>
      </c>
      <c r="BW32" s="69">
        <f>'RD T1'!E234</f>
        <v>1.1929828976254093</v>
      </c>
      <c r="BX32" s="69">
        <f t="shared" si="45"/>
        <v>0.75362376783561569</v>
      </c>
      <c r="BZ32" t="str">
        <f t="shared" si="46"/>
        <v>91 Elementary trades and related occupations</v>
      </c>
      <c r="CA32" s="69">
        <v>4.1410985333764145</v>
      </c>
      <c r="CB32" s="69">
        <v>4.3005537245705945</v>
      </c>
      <c r="CC32" s="69">
        <v>3.1150839674593258</v>
      </c>
      <c r="CD32" s="69">
        <v>2.5415465437518701</v>
      </c>
      <c r="CE32" s="69">
        <v>1.8391125727007647</v>
      </c>
      <c r="CF32" s="69"/>
      <c r="CG32" s="69">
        <f t="shared" si="47"/>
        <v>-1.2759713947585611</v>
      </c>
      <c r="CH32" s="69">
        <f>'RD T1'!E263</f>
        <v>0.85993523002817807</v>
      </c>
      <c r="CI32" s="69">
        <f t="shared" si="48"/>
        <v>-0.41603616473038307</v>
      </c>
      <c r="CK32" t="str">
        <f t="shared" si="49"/>
        <v>91 Elementary trades and related occupations</v>
      </c>
      <c r="CL32" s="69">
        <v>2.4979574431034335</v>
      </c>
      <c r="CM32" s="69">
        <v>2.0962377002627197</v>
      </c>
      <c r="CN32" s="69">
        <v>1.6284945632239707</v>
      </c>
      <c r="CO32" s="69">
        <v>1.0972532196400639</v>
      </c>
      <c r="CP32" s="69">
        <v>0.72708863724954342</v>
      </c>
      <c r="CQ32" s="69"/>
      <c r="CR32" s="69">
        <f t="shared" si="50"/>
        <v>-0.90140592597442726</v>
      </c>
      <c r="CS32" s="69">
        <f>'RD T1'!E292</f>
        <v>0.31229527317080313</v>
      </c>
      <c r="CT32" s="69">
        <f t="shared" si="51"/>
        <v>-0.58911065280362407</v>
      </c>
    </row>
    <row r="33" spans="1:98" x14ac:dyDescent="0.2">
      <c r="A33" s="10" t="str">
        <f>name!D29</f>
        <v>92 Elementary administration and service occupations</v>
      </c>
      <c r="B33" s="69">
        <v>5.180622650540119E-2</v>
      </c>
      <c r="C33" s="69">
        <v>7.6981831320373728E-2</v>
      </c>
      <c r="D33" s="69">
        <v>6.3376395075492309E-2</v>
      </c>
      <c r="E33" s="69">
        <v>8.4322081300174531E-2</v>
      </c>
      <c r="F33" s="69">
        <v>0.11663291792643268</v>
      </c>
      <c r="G33" s="11"/>
      <c r="H33" s="69">
        <f t="shared" ref="H33" si="52">F33-D33</f>
        <v>5.3256522850940374E-2</v>
      </c>
      <c r="I33" s="69">
        <f>'RD T1'!E61</f>
        <v>5.5669289768417389E-2</v>
      </c>
      <c r="J33" s="69">
        <f t="shared" ref="J33" si="53">SUM(H33:I33)</f>
        <v>0.10892581261935777</v>
      </c>
      <c r="L33" t="str">
        <f t="shared" ref="L33" si="54">A33</f>
        <v>92 Elementary administration and service occupations</v>
      </c>
      <c r="M33" s="69">
        <v>1.2593336169340363</v>
      </c>
      <c r="N33" s="69">
        <v>1.9560151348593791</v>
      </c>
      <c r="O33" s="69">
        <v>1.6731356750509589</v>
      </c>
      <c r="P33" s="69">
        <v>2.274835759008031</v>
      </c>
      <c r="Q33" s="69">
        <v>3.5700098241846794</v>
      </c>
      <c r="R33" s="11"/>
      <c r="S33" s="69">
        <f t="shared" ref="S33" si="55">Q33-O33</f>
        <v>1.8968741491337204</v>
      </c>
      <c r="T33" s="69">
        <f>'RD T1'!E90</f>
        <v>1.6031575865410788</v>
      </c>
      <c r="U33" s="69">
        <f t="shared" ref="U33" si="56">SUM(S33:T33)</f>
        <v>3.5000317356747992</v>
      </c>
      <c r="W33" t="str">
        <f t="shared" ref="W33" si="57">A33</f>
        <v>92 Elementary administration and service occupations</v>
      </c>
      <c r="X33" s="69">
        <v>5.3616491414234178</v>
      </c>
      <c r="Y33" s="69">
        <v>5.6652886497020498</v>
      </c>
      <c r="Z33" s="69">
        <v>6.0749941235620568</v>
      </c>
      <c r="AA33" s="69">
        <v>7.4798640259904117</v>
      </c>
      <c r="AB33" s="69">
        <v>10.742765172190856</v>
      </c>
      <c r="AC33" s="69"/>
      <c r="AD33" s="69">
        <f t="shared" ref="AD33" si="58">AB33-Z33</f>
        <v>4.6677710486287989</v>
      </c>
      <c r="AE33" s="69">
        <f>'RD T1'!E119</f>
        <v>5.5563247338460187</v>
      </c>
      <c r="AF33" s="69">
        <f t="shared" ref="AF33" si="59">SUM(AD33:AE33)</f>
        <v>10.224095782474818</v>
      </c>
      <c r="AH33" t="str">
        <f t="shared" ref="AH33" si="60">L33</f>
        <v>92 Elementary administration and service occupations</v>
      </c>
      <c r="AI33" s="69">
        <v>2.5206716257078758</v>
      </c>
      <c r="AJ33" s="69">
        <v>2.7704977004390585</v>
      </c>
      <c r="AK33" s="69">
        <v>3.0456984009441865</v>
      </c>
      <c r="AL33" s="69">
        <v>3.6374086412399631</v>
      </c>
      <c r="AM33" s="69">
        <v>5.2635169198740366</v>
      </c>
      <c r="AN33" s="69"/>
      <c r="AO33" s="69">
        <f t="shared" ref="AO33" si="61">AM33-AK33</f>
        <v>2.21781851892985</v>
      </c>
      <c r="AP33" s="69">
        <f>'RD T1'!E148</f>
        <v>2.5124191213940614</v>
      </c>
      <c r="AQ33" s="69">
        <f t="shared" ref="AQ33" si="62">SUM(AO33:AP33)</f>
        <v>4.7302376403239119</v>
      </c>
      <c r="AS33" t="str">
        <f t="shared" ref="AS33" si="63">W33</f>
        <v>92 Elementary administration and service occupations</v>
      </c>
      <c r="AT33" s="69">
        <v>2.3890579381180945</v>
      </c>
      <c r="AU33" s="69">
        <v>2.4755398237859452</v>
      </c>
      <c r="AV33" s="69">
        <v>2.5972840011724525</v>
      </c>
      <c r="AW33" s="69">
        <v>3.0333592165774101</v>
      </c>
      <c r="AX33" s="69">
        <v>4.2958997227075635</v>
      </c>
      <c r="AY33" s="69"/>
      <c r="AZ33" s="69">
        <f t="shared" ref="AZ33" si="64">AX33-AV33</f>
        <v>1.698615721535111</v>
      </c>
      <c r="BA33" s="69">
        <f>'RD T1'!E177</f>
        <v>2.140156803827141</v>
      </c>
      <c r="BB33" s="69">
        <f t="shared" ref="BB33" si="65">SUM(AZ33:BA33)</f>
        <v>3.838772525362252</v>
      </c>
      <c r="BD33" t="str">
        <f t="shared" ref="BD33" si="66">AH33</f>
        <v>92 Elementary administration and service occupations</v>
      </c>
      <c r="BE33" s="69">
        <v>18.303231521844268</v>
      </c>
      <c r="BF33" s="69">
        <v>16.588371121332933</v>
      </c>
      <c r="BG33" s="69">
        <v>18.722721929638638</v>
      </c>
      <c r="BH33" s="69">
        <v>17.445586893606272</v>
      </c>
      <c r="BI33" s="69">
        <v>18.158643651332874</v>
      </c>
      <c r="BJ33" s="69"/>
      <c r="BK33" s="69">
        <f t="shared" ref="BK33" si="67">BI33-BG33</f>
        <v>-0.56407827830576451</v>
      </c>
      <c r="BL33" s="69">
        <f>'RD T1'!E206</f>
        <v>8.9492752089592162</v>
      </c>
      <c r="BM33" s="69">
        <f t="shared" ref="BM33" si="68">SUM(BK33:BL33)</f>
        <v>8.3851969306534517</v>
      </c>
      <c r="BO33" t="str">
        <f t="shared" ref="BO33" si="69">AS33</f>
        <v>92 Elementary administration and service occupations</v>
      </c>
      <c r="BP33" s="69">
        <v>30.858435820798764</v>
      </c>
      <c r="BQ33" s="69">
        <v>30.788831439995803</v>
      </c>
      <c r="BR33" s="69">
        <v>30.730083530146949</v>
      </c>
      <c r="BS33" s="69">
        <v>31.093690134946652</v>
      </c>
      <c r="BT33" s="69">
        <v>31.077800366434253</v>
      </c>
      <c r="BU33" s="69"/>
      <c r="BV33" s="69">
        <f t="shared" ref="BV33" si="70">BT33-BR33</f>
        <v>0.34771683628730443</v>
      </c>
      <c r="BW33" s="69">
        <f>'RD T1'!E235</f>
        <v>14.337421927005746</v>
      </c>
      <c r="BX33" s="69">
        <f t="shared" ref="BX33" si="71">SUM(BV33:BW33)</f>
        <v>14.68513876329305</v>
      </c>
      <c r="BZ33" t="str">
        <f t="shared" ref="BZ33" si="72">BD33</f>
        <v>92 Elementary administration and service occupations</v>
      </c>
      <c r="CA33" s="69">
        <v>22.815597864203756</v>
      </c>
      <c r="CB33" s="69">
        <v>25.232524922425007</v>
      </c>
      <c r="CC33" s="69">
        <v>20.180606723217135</v>
      </c>
      <c r="CD33" s="69">
        <v>20.188269402854182</v>
      </c>
      <c r="CE33" s="69">
        <v>14.495905854492388</v>
      </c>
      <c r="CF33" s="69"/>
      <c r="CG33" s="69">
        <f t="shared" ref="CG33" si="73">CE33-CC33</f>
        <v>-5.6847008687247467</v>
      </c>
      <c r="CH33" s="69">
        <f>'RD T1'!E264</f>
        <v>7.3029054565112359</v>
      </c>
      <c r="CI33" s="69">
        <f t="shared" ref="CI33" si="74">SUM(CG33:CH33)</f>
        <v>1.6182045877864892</v>
      </c>
      <c r="CK33" t="str">
        <f t="shared" ref="CK33" si="75">BO33</f>
        <v>92 Elementary administration and service occupations</v>
      </c>
      <c r="CL33" s="69">
        <v>14.703906952474842</v>
      </c>
      <c r="CM33" s="69">
        <v>10.412879304130961</v>
      </c>
      <c r="CN33" s="69">
        <v>7.2537250056653422</v>
      </c>
      <c r="CO33" s="69">
        <v>5.5758793442052816</v>
      </c>
      <c r="CP33" s="69">
        <v>3.4832844519261612</v>
      </c>
      <c r="CQ33" s="69"/>
      <c r="CR33" s="69">
        <f t="shared" ref="CR33" si="76">CP33-CN33</f>
        <v>-3.770440553739181</v>
      </c>
      <c r="CS33" s="69">
        <f>'RD T1'!E293</f>
        <v>1.4811559847831095</v>
      </c>
      <c r="CT33" s="69">
        <f t="shared" ref="CT33" si="77">SUM(CR33:CS33)</f>
        <v>-2.2892845689560715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10.239287360300304</v>
      </c>
      <c r="C35" s="67">
        <f t="shared" ref="C35:F35" si="78">SUM(C8:C33)</f>
        <v>13.45500876464263</v>
      </c>
      <c r="D35" s="67">
        <f t="shared" si="78"/>
        <v>12.017378951292017</v>
      </c>
      <c r="E35" s="67">
        <f t="shared" si="78"/>
        <v>14.851229713922509</v>
      </c>
      <c r="F35" s="67">
        <f t="shared" si="78"/>
        <v>18.65235071681354</v>
      </c>
      <c r="G35" s="11"/>
      <c r="H35" s="67">
        <f>F35-D35</f>
        <v>6.6349717655215237</v>
      </c>
      <c r="I35" s="67">
        <f>SUM(I8:I33)</f>
        <v>8.1233181299206674</v>
      </c>
      <c r="J35" s="67">
        <f>SUM(H35:I35)</f>
        <v>14.758289895442191</v>
      </c>
      <c r="L35" s="24" t="str">
        <f>A35</f>
        <v>All occupations</v>
      </c>
      <c r="M35" s="67">
        <f>SUM(M8:M33)</f>
        <v>65.121378456535012</v>
      </c>
      <c r="N35" s="67">
        <f t="shared" ref="N35:Q35" si="79">SUM(N8:N33)</f>
        <v>87.898871871730137</v>
      </c>
      <c r="O35" s="67">
        <f t="shared" si="79"/>
        <v>77.675569871869811</v>
      </c>
      <c r="P35" s="67">
        <f t="shared" si="79"/>
        <v>93.132315805258827</v>
      </c>
      <c r="Q35" s="67">
        <f t="shared" si="79"/>
        <v>114.27812092824712</v>
      </c>
      <c r="R35" s="11"/>
      <c r="S35" s="67">
        <f t="shared" si="29"/>
        <v>36.602551056377308</v>
      </c>
      <c r="T35" s="67">
        <f>SUM(T8:T33)</f>
        <v>53.841818078923254</v>
      </c>
      <c r="U35" s="67">
        <f>SUM(S35:T35)</f>
        <v>90.444369135300562</v>
      </c>
      <c r="W35" s="24" t="str">
        <f>A35</f>
        <v>All occupations</v>
      </c>
      <c r="X35" s="67">
        <f>SUM(X8:X33)</f>
        <v>148.61623382968079</v>
      </c>
      <c r="Y35" s="67">
        <f t="shared" ref="Y35:AB35" si="80">SUM(Y8:Y33)</f>
        <v>146.37880153305917</v>
      </c>
      <c r="Z35" s="67">
        <f t="shared" si="80"/>
        <v>161.69058061699243</v>
      </c>
      <c r="AA35" s="67">
        <f t="shared" si="80"/>
        <v>181.7566706617975</v>
      </c>
      <c r="AB35" s="67">
        <f t="shared" si="80"/>
        <v>226.15099393403446</v>
      </c>
      <c r="AC35" s="69"/>
      <c r="AD35" s="67">
        <f t="shared" ref="AD35" si="81">AB35-Z35</f>
        <v>64.460413317042025</v>
      </c>
      <c r="AE35" s="67">
        <f>SUM(AE8:AE33)</f>
        <v>109.65101672954819</v>
      </c>
      <c r="AF35" s="67">
        <f>SUM(AD35:AE35)</f>
        <v>174.11143004659021</v>
      </c>
      <c r="AH35" s="24" t="str">
        <f>L35</f>
        <v>All occupations</v>
      </c>
      <c r="AI35" s="67">
        <f>SUM(AI8:AI33)</f>
        <v>51.389216768261605</v>
      </c>
      <c r="AJ35" s="67">
        <f t="shared" ref="AJ35:AM35" si="82">SUM(AJ8:AJ33)</f>
        <v>44.955678131982964</v>
      </c>
      <c r="AK35" s="67">
        <f t="shared" si="82"/>
        <v>49.492712338653718</v>
      </c>
      <c r="AL35" s="67">
        <f t="shared" si="82"/>
        <v>48.393285172811652</v>
      </c>
      <c r="AM35" s="67">
        <f t="shared" si="82"/>
        <v>53.683323097998155</v>
      </c>
      <c r="AN35" s="69"/>
      <c r="AO35" s="67">
        <f t="shared" ref="AO35" si="83">AM35-AK35</f>
        <v>4.1906107593444375</v>
      </c>
      <c r="AP35" s="67">
        <f>SUM(AP8:AP33)</f>
        <v>27.498649143948292</v>
      </c>
      <c r="AQ35" s="67">
        <f>SUM(AO35:AP35)</f>
        <v>31.689259903292729</v>
      </c>
      <c r="AS35" s="24" t="str">
        <f>W35</f>
        <v>All occupations</v>
      </c>
      <c r="AT35" s="67">
        <f>SUM(AT8:AT33)</f>
        <v>41.786649099593816</v>
      </c>
      <c r="AU35" s="67">
        <f t="shared" ref="AU35:AX35" si="84">SUM(AU8:AU33)</f>
        <v>39.321357564190258</v>
      </c>
      <c r="AV35" s="67">
        <f t="shared" si="84"/>
        <v>42.032233407440387</v>
      </c>
      <c r="AW35" s="67">
        <f t="shared" si="84"/>
        <v>44.878525183924971</v>
      </c>
      <c r="AX35" s="67">
        <f t="shared" si="84"/>
        <v>52.512519289141565</v>
      </c>
      <c r="AY35" s="69"/>
      <c r="AZ35" s="67">
        <f t="shared" ref="AZ35" si="85">AX35-AV35</f>
        <v>10.480285881701178</v>
      </c>
      <c r="BA35" s="67">
        <f>SUM(BA8:BA33)</f>
        <v>25.033046351391768</v>
      </c>
      <c r="BB35" s="67">
        <f>SUM(AZ35:BA35)</f>
        <v>35.513332233092946</v>
      </c>
      <c r="BD35" s="24" t="str">
        <f>AH35</f>
        <v>All occupations</v>
      </c>
      <c r="BE35" s="67">
        <f>SUM(BE8:BE33)</f>
        <v>204.83908114723783</v>
      </c>
      <c r="BF35" s="67">
        <f t="shared" ref="BF35:BI35" si="86">SUM(BF8:BF33)</f>
        <v>199.54190959728109</v>
      </c>
      <c r="BG35" s="67">
        <f t="shared" si="86"/>
        <v>222.55146390862689</v>
      </c>
      <c r="BH35" s="67">
        <f t="shared" si="86"/>
        <v>215.79187094260956</v>
      </c>
      <c r="BI35" s="67">
        <f t="shared" si="86"/>
        <v>227.23017718387456</v>
      </c>
      <c r="BJ35" s="69"/>
      <c r="BK35" s="67">
        <f t="shared" ref="BK35" si="87">BI35-BG35</f>
        <v>4.6787132752476737</v>
      </c>
      <c r="BL35" s="67">
        <f>SUM(BL8:BL33)</f>
        <v>103.50604593542408</v>
      </c>
      <c r="BM35" s="67">
        <f>SUM(BK35:BL35)</f>
        <v>108.18475921067176</v>
      </c>
      <c r="BO35" s="24" t="str">
        <f>AS35</f>
        <v>All occupations</v>
      </c>
      <c r="BP35" s="67">
        <f>SUM(BP8:BP33)</f>
        <v>211.61817770296318</v>
      </c>
      <c r="BQ35" s="67">
        <f t="shared" ref="BQ35:BT35" si="88">SUM(BQ8:BQ33)</f>
        <v>202.7803485888042</v>
      </c>
      <c r="BR35" s="67">
        <f t="shared" si="88"/>
        <v>200.81671390230244</v>
      </c>
      <c r="BS35" s="67">
        <f t="shared" si="88"/>
        <v>193.48458633019416</v>
      </c>
      <c r="BT35" s="67">
        <f t="shared" si="88"/>
        <v>175.37974032542775</v>
      </c>
      <c r="BU35" s="69"/>
      <c r="BV35" s="67">
        <f t="shared" ref="BV35" si="89">BT35-BR35</f>
        <v>-25.436973576874692</v>
      </c>
      <c r="BW35" s="67">
        <f>SUM(BW8:BW33)</f>
        <v>82.348068536071963</v>
      </c>
      <c r="BX35" s="67">
        <f>SUM(BV35:BW35)</f>
        <v>56.911094959197271</v>
      </c>
      <c r="BZ35" s="24" t="str">
        <f>BD35</f>
        <v>All occupations</v>
      </c>
      <c r="CA35" s="67">
        <f>SUM(CA8:CA33)</f>
        <v>114.83576403212454</v>
      </c>
      <c r="CB35" s="67">
        <f t="shared" ref="CB35:CE35" si="90">SUM(CB8:CB33)</f>
        <v>123.58786985880263</v>
      </c>
      <c r="CC35" s="67">
        <f t="shared" si="90"/>
        <v>96.646402796840377</v>
      </c>
      <c r="CD35" s="67">
        <f t="shared" si="90"/>
        <v>91.157559195601863</v>
      </c>
      <c r="CE35" s="67">
        <f t="shared" si="90"/>
        <v>57.25428678897002</v>
      </c>
      <c r="CF35" s="69"/>
      <c r="CG35" s="67">
        <f t="shared" ref="CG35" si="91">CE35-CC35</f>
        <v>-39.392116007870356</v>
      </c>
      <c r="CH35" s="67">
        <f>SUM(CH8:CH33)</f>
        <v>31.292302632683462</v>
      </c>
      <c r="CI35" s="67">
        <f>SUM(CG35:CH35)</f>
        <v>-8.0998133751868941</v>
      </c>
      <c r="CK35" s="24" t="str">
        <f>BO35</f>
        <v>All occupations</v>
      </c>
      <c r="CL35" s="67">
        <f>SUM(CL8:CL33)</f>
        <v>56.672211603303055</v>
      </c>
      <c r="CM35" s="67">
        <f t="shared" ref="CM35:CP35" si="92">SUM(CM8:CM33)</f>
        <v>47.081154089506576</v>
      </c>
      <c r="CN35" s="67">
        <f t="shared" si="92"/>
        <v>35.520944205982374</v>
      </c>
      <c r="CO35" s="67">
        <f t="shared" si="92"/>
        <v>30.136956993878698</v>
      </c>
      <c r="CP35" s="67">
        <f t="shared" si="92"/>
        <v>22.014487735492896</v>
      </c>
      <c r="CQ35" s="69"/>
      <c r="CR35" s="67">
        <f t="shared" ref="CR35" si="93">CP35-CN35</f>
        <v>-13.506456470489479</v>
      </c>
      <c r="CS35" s="67">
        <f>SUM(CS8:CS33)</f>
        <v>9.6464523725707103</v>
      </c>
      <c r="CT35" s="67">
        <f>SUM(CR35:CS35)</f>
        <v>-3.8600040979187682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3.8690798599817993</v>
      </c>
      <c r="C45" s="18">
        <f t="shared" si="104"/>
        <v>4.3538476432389883</v>
      </c>
      <c r="D45" s="18">
        <f t="shared" si="104"/>
        <v>4.12614106774872</v>
      </c>
      <c r="E45" s="18">
        <f t="shared" si="104"/>
        <v>3.7580298307084017</v>
      </c>
      <c r="F45" s="18">
        <f t="shared" si="104"/>
        <v>3.9627166501519477</v>
      </c>
      <c r="H45" s="68">
        <f t="shared" ref="H45:H70" si="105">IF(D8&gt;0,(H8/D8)*100,0)</f>
        <v>49.063997731602576</v>
      </c>
      <c r="I45" s="69">
        <f t="shared" ref="I45:I70" si="106">IF(D8&gt;0,I8/D8*100,0)</f>
        <v>69.817183435834721</v>
      </c>
      <c r="J45" s="69">
        <f t="shared" ref="J45:J70" si="107">IF(D8&gt;0,(J8/D8)*100,0)</f>
        <v>118.8811811674373</v>
      </c>
      <c r="L45" t="str">
        <f>A45</f>
        <v>11 Corporate managers and directors</v>
      </c>
      <c r="M45" s="18">
        <f t="shared" ref="M45:Q54" si="108">M8/M$35*100</f>
        <v>5.7597253737619027</v>
      </c>
      <c r="N45" s="18">
        <f t="shared" si="108"/>
        <v>6.6238715319312007</v>
      </c>
      <c r="O45" s="18">
        <f t="shared" si="108"/>
        <v>6.2330596634587554</v>
      </c>
      <c r="P45" s="18">
        <f t="shared" si="108"/>
        <v>5.5934479384708737</v>
      </c>
      <c r="Q45" s="18">
        <f t="shared" si="108"/>
        <v>5.6498950474815848</v>
      </c>
      <c r="S45" s="68">
        <f t="shared" ref="S45:S70" si="109">IF(O8&gt;0,(S8/O8)*100,0)</f>
        <v>33.357590146574893</v>
      </c>
      <c r="T45" s="69">
        <f t="shared" ref="T45:T70" si="110">IF(O8&gt;0,T8/O8*100,0)</f>
        <v>67.432334793823429</v>
      </c>
      <c r="U45" s="69">
        <f t="shared" ref="U45:U70" si="111">IF(O8&gt;0,(U8/O8)*100,0)</f>
        <v>100.78992494039831</v>
      </c>
      <c r="W45" t="str">
        <f>A45</f>
        <v>11 Corporate managers and directors</v>
      </c>
      <c r="X45" s="18">
        <f t="shared" ref="X45:AB54" si="112">X8/X$35*100</f>
        <v>7.1261107977670877</v>
      </c>
      <c r="Y45" s="18">
        <f t="shared" si="112"/>
        <v>7.770624564631083</v>
      </c>
      <c r="Z45" s="18">
        <f t="shared" si="112"/>
        <v>7.4669461620471598</v>
      </c>
      <c r="AA45" s="18">
        <f t="shared" si="112"/>
        <v>6.7158979787882211</v>
      </c>
      <c r="AB45" s="18">
        <f t="shared" si="112"/>
        <v>6.5843393958672847</v>
      </c>
      <c r="AD45" s="68">
        <f t="shared" ref="AD45:AD70" si="113">IF(Z8&gt;0,(AD8/Z8)*100,0)</f>
        <v>23.334043242084089</v>
      </c>
      <c r="AE45" s="69">
        <f t="shared" ref="AE45:AE70" si="114">IF(Z8&gt;0,AE8/Z8*100,0)</f>
        <v>63.912519108932329</v>
      </c>
      <c r="AF45" s="69">
        <f t="shared" ref="AF45:AF70" si="115">IF(Z8&gt;0,(AF8/Z8)*100,0)</f>
        <v>87.246562351016422</v>
      </c>
      <c r="AH45" t="str">
        <f>L45</f>
        <v>11 Corporate managers and directors</v>
      </c>
      <c r="AI45" s="18">
        <f t="shared" ref="AI45:AM54" si="116">AI8/AI$35*100</f>
        <v>4.9901471138697664</v>
      </c>
      <c r="AJ45" s="18">
        <f t="shared" si="116"/>
        <v>5.5721995147415884</v>
      </c>
      <c r="AK45" s="18">
        <f t="shared" si="116"/>
        <v>5.9131954871094523</v>
      </c>
      <c r="AL45" s="18">
        <f t="shared" si="116"/>
        <v>5.7112608088851777</v>
      </c>
      <c r="AM45" s="18">
        <f t="shared" si="116"/>
        <v>5.8874410989455406</v>
      </c>
      <c r="AO45" s="68">
        <f t="shared" ref="AO45:AO70" si="117">IF(AK8&gt;0,(AO8/AK8)*100,0)</f>
        <v>7.9947081371351896</v>
      </c>
      <c r="AP45" s="69">
        <f t="shared" ref="AP45:AP70" si="118">IF(AK8&gt;0,AP8/AK8*100,0)</f>
        <v>53.950203552062156</v>
      </c>
      <c r="AQ45" s="69">
        <f t="shared" ref="AQ45:AQ70" si="119">IF(AK8&gt;0,(AQ8/AK8)*100,0)</f>
        <v>61.944911689197355</v>
      </c>
      <c r="AS45" t="str">
        <f>W45</f>
        <v>11 Corporate managers and directors</v>
      </c>
      <c r="AT45" s="18">
        <f t="shared" ref="AT45:AX54" si="120">AT8/AT$35*100</f>
        <v>7.1081013573069898</v>
      </c>
      <c r="AU45" s="18">
        <f t="shared" si="120"/>
        <v>7.3129757524695069</v>
      </c>
      <c r="AV45" s="18">
        <f t="shared" si="120"/>
        <v>7.3469636630801611</v>
      </c>
      <c r="AW45" s="18">
        <f t="shared" si="120"/>
        <v>6.3487515791890701</v>
      </c>
      <c r="AX45" s="18">
        <f t="shared" si="120"/>
        <v>5.973868994460835</v>
      </c>
      <c r="AZ45" s="68">
        <f t="shared" ref="AZ45:AZ70" si="121">IF(AV8&gt;0,(AZ8/AV8)*100,0)</f>
        <v>1.5846735879393459</v>
      </c>
      <c r="BA45" s="69">
        <f t="shared" ref="BA45:BA70" si="122">IF(AV8&gt;0,BA8/AV8*100,0)</f>
        <v>51.769130642873215</v>
      </c>
      <c r="BB45" s="69">
        <f t="shared" ref="BB45:BB70" si="123">IF(AV8&gt;0,(BB8/AV8)*100,0)</f>
        <v>53.353804230812564</v>
      </c>
      <c r="BD45" t="str">
        <f>AH45</f>
        <v>11 Corporate managers and directors</v>
      </c>
      <c r="BE45" s="18">
        <f t="shared" ref="BE45:BI54" si="124">BE8/BE$35*100</f>
        <v>4.0620500703418587</v>
      </c>
      <c r="BF45" s="18">
        <f t="shared" si="124"/>
        <v>4.6128068006249485</v>
      </c>
      <c r="BG45" s="18">
        <f t="shared" si="124"/>
        <v>4.9983330336105061</v>
      </c>
      <c r="BH45" s="18">
        <f t="shared" si="124"/>
        <v>4.070206758647144</v>
      </c>
      <c r="BI45" s="18">
        <f t="shared" si="124"/>
        <v>4.2311913276655417</v>
      </c>
      <c r="BK45" s="68">
        <f t="shared" ref="BK45:BK70" si="125">IF(BG8&gt;0,(BK8/BG8)*100,0)</f>
        <v>-13.568305729005584</v>
      </c>
      <c r="BL45" s="69">
        <f t="shared" ref="BL45:BL70" si="126">IF(BG8&gt;0,BL8/BG8*100,0)</f>
        <v>37.139509740434249</v>
      </c>
      <c r="BM45" s="69">
        <f t="shared" ref="BM45:BM70" si="127">IF(BG8&gt;0,(BM8/BG8)*100,0)</f>
        <v>23.571204011428666</v>
      </c>
      <c r="BO45" t="str">
        <f>AS45</f>
        <v>11 Corporate managers and directors</v>
      </c>
      <c r="BP45" s="18">
        <f t="shared" ref="BP45:BT54" si="128">BP8/BP$35*100</f>
        <v>3.2044910219454859</v>
      </c>
      <c r="BQ45" s="18">
        <f t="shared" si="128"/>
        <v>3.692011744425542</v>
      </c>
      <c r="BR45" s="18">
        <f t="shared" si="128"/>
        <v>3.7381311320918647</v>
      </c>
      <c r="BS45" s="18">
        <f t="shared" si="128"/>
        <v>3.2980642814515146</v>
      </c>
      <c r="BT45" s="18">
        <f t="shared" si="128"/>
        <v>3.401080214141234</v>
      </c>
      <c r="BV45" s="68">
        <f t="shared" ref="BV45:BV70" si="129">IF(BR8&gt;0,(BV8/BR8)*100,0)</f>
        <v>-20.541216971171853</v>
      </c>
      <c r="BW45" s="69">
        <f t="shared" ref="BW45:BW70" si="130">IF(BR8&gt;0,BW8/BR8*100,0)</f>
        <v>37.078230161766193</v>
      </c>
      <c r="BX45" s="69">
        <f t="shared" ref="BX45:BX70" si="131">IF(BR8&gt;0,(BX8/BR8)*100,0)</f>
        <v>16.537013190594337</v>
      </c>
      <c r="BZ45" t="str">
        <f>BD45</f>
        <v>11 Corporate managers and directors</v>
      </c>
      <c r="CA45" s="18">
        <f t="shared" ref="CA45:CE54" si="132">CA8/CA$35*100</f>
        <v>2.771429215133745</v>
      </c>
      <c r="CB45" s="18">
        <f t="shared" si="132"/>
        <v>3.7286548212720114</v>
      </c>
      <c r="CC45" s="18">
        <f t="shared" si="132"/>
        <v>3.7768116248660202</v>
      </c>
      <c r="CD45" s="18">
        <f t="shared" si="132"/>
        <v>3.709741813460707</v>
      </c>
      <c r="CE45" s="18">
        <f t="shared" si="132"/>
        <v>4.2217305115253874</v>
      </c>
      <c r="CG45" s="68">
        <f t="shared" ref="CG45:CG70" si="133">IF(CC8&gt;0,(CG8/CC8)*100,0)</f>
        <v>-33.780255912561685</v>
      </c>
      <c r="CH45" s="69">
        <f t="shared" ref="CH45:CH70" si="134">IF(CC8&gt;0,CH8/CC8*100,0)</f>
        <v>36.182004185010001</v>
      </c>
      <c r="CI45" s="69">
        <f t="shared" ref="CI45:CI70" si="135">IF(CC8&gt;0,(CI8/CC8)*100,0)</f>
        <v>2.4017482724483181</v>
      </c>
      <c r="CK45" t="str">
        <f>BO45</f>
        <v>11 Corporate managers and directors</v>
      </c>
      <c r="CL45" s="18">
        <f t="shared" ref="CL45:CP54" si="136">CL8/CL$35*100</f>
        <v>1.8413773450055047</v>
      </c>
      <c r="CM45" s="18">
        <f t="shared" si="136"/>
        <v>2.6985244972072198</v>
      </c>
      <c r="CN45" s="18">
        <f t="shared" si="136"/>
        <v>2.7489167231174862</v>
      </c>
      <c r="CO45" s="18">
        <f t="shared" si="136"/>
        <v>2.7778715106052525</v>
      </c>
      <c r="CP45" s="18">
        <f t="shared" si="136"/>
        <v>4.3270315250784579</v>
      </c>
      <c r="CR45" s="68">
        <f t="shared" ref="CR45:CR70" si="137">IF(CN8&gt;0,(CR8/CN8)*100,0)</f>
        <v>-2.4443204247565098</v>
      </c>
      <c r="CS45" s="69">
        <f t="shared" ref="CS45:CS70" si="138">IF(CN8&gt;0,CS8/CN8*100,0)</f>
        <v>35.155731067961817</v>
      </c>
      <c r="CT45" s="69">
        <f t="shared" ref="CT45:CT70" si="139">IF(CN8&gt;0,(CT8/CN8)*100,0)</f>
        <v>32.711410643205305</v>
      </c>
    </row>
    <row r="46" spans="1:98" x14ac:dyDescent="0.2">
      <c r="A46" t="str">
        <f t="shared" si="103"/>
        <v>12 Other managers and proprietors</v>
      </c>
      <c r="B46" s="18">
        <f t="shared" si="104"/>
        <v>1.9608544111511121</v>
      </c>
      <c r="C46" s="18">
        <f t="shared" si="104"/>
        <v>2.561494070963279</v>
      </c>
      <c r="D46" s="18">
        <f t="shared" si="104"/>
        <v>2.0829318637301801</v>
      </c>
      <c r="E46" s="18">
        <f t="shared" si="104"/>
        <v>2.5335066964442703</v>
      </c>
      <c r="F46" s="18">
        <f t="shared" si="104"/>
        <v>3.1663967867095701</v>
      </c>
      <c r="H46" s="68">
        <f t="shared" si="105"/>
        <v>135.94679857747602</v>
      </c>
      <c r="I46" s="69">
        <f t="shared" si="106"/>
        <v>112.58758628801068</v>
      </c>
      <c r="J46" s="69">
        <f t="shared" si="107"/>
        <v>248.53438486548671</v>
      </c>
      <c r="L46" t="str">
        <f t="shared" ref="L46:L69" si="140">A46</f>
        <v>12 Other managers and proprietors</v>
      </c>
      <c r="M46" s="18">
        <f t="shared" si="108"/>
        <v>2.68762100401855</v>
      </c>
      <c r="N46" s="18">
        <f t="shared" si="108"/>
        <v>3.0766927143946172</v>
      </c>
      <c r="O46" s="18">
        <f t="shared" si="108"/>
        <v>2.9595717413800129</v>
      </c>
      <c r="P46" s="18">
        <f t="shared" si="108"/>
        <v>3.5810318354834019</v>
      </c>
      <c r="Q46" s="18">
        <f t="shared" si="108"/>
        <v>4.4980001031489909</v>
      </c>
      <c r="S46" s="68">
        <f t="shared" si="109"/>
        <v>123.59867806516969</v>
      </c>
      <c r="T46" s="69">
        <f t="shared" si="110"/>
        <v>108.78625261048549</v>
      </c>
      <c r="U46" s="69">
        <f t="shared" si="111"/>
        <v>232.38493067565517</v>
      </c>
      <c r="W46" t="str">
        <f t="shared" ref="W46:W69" si="141">A46</f>
        <v>12 Other managers and proprietors</v>
      </c>
      <c r="X46" s="18">
        <f t="shared" si="112"/>
        <v>3.5122234298954833</v>
      </c>
      <c r="Y46" s="18">
        <f t="shared" si="112"/>
        <v>3.937017042424233</v>
      </c>
      <c r="Z46" s="18">
        <f t="shared" si="112"/>
        <v>3.6366870589726985</v>
      </c>
      <c r="AA46" s="18">
        <f t="shared" si="112"/>
        <v>4.3380897536319312</v>
      </c>
      <c r="AB46" s="18">
        <f t="shared" si="112"/>
        <v>4.6166917427059584</v>
      </c>
      <c r="AD46" s="68">
        <f t="shared" si="113"/>
        <v>77.557379462935785</v>
      </c>
      <c r="AE46" s="69">
        <f t="shared" si="114"/>
        <v>97.738633912230767</v>
      </c>
      <c r="AF46" s="69">
        <f t="shared" si="115"/>
        <v>175.29601337516655</v>
      </c>
      <c r="AH46" t="str">
        <f t="shared" ref="AH46:AH69" si="142">L46</f>
        <v>12 Other managers and proprietors</v>
      </c>
      <c r="AI46" s="18">
        <f t="shared" si="116"/>
        <v>3.3373844259934087</v>
      </c>
      <c r="AJ46" s="18">
        <f t="shared" si="116"/>
        <v>4.0863619929547008</v>
      </c>
      <c r="AK46" s="18">
        <f t="shared" si="116"/>
        <v>4.2438318138852198</v>
      </c>
      <c r="AL46" s="18">
        <f t="shared" si="116"/>
        <v>5.2897715328402439</v>
      </c>
      <c r="AM46" s="18">
        <f t="shared" si="116"/>
        <v>6.4377749564238238</v>
      </c>
      <c r="AO46" s="68">
        <f t="shared" si="117"/>
        <v>64.54161799232628</v>
      </c>
      <c r="AP46" s="69">
        <f t="shared" si="118"/>
        <v>87.7856185228827</v>
      </c>
      <c r="AQ46" s="69">
        <f t="shared" si="119"/>
        <v>152.32723651520899</v>
      </c>
      <c r="AS46" t="str">
        <f t="shared" ref="AS46:AS69" si="143">W46</f>
        <v>12 Other managers and proprietors</v>
      </c>
      <c r="AT46" s="18">
        <f t="shared" si="120"/>
        <v>4.0701604630424804</v>
      </c>
      <c r="AU46" s="18">
        <f t="shared" si="120"/>
        <v>4.5197297370387473</v>
      </c>
      <c r="AV46" s="18">
        <f t="shared" si="120"/>
        <v>4.1452287518584203</v>
      </c>
      <c r="AW46" s="18">
        <f t="shared" si="120"/>
        <v>4.8639678750463826</v>
      </c>
      <c r="AX46" s="18">
        <f t="shared" si="120"/>
        <v>4.960026707967514</v>
      </c>
      <c r="AZ46" s="68">
        <f t="shared" si="121"/>
        <v>49.491293652909839</v>
      </c>
      <c r="BA46" s="69">
        <f t="shared" si="122"/>
        <v>79.977781592107149</v>
      </c>
      <c r="BB46" s="69">
        <f t="shared" si="123"/>
        <v>129.469075245017</v>
      </c>
      <c r="BD46" t="str">
        <f t="shared" ref="BD46:BD69" si="144">AH46</f>
        <v>12 Other managers and proprietors</v>
      </c>
      <c r="BE46" s="18">
        <f t="shared" si="124"/>
        <v>2.8536161312179109</v>
      </c>
      <c r="BF46" s="18">
        <f t="shared" si="124"/>
        <v>2.7739089810829753</v>
      </c>
      <c r="BG46" s="18">
        <f t="shared" si="124"/>
        <v>2.7684223247555968</v>
      </c>
      <c r="BH46" s="18">
        <f t="shared" si="124"/>
        <v>2.9142443345127087</v>
      </c>
      <c r="BI46" s="18">
        <f t="shared" si="124"/>
        <v>3.1942714678999611</v>
      </c>
      <c r="BK46" s="68">
        <f t="shared" si="125"/>
        <v>17.808067309194591</v>
      </c>
      <c r="BL46" s="69">
        <f t="shared" si="126"/>
        <v>52.016937822642518</v>
      </c>
      <c r="BM46" s="69">
        <f t="shared" si="127"/>
        <v>69.825005131837116</v>
      </c>
      <c r="BO46" t="str">
        <f t="shared" ref="BO46:BO69" si="145">AS46</f>
        <v>12 Other managers and proprietors</v>
      </c>
      <c r="BP46" s="18">
        <f t="shared" si="128"/>
        <v>2.8039953461128437</v>
      </c>
      <c r="BQ46" s="18">
        <f t="shared" si="128"/>
        <v>3.2152784845088092</v>
      </c>
      <c r="BR46" s="18">
        <f t="shared" si="128"/>
        <v>3.1357281096041785</v>
      </c>
      <c r="BS46" s="18">
        <f t="shared" si="128"/>
        <v>3.7163755166037746</v>
      </c>
      <c r="BT46" s="18">
        <f t="shared" si="128"/>
        <v>4.4553160042666686</v>
      </c>
      <c r="BV46" s="68">
        <f t="shared" si="129"/>
        <v>24.085112924481329</v>
      </c>
      <c r="BW46" s="69">
        <f t="shared" si="130"/>
        <v>59.751404056483224</v>
      </c>
      <c r="BX46" s="69">
        <f t="shared" si="131"/>
        <v>83.836516980964547</v>
      </c>
      <c r="BZ46" t="str">
        <f t="shared" ref="BZ46:BZ69" si="146">BD46</f>
        <v>12 Other managers and proprietors</v>
      </c>
      <c r="CA46" s="18">
        <f t="shared" si="132"/>
        <v>2.8886651252163622</v>
      </c>
      <c r="CB46" s="18">
        <f t="shared" si="132"/>
        <v>3.6408844757067897</v>
      </c>
      <c r="CC46" s="18">
        <f t="shared" si="132"/>
        <v>3.4841703090941456</v>
      </c>
      <c r="CD46" s="18">
        <f t="shared" si="132"/>
        <v>4.1881663501169761</v>
      </c>
      <c r="CE46" s="18">
        <f t="shared" si="132"/>
        <v>5.1876091015434564</v>
      </c>
      <c r="CG46" s="68">
        <f t="shared" si="133"/>
        <v>-11.795613627851163</v>
      </c>
      <c r="CH46" s="69">
        <f t="shared" si="134"/>
        <v>48.829034356761838</v>
      </c>
      <c r="CI46" s="69">
        <f t="shared" si="135"/>
        <v>37.033420728910677</v>
      </c>
      <c r="CK46" t="str">
        <f t="shared" ref="CK46:CK69" si="147">BO46</f>
        <v>12 Other managers and proprietors</v>
      </c>
      <c r="CL46" s="18">
        <f t="shared" si="136"/>
        <v>2.5913539637641807</v>
      </c>
      <c r="CM46" s="18">
        <f t="shared" si="136"/>
        <v>2.9941290298691223</v>
      </c>
      <c r="CN46" s="18">
        <f t="shared" si="136"/>
        <v>2.9995737187888767</v>
      </c>
      <c r="CO46" s="18">
        <f t="shared" si="136"/>
        <v>4.1067860267933085</v>
      </c>
      <c r="CP46" s="18">
        <f t="shared" si="136"/>
        <v>5.2989173497140145</v>
      </c>
      <c r="CR46" s="68">
        <f t="shared" si="137"/>
        <v>9.4842602714345947</v>
      </c>
      <c r="CS46" s="69">
        <f t="shared" si="138"/>
        <v>40.520278422043802</v>
      </c>
      <c r="CT46" s="69">
        <f t="shared" si="139"/>
        <v>50.004538693478409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14.893474354210715</v>
      </c>
      <c r="C47" s="18">
        <f t="shared" si="104"/>
        <v>15.911871437265008</v>
      </c>
      <c r="D47" s="18">
        <f t="shared" si="104"/>
        <v>15.454570834397204</v>
      </c>
      <c r="E47" s="18">
        <f t="shared" si="104"/>
        <v>15.498782511669981</v>
      </c>
      <c r="F47" s="18">
        <f t="shared" si="104"/>
        <v>16.170972311688057</v>
      </c>
      <c r="H47" s="68">
        <f t="shared" si="105"/>
        <v>62.406348026655458</v>
      </c>
      <c r="I47" s="69">
        <f t="shared" si="106"/>
        <v>53.238335096314195</v>
      </c>
      <c r="J47" s="69">
        <f t="shared" si="107"/>
        <v>115.64468312296965</v>
      </c>
      <c r="L47" t="str">
        <f t="shared" si="140"/>
        <v>21 Science, research, engineering and technology professionals</v>
      </c>
      <c r="M47" s="18">
        <f t="shared" si="108"/>
        <v>8.5753314208572515</v>
      </c>
      <c r="N47" s="18">
        <f t="shared" si="108"/>
        <v>9.7212631310221589</v>
      </c>
      <c r="O47" s="18">
        <f t="shared" si="108"/>
        <v>9.6367797197457445</v>
      </c>
      <c r="P47" s="18">
        <f t="shared" si="108"/>
        <v>10.385790197652678</v>
      </c>
      <c r="Q47" s="18">
        <f t="shared" si="108"/>
        <v>11.685953978773069</v>
      </c>
      <c r="S47" s="68">
        <f t="shared" si="109"/>
        <v>78.406585869381644</v>
      </c>
      <c r="T47" s="69">
        <f t="shared" si="110"/>
        <v>60.274277177507805</v>
      </c>
      <c r="U47" s="69">
        <f t="shared" si="111"/>
        <v>138.68086304688947</v>
      </c>
      <c r="W47" t="str">
        <f t="shared" si="141"/>
        <v>21 Science, research, engineering and technology professionals</v>
      </c>
      <c r="X47" s="18">
        <f t="shared" si="112"/>
        <v>9.109114878867036</v>
      </c>
      <c r="Y47" s="18">
        <f t="shared" si="112"/>
        <v>8.4758818308477029</v>
      </c>
      <c r="Z47" s="18">
        <f t="shared" si="112"/>
        <v>8.1986457761119595</v>
      </c>
      <c r="AA47" s="18">
        <f t="shared" si="112"/>
        <v>7.8963888593494973</v>
      </c>
      <c r="AB47" s="18">
        <f t="shared" si="112"/>
        <v>6.8495141811454161</v>
      </c>
      <c r="AD47" s="68">
        <f t="shared" si="113"/>
        <v>16.850729051372078</v>
      </c>
      <c r="AE47" s="69">
        <f t="shared" si="114"/>
        <v>43.378045954219644</v>
      </c>
      <c r="AF47" s="69">
        <f t="shared" si="115"/>
        <v>60.228775005591714</v>
      </c>
      <c r="AH47" t="str">
        <f t="shared" si="142"/>
        <v>21 Science, research, engineering and technology professionals</v>
      </c>
      <c r="AI47" s="18">
        <f t="shared" si="116"/>
        <v>2.6327168449637162</v>
      </c>
      <c r="AJ47" s="18">
        <f t="shared" si="116"/>
        <v>2.8191343491563261</v>
      </c>
      <c r="AK47" s="18">
        <f t="shared" si="116"/>
        <v>2.911788826367002</v>
      </c>
      <c r="AL47" s="18">
        <f t="shared" si="116"/>
        <v>3.2454623191594192</v>
      </c>
      <c r="AM47" s="18">
        <f t="shared" si="116"/>
        <v>3.3403682635259773</v>
      </c>
      <c r="AO47" s="68">
        <f t="shared" si="117"/>
        <v>24.432151482795934</v>
      </c>
      <c r="AP47" s="69">
        <f t="shared" si="118"/>
        <v>43.063964687955</v>
      </c>
      <c r="AQ47" s="69">
        <f t="shared" si="119"/>
        <v>67.496116170750938</v>
      </c>
      <c r="AS47" t="str">
        <f t="shared" si="143"/>
        <v>21 Science, research, engineering and technology professionals</v>
      </c>
      <c r="AT47" s="18">
        <f t="shared" si="120"/>
        <v>9.9244958684080427</v>
      </c>
      <c r="AU47" s="18">
        <f t="shared" si="120"/>
        <v>9.4520875886850586</v>
      </c>
      <c r="AV47" s="18">
        <f t="shared" si="120"/>
        <v>9.3411263498690698</v>
      </c>
      <c r="AW47" s="18">
        <f t="shared" si="120"/>
        <v>8.6933132990122211</v>
      </c>
      <c r="AX47" s="18">
        <f t="shared" si="120"/>
        <v>7.3982442204337726</v>
      </c>
      <c r="AZ47" s="68">
        <f t="shared" si="121"/>
        <v>-1.0513657858077894</v>
      </c>
      <c r="BA47" s="69">
        <f t="shared" si="122"/>
        <v>34.488044047864967</v>
      </c>
      <c r="BB47" s="69">
        <f t="shared" si="123"/>
        <v>33.436678262057185</v>
      </c>
      <c r="BD47" t="str">
        <f t="shared" si="144"/>
        <v>21 Science, research, engineering and technology professionals</v>
      </c>
      <c r="BE47" s="18">
        <f t="shared" si="124"/>
        <v>3.27641450381735</v>
      </c>
      <c r="BF47" s="18">
        <f t="shared" si="124"/>
        <v>3.2815975174573699</v>
      </c>
      <c r="BG47" s="18">
        <f t="shared" si="124"/>
        <v>3.795117841859589</v>
      </c>
      <c r="BH47" s="18">
        <f t="shared" si="124"/>
        <v>3.0901016041899623</v>
      </c>
      <c r="BI47" s="18">
        <f t="shared" si="124"/>
        <v>2.8040133004344452</v>
      </c>
      <c r="BK47" s="68">
        <f t="shared" si="125"/>
        <v>-24.561967089225138</v>
      </c>
      <c r="BL47" s="69">
        <f t="shared" si="126"/>
        <v>23.239687010076047</v>
      </c>
      <c r="BM47" s="69">
        <f t="shared" si="127"/>
        <v>-1.3222800791490912</v>
      </c>
      <c r="BO47" t="str">
        <f t="shared" si="145"/>
        <v>21 Science, research, engineering and technology professionals</v>
      </c>
      <c r="BP47" s="18">
        <f t="shared" si="128"/>
        <v>2.1675722309524668</v>
      </c>
      <c r="BQ47" s="18">
        <f t="shared" si="128"/>
        <v>2.2616932173710302</v>
      </c>
      <c r="BR47" s="18">
        <f t="shared" si="128"/>
        <v>2.4710815161319353</v>
      </c>
      <c r="BS47" s="18">
        <f t="shared" si="128"/>
        <v>2.40085305334657</v>
      </c>
      <c r="BT47" s="18">
        <f t="shared" si="128"/>
        <v>2.6033400036255134</v>
      </c>
      <c r="BV47" s="68">
        <f t="shared" si="129"/>
        <v>-7.9924669584795689</v>
      </c>
      <c r="BW47" s="69">
        <f t="shared" si="130"/>
        <v>29.495967570736276</v>
      </c>
      <c r="BX47" s="69">
        <f t="shared" si="131"/>
        <v>21.503500612256705</v>
      </c>
      <c r="BZ47" t="str">
        <f t="shared" si="146"/>
        <v>21 Science, research, engineering and technology professionals</v>
      </c>
      <c r="CA47" s="18">
        <f t="shared" si="132"/>
        <v>1.7640201395478561</v>
      </c>
      <c r="CB47" s="18">
        <f t="shared" si="132"/>
        <v>2.5815646922487518</v>
      </c>
      <c r="CC47" s="18">
        <f t="shared" si="132"/>
        <v>2.4708693037622571</v>
      </c>
      <c r="CD47" s="18">
        <f t="shared" si="132"/>
        <v>2.8722669559369769</v>
      </c>
      <c r="CE47" s="18">
        <f t="shared" si="132"/>
        <v>3.8515564996538556</v>
      </c>
      <c r="CG47" s="68">
        <f t="shared" si="133"/>
        <v>-7.6559720866048799</v>
      </c>
      <c r="CH47" s="69">
        <f t="shared" si="134"/>
        <v>30.28104856585167</v>
      </c>
      <c r="CI47" s="69">
        <f t="shared" si="135"/>
        <v>22.625076479246793</v>
      </c>
      <c r="CK47" t="str">
        <f t="shared" si="147"/>
        <v>21 Science, research, engineering and technology professionals</v>
      </c>
      <c r="CL47" s="18">
        <f t="shared" si="136"/>
        <v>0.88523872506960588</v>
      </c>
      <c r="CM47" s="18">
        <f t="shared" si="136"/>
        <v>1.2987001253803319</v>
      </c>
      <c r="CN47" s="18">
        <f t="shared" si="136"/>
        <v>1.5758193086050709</v>
      </c>
      <c r="CO47" s="18">
        <f t="shared" si="136"/>
        <v>2.1373359488904096</v>
      </c>
      <c r="CP47" s="18">
        <f t="shared" si="136"/>
        <v>2.8112416234025672</v>
      </c>
      <c r="CR47" s="68">
        <f t="shared" si="137"/>
        <v>10.56453388534889</v>
      </c>
      <c r="CS47" s="69">
        <f t="shared" si="138"/>
        <v>36.495158314293889</v>
      </c>
      <c r="CT47" s="69">
        <f t="shared" si="139"/>
        <v>47.059692199642775</v>
      </c>
    </row>
    <row r="48" spans="1:98" x14ac:dyDescent="0.2">
      <c r="A48" t="str">
        <f t="shared" si="103"/>
        <v>22 Health professionals</v>
      </c>
      <c r="B48" s="18">
        <f t="shared" si="104"/>
        <v>26.334356961070359</v>
      </c>
      <c r="C48" s="18">
        <f t="shared" si="104"/>
        <v>26.946585714042541</v>
      </c>
      <c r="D48" s="18">
        <f t="shared" si="104"/>
        <v>27.620684081155446</v>
      </c>
      <c r="E48" s="18">
        <f t="shared" si="104"/>
        <v>28.572598831218372</v>
      </c>
      <c r="F48" s="18">
        <f t="shared" si="104"/>
        <v>28.676936386258685</v>
      </c>
      <c r="H48" s="68">
        <f t="shared" si="105"/>
        <v>61.1469681242517</v>
      </c>
      <c r="I48" s="69">
        <f t="shared" si="106"/>
        <v>73.033648592790328</v>
      </c>
      <c r="J48" s="69">
        <f t="shared" si="107"/>
        <v>134.18061671704206</v>
      </c>
      <c r="L48" t="str">
        <f t="shared" si="140"/>
        <v>22 Health professionals</v>
      </c>
      <c r="M48" s="18">
        <f t="shared" si="108"/>
        <v>12.401292714254994</v>
      </c>
      <c r="N48" s="18">
        <f t="shared" si="108"/>
        <v>11.904033537524834</v>
      </c>
      <c r="O48" s="18">
        <f t="shared" si="108"/>
        <v>12.117902823233356</v>
      </c>
      <c r="P48" s="18">
        <f t="shared" si="108"/>
        <v>12.084155796410203</v>
      </c>
      <c r="Q48" s="18">
        <f t="shared" si="108"/>
        <v>11.094008846560243</v>
      </c>
      <c r="S48" s="68">
        <f t="shared" si="109"/>
        <v>34.691343512862076</v>
      </c>
      <c r="T48" s="69">
        <f t="shared" si="110"/>
        <v>69.041923819237894</v>
      </c>
      <c r="U48" s="69">
        <f t="shared" si="111"/>
        <v>103.73326733209996</v>
      </c>
      <c r="W48" t="str">
        <f t="shared" si="141"/>
        <v>22 Health professionals</v>
      </c>
      <c r="X48" s="18">
        <f t="shared" si="112"/>
        <v>13.145767206231474</v>
      </c>
      <c r="Y48" s="18">
        <f t="shared" si="112"/>
        <v>13.57408498951872</v>
      </c>
      <c r="Z48" s="18">
        <f t="shared" si="112"/>
        <v>14.138707968367479</v>
      </c>
      <c r="AA48" s="18">
        <f t="shared" si="112"/>
        <v>15.097244001607868</v>
      </c>
      <c r="AB48" s="18">
        <f t="shared" si="112"/>
        <v>15.447598276049412</v>
      </c>
      <c r="AD48" s="68">
        <f t="shared" si="113"/>
        <v>52.814661149464037</v>
      </c>
      <c r="AE48" s="69">
        <f t="shared" si="114"/>
        <v>76.082449973483975</v>
      </c>
      <c r="AF48" s="69">
        <f t="shared" si="115"/>
        <v>128.89711112294802</v>
      </c>
      <c r="AH48" t="str">
        <f t="shared" si="142"/>
        <v>22 Health professionals</v>
      </c>
      <c r="AI48" s="18">
        <f t="shared" si="116"/>
        <v>20.835685046477064</v>
      </c>
      <c r="AJ48" s="18">
        <f t="shared" si="116"/>
        <v>15.94319271165956</v>
      </c>
      <c r="AK48" s="18">
        <f t="shared" si="116"/>
        <v>15.25207586677298</v>
      </c>
      <c r="AL48" s="18">
        <f t="shared" si="116"/>
        <v>9.3122689916656238</v>
      </c>
      <c r="AM48" s="18">
        <f t="shared" si="116"/>
        <v>2.4030395076907998</v>
      </c>
      <c r="AO48" s="68">
        <f t="shared" si="117"/>
        <v>-82.910471105691997</v>
      </c>
      <c r="AP48" s="69">
        <f t="shared" si="118"/>
        <v>19.529439245426602</v>
      </c>
      <c r="AQ48" s="69">
        <f t="shared" si="119"/>
        <v>-63.381031860265381</v>
      </c>
      <c r="AS48" t="str">
        <f t="shared" si="143"/>
        <v>22 Health professionals</v>
      </c>
      <c r="AT48" s="18">
        <f t="shared" si="120"/>
        <v>2.7996298049223012</v>
      </c>
      <c r="AU48" s="18">
        <f t="shared" si="120"/>
        <v>3.0370398210861849</v>
      </c>
      <c r="AV48" s="18">
        <f t="shared" si="120"/>
        <v>3.6261684266600156</v>
      </c>
      <c r="AW48" s="18">
        <f t="shared" si="120"/>
        <v>3.843110003093698</v>
      </c>
      <c r="AX48" s="18">
        <f t="shared" si="120"/>
        <v>3.9227852787036182</v>
      </c>
      <c r="AZ48" s="68">
        <f t="shared" si="121"/>
        <v>35.153392561480779</v>
      </c>
      <c r="BA48" s="69">
        <f t="shared" si="122"/>
        <v>60.581175820373254</v>
      </c>
      <c r="BB48" s="69">
        <f t="shared" si="123"/>
        <v>95.734568381854032</v>
      </c>
      <c r="BD48" t="str">
        <f t="shared" si="144"/>
        <v>22 Health professionals</v>
      </c>
      <c r="BE48" s="18">
        <f t="shared" si="124"/>
        <v>2.6037222095899439</v>
      </c>
      <c r="BF48" s="18">
        <f t="shared" si="124"/>
        <v>3.096332374837822</v>
      </c>
      <c r="BG48" s="18">
        <f t="shared" si="124"/>
        <v>3.2140258009444409</v>
      </c>
      <c r="BH48" s="18">
        <f t="shared" si="124"/>
        <v>3.9107119586420525</v>
      </c>
      <c r="BI48" s="18">
        <f t="shared" si="124"/>
        <v>4.3798007048436016</v>
      </c>
      <c r="BK48" s="68">
        <f t="shared" si="125"/>
        <v>39.136329468942307</v>
      </c>
      <c r="BL48" s="69">
        <f t="shared" si="126"/>
        <v>69.205027820792324</v>
      </c>
      <c r="BM48" s="69">
        <f t="shared" si="127"/>
        <v>108.34135728973462</v>
      </c>
      <c r="BO48" t="str">
        <f t="shared" si="145"/>
        <v>22 Health professionals</v>
      </c>
      <c r="BP48" s="18">
        <f t="shared" si="128"/>
        <v>1.995252871410427</v>
      </c>
      <c r="BQ48" s="18">
        <f t="shared" si="128"/>
        <v>2.2426412474609432</v>
      </c>
      <c r="BR48" s="18">
        <f t="shared" si="128"/>
        <v>2.4859305780715855</v>
      </c>
      <c r="BS48" s="18">
        <f t="shared" si="128"/>
        <v>2.6108765437782067</v>
      </c>
      <c r="BT48" s="18">
        <f t="shared" si="128"/>
        <v>2.5379599088784652</v>
      </c>
      <c r="BV48" s="68">
        <f t="shared" si="129"/>
        <v>-10.838918523748346</v>
      </c>
      <c r="BW48" s="69">
        <f t="shared" si="130"/>
        <v>42.571465836995046</v>
      </c>
      <c r="BX48" s="69">
        <f t="shared" si="131"/>
        <v>31.732547313246705</v>
      </c>
      <c r="BZ48" t="str">
        <f t="shared" si="146"/>
        <v>22 Health professionals</v>
      </c>
      <c r="CA48" s="18">
        <f t="shared" si="132"/>
        <v>1.9708497218983114</v>
      </c>
      <c r="CB48" s="18">
        <f t="shared" si="132"/>
        <v>1.6692300868526504</v>
      </c>
      <c r="CC48" s="18">
        <f t="shared" si="132"/>
        <v>2.0685229820800255</v>
      </c>
      <c r="CD48" s="18">
        <f t="shared" si="132"/>
        <v>2.001424916736958</v>
      </c>
      <c r="CE48" s="18">
        <f t="shared" si="132"/>
        <v>1.5424330073770049</v>
      </c>
      <c r="CG48" s="68">
        <f t="shared" si="133"/>
        <v>-55.825842540919012</v>
      </c>
      <c r="CH48" s="69">
        <f t="shared" si="134"/>
        <v>29.737336545404247</v>
      </c>
      <c r="CI48" s="69">
        <f t="shared" si="135"/>
        <v>-26.088505995514772</v>
      </c>
      <c r="CK48" t="str">
        <f t="shared" si="147"/>
        <v>22 Health professionals</v>
      </c>
      <c r="CL48" s="18">
        <f t="shared" si="136"/>
        <v>0.54830889160192475</v>
      </c>
      <c r="CM48" s="18">
        <f t="shared" si="136"/>
        <v>0.71919136743269829</v>
      </c>
      <c r="CN48" s="18">
        <f t="shared" si="136"/>
        <v>0.8218032971235667</v>
      </c>
      <c r="CO48" s="18">
        <f t="shared" si="136"/>
        <v>1.1387919800403914</v>
      </c>
      <c r="CP48" s="18">
        <f t="shared" si="136"/>
        <v>1.734816104345217</v>
      </c>
      <c r="CR48" s="68">
        <f t="shared" si="137"/>
        <v>30.830694955857368</v>
      </c>
      <c r="CS48" s="69">
        <f t="shared" si="138"/>
        <v>46.022371572494372</v>
      </c>
      <c r="CT48" s="69">
        <f t="shared" si="139"/>
        <v>76.853066528351746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31.654093312406928</v>
      </c>
      <c r="C49" s="18">
        <f t="shared" si="104"/>
        <v>28.012729061980647</v>
      </c>
      <c r="D49" s="18">
        <f t="shared" si="104"/>
        <v>29.437280834383632</v>
      </c>
      <c r="E49" s="18">
        <f t="shared" si="104"/>
        <v>28.586885794917507</v>
      </c>
      <c r="F49" s="18">
        <f t="shared" si="104"/>
        <v>25.664659658251708</v>
      </c>
      <c r="H49" s="68">
        <f t="shared" si="105"/>
        <v>35.31988962627846</v>
      </c>
      <c r="I49" s="69">
        <f t="shared" si="106"/>
        <v>62.558947521553357</v>
      </c>
      <c r="J49" s="69">
        <f t="shared" si="107"/>
        <v>97.878837147831803</v>
      </c>
      <c r="L49" t="str">
        <f t="shared" si="140"/>
        <v>23 Teaching and other educational professionals</v>
      </c>
      <c r="M49" s="18">
        <f t="shared" si="108"/>
        <v>26.476329728247162</v>
      </c>
      <c r="N49" s="18">
        <f t="shared" si="108"/>
        <v>24.132301861563047</v>
      </c>
      <c r="O49" s="18">
        <f t="shared" si="108"/>
        <v>25.825881676301183</v>
      </c>
      <c r="P49" s="18">
        <f t="shared" si="108"/>
        <v>25.463731575051028</v>
      </c>
      <c r="Q49" s="18">
        <f t="shared" si="108"/>
        <v>22.968389740124358</v>
      </c>
      <c r="S49" s="68">
        <f t="shared" si="109"/>
        <v>30.844066915756219</v>
      </c>
      <c r="T49" s="69">
        <f t="shared" si="110"/>
        <v>63.51528713119815</v>
      </c>
      <c r="U49" s="69">
        <f t="shared" si="111"/>
        <v>94.35935404695438</v>
      </c>
      <c r="W49" t="str">
        <f t="shared" si="141"/>
        <v>23 Teaching and other educational professionals</v>
      </c>
      <c r="X49" s="18">
        <f t="shared" si="112"/>
        <v>7.7828346897413221</v>
      </c>
      <c r="Y49" s="18">
        <f t="shared" si="112"/>
        <v>6.3536311951634925</v>
      </c>
      <c r="Z49" s="18">
        <f t="shared" si="112"/>
        <v>7.183718469801792</v>
      </c>
      <c r="AA49" s="18">
        <f t="shared" si="112"/>
        <v>6.2440537827888702</v>
      </c>
      <c r="AB49" s="18">
        <f t="shared" si="112"/>
        <v>5.2424241104817</v>
      </c>
      <c r="AD49" s="68">
        <f t="shared" si="113"/>
        <v>2.0696507138688833</v>
      </c>
      <c r="AE49" s="69">
        <f t="shared" si="114"/>
        <v>48.293495235897247</v>
      </c>
      <c r="AF49" s="69">
        <f t="shared" si="115"/>
        <v>50.363145949766128</v>
      </c>
      <c r="AH49" t="str">
        <f t="shared" si="142"/>
        <v>23 Teaching and other educational professionals</v>
      </c>
      <c r="AI49" s="18">
        <f t="shared" si="116"/>
        <v>3.038859946368865</v>
      </c>
      <c r="AJ49" s="18">
        <f t="shared" si="116"/>
        <v>1.4335355315955161</v>
      </c>
      <c r="AK49" s="18">
        <f t="shared" si="116"/>
        <v>1.272299869752116</v>
      </c>
      <c r="AL49" s="18">
        <f t="shared" si="116"/>
        <v>0.71394401212917646</v>
      </c>
      <c r="AM49" s="18">
        <f t="shared" si="116"/>
        <v>0.66599109115033506</v>
      </c>
      <c r="AO49" s="68">
        <f t="shared" si="117"/>
        <v>-43.222394409809198</v>
      </c>
      <c r="AP49" s="69">
        <f t="shared" si="118"/>
        <v>15.751410231556322</v>
      </c>
      <c r="AQ49" s="69">
        <f t="shared" si="119"/>
        <v>-27.470984178252866</v>
      </c>
      <c r="AS49" t="str">
        <f t="shared" si="143"/>
        <v>23 Teaching and other educational professionals</v>
      </c>
      <c r="AT49" s="18">
        <f t="shared" si="120"/>
        <v>0.9525849299546304</v>
      </c>
      <c r="AU49" s="18">
        <f t="shared" si="120"/>
        <v>0.66292859101859036</v>
      </c>
      <c r="AV49" s="18">
        <f t="shared" si="120"/>
        <v>0.69783841063606644</v>
      </c>
      <c r="AW49" s="18">
        <f t="shared" si="120"/>
        <v>0.55222738245525238</v>
      </c>
      <c r="AX49" s="18">
        <f t="shared" si="120"/>
        <v>0.39463343040328025</v>
      </c>
      <c r="AZ49" s="68">
        <f t="shared" si="121"/>
        <v>-29.348824952796821</v>
      </c>
      <c r="BA49" s="69">
        <f t="shared" si="122"/>
        <v>32.439795259212488</v>
      </c>
      <c r="BB49" s="69">
        <f t="shared" si="123"/>
        <v>3.0909703064156648</v>
      </c>
      <c r="BD49" t="str">
        <f t="shared" si="144"/>
        <v>23 Teaching and other educational professionals</v>
      </c>
      <c r="BE49" s="18">
        <f t="shared" si="124"/>
        <v>0.85615270622445649</v>
      </c>
      <c r="BF49" s="18">
        <f t="shared" si="124"/>
        <v>0.76777582424615798</v>
      </c>
      <c r="BG49" s="18">
        <f t="shared" si="124"/>
        <v>0.97280870013191323</v>
      </c>
      <c r="BH49" s="18">
        <f t="shared" si="124"/>
        <v>1.0329503118037338</v>
      </c>
      <c r="BI49" s="18">
        <f t="shared" si="124"/>
        <v>1.1019691240145855</v>
      </c>
      <c r="BK49" s="68">
        <f t="shared" si="125"/>
        <v>15.658493733896833</v>
      </c>
      <c r="BL49" s="69">
        <f t="shared" si="126"/>
        <v>42.314699603598093</v>
      </c>
      <c r="BM49" s="69">
        <f t="shared" si="127"/>
        <v>57.973193337494919</v>
      </c>
      <c r="BO49" t="str">
        <f t="shared" si="145"/>
        <v>23 Teaching and other educational professionals</v>
      </c>
      <c r="BP49" s="18">
        <f t="shared" si="128"/>
        <v>0.65924964410954934</v>
      </c>
      <c r="BQ49" s="18">
        <f t="shared" si="128"/>
        <v>0.62980982300312127</v>
      </c>
      <c r="BR49" s="18">
        <f t="shared" si="128"/>
        <v>0.79013496649261716</v>
      </c>
      <c r="BS49" s="18">
        <f t="shared" si="128"/>
        <v>0.77353114795869182</v>
      </c>
      <c r="BT49" s="18">
        <f t="shared" si="128"/>
        <v>0.73786721547018619</v>
      </c>
      <c r="BV49" s="68">
        <f t="shared" si="129"/>
        <v>-18.443890635822498</v>
      </c>
      <c r="BW49" s="69">
        <f t="shared" si="130"/>
        <v>39.942766611464847</v>
      </c>
      <c r="BX49" s="69">
        <f t="shared" si="131"/>
        <v>21.498875975642346</v>
      </c>
      <c r="BZ49" t="str">
        <f t="shared" si="146"/>
        <v>23 Teaching and other educational professionals</v>
      </c>
      <c r="CA49" s="18">
        <f t="shared" si="132"/>
        <v>0.86576057184445254</v>
      </c>
      <c r="CB49" s="18">
        <f t="shared" si="132"/>
        <v>0.77417304188725966</v>
      </c>
      <c r="CC49" s="18">
        <f t="shared" si="132"/>
        <v>1.0114288562040605</v>
      </c>
      <c r="CD49" s="18">
        <f t="shared" si="132"/>
        <v>1.0338748887528095</v>
      </c>
      <c r="CE49" s="18">
        <f t="shared" si="132"/>
        <v>1.1363688251558652</v>
      </c>
      <c r="CG49" s="68">
        <f t="shared" si="133"/>
        <v>-33.441077008851451</v>
      </c>
      <c r="CH49" s="69">
        <f t="shared" si="134"/>
        <v>34.907226371333685</v>
      </c>
      <c r="CI49" s="69">
        <f t="shared" si="135"/>
        <v>1.466149362482231</v>
      </c>
      <c r="CK49" t="str">
        <f t="shared" si="147"/>
        <v>23 Teaching and other educational professionals</v>
      </c>
      <c r="CL49" s="18">
        <f t="shared" si="136"/>
        <v>0.39090048190771481</v>
      </c>
      <c r="CM49" s="18">
        <f t="shared" si="136"/>
        <v>0.529365289461598</v>
      </c>
      <c r="CN49" s="18">
        <f t="shared" si="136"/>
        <v>0.67136459521740255</v>
      </c>
      <c r="CO49" s="18">
        <f t="shared" si="136"/>
        <v>0.93845319655436221</v>
      </c>
      <c r="CP49" s="18">
        <f t="shared" si="136"/>
        <v>1.3352095146424783</v>
      </c>
      <c r="CR49" s="68">
        <f t="shared" si="137"/>
        <v>23.257985738875284</v>
      </c>
      <c r="CS49" s="69">
        <f t="shared" si="138"/>
        <v>45.718495174970506</v>
      </c>
      <c r="CT49" s="69">
        <f t="shared" si="139"/>
        <v>68.976480913845805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5.2333470369275936</v>
      </c>
      <c r="C50" s="18">
        <f t="shared" si="104"/>
        <v>5.6695172769054984</v>
      </c>
      <c r="D50" s="18">
        <f t="shared" si="104"/>
        <v>5.8583604395888402</v>
      </c>
      <c r="E50" s="18">
        <f t="shared" si="104"/>
        <v>6.1615115241242133</v>
      </c>
      <c r="F50" s="18">
        <f t="shared" si="104"/>
        <v>6.6548135830388153</v>
      </c>
      <c r="H50" s="68">
        <f t="shared" si="105"/>
        <v>76.31271070292857</v>
      </c>
      <c r="I50" s="69">
        <f t="shared" si="106"/>
        <v>77.129791380477016</v>
      </c>
      <c r="J50" s="69">
        <f t="shared" si="107"/>
        <v>153.4425020834056</v>
      </c>
      <c r="L50" t="str">
        <f t="shared" si="140"/>
        <v>24 Business, media and public service professionals</v>
      </c>
      <c r="M50" s="18">
        <f t="shared" si="108"/>
        <v>11.156393979685088</v>
      </c>
      <c r="N50" s="18">
        <f t="shared" si="108"/>
        <v>11.267513942339306</v>
      </c>
      <c r="O50" s="18">
        <f t="shared" si="108"/>
        <v>11.771572861839227</v>
      </c>
      <c r="P50" s="18">
        <f t="shared" si="108"/>
        <v>11.83638022697048</v>
      </c>
      <c r="Q50" s="18">
        <f t="shared" si="108"/>
        <v>11.580311951910856</v>
      </c>
      <c r="S50" s="68">
        <f t="shared" si="109"/>
        <v>44.731947523696242</v>
      </c>
      <c r="T50" s="69">
        <f t="shared" si="110"/>
        <v>69.202683935174008</v>
      </c>
      <c r="U50" s="69">
        <f t="shared" si="111"/>
        <v>113.93463145887024</v>
      </c>
      <c r="W50" t="str">
        <f t="shared" si="141"/>
        <v>24 Business, media and public service professionals</v>
      </c>
      <c r="X50" s="18">
        <f t="shared" si="112"/>
        <v>9.4466672831752234</v>
      </c>
      <c r="Y50" s="18">
        <f t="shared" si="112"/>
        <v>9.417201565232121</v>
      </c>
      <c r="Z50" s="18">
        <f t="shared" si="112"/>
        <v>10.486753538477874</v>
      </c>
      <c r="AA50" s="18">
        <f t="shared" si="112"/>
        <v>10.549411660425745</v>
      </c>
      <c r="AB50" s="18">
        <f t="shared" si="112"/>
        <v>10.319163546854995</v>
      </c>
      <c r="AD50" s="68">
        <f t="shared" si="113"/>
        <v>37.631300804251637</v>
      </c>
      <c r="AE50" s="69">
        <f t="shared" si="114"/>
        <v>63.948151269296375</v>
      </c>
      <c r="AF50" s="69">
        <f t="shared" si="115"/>
        <v>101.57945207354801</v>
      </c>
      <c r="AH50" t="str">
        <f t="shared" si="142"/>
        <v>24 Business, media and public service professionals</v>
      </c>
      <c r="AI50" s="18">
        <f t="shared" si="116"/>
        <v>3.1975861176291684</v>
      </c>
      <c r="AJ50" s="18">
        <f t="shared" si="116"/>
        <v>3.0661459081898004</v>
      </c>
      <c r="AK50" s="18">
        <f t="shared" si="116"/>
        <v>3.2944538942207355</v>
      </c>
      <c r="AL50" s="18">
        <f t="shared" si="116"/>
        <v>3.1741751736243815</v>
      </c>
      <c r="AM50" s="18">
        <f t="shared" si="116"/>
        <v>3.1826000743886631</v>
      </c>
      <c r="AO50" s="68">
        <f t="shared" si="117"/>
        <v>4.7844338456962605</v>
      </c>
      <c r="AP50" s="69">
        <f t="shared" si="118"/>
        <v>37.671344383786078</v>
      </c>
      <c r="AQ50" s="69">
        <f t="shared" si="119"/>
        <v>42.455778229482341</v>
      </c>
      <c r="AS50" t="str">
        <f t="shared" si="143"/>
        <v>24 Business, media and public service professionals</v>
      </c>
      <c r="AT50" s="18">
        <f t="shared" si="120"/>
        <v>5.3104978096113493</v>
      </c>
      <c r="AU50" s="18">
        <f t="shared" si="120"/>
        <v>5.1174813425312786</v>
      </c>
      <c r="AV50" s="18">
        <f t="shared" si="120"/>
        <v>5.669019826289726</v>
      </c>
      <c r="AW50" s="18">
        <f t="shared" si="120"/>
        <v>6.0069040837834828</v>
      </c>
      <c r="AX50" s="18">
        <f t="shared" si="120"/>
        <v>6.0561027435768739</v>
      </c>
      <c r="AZ50" s="68">
        <f t="shared" si="121"/>
        <v>33.464463676140518</v>
      </c>
      <c r="BA50" s="69">
        <f t="shared" si="122"/>
        <v>56.97923286015255</v>
      </c>
      <c r="BB50" s="69">
        <f t="shared" si="123"/>
        <v>90.443696536293061</v>
      </c>
      <c r="BD50" t="str">
        <f t="shared" si="144"/>
        <v>24 Business, media and public service professionals</v>
      </c>
      <c r="BE50" s="18">
        <f t="shared" si="124"/>
        <v>2.9822253334349837</v>
      </c>
      <c r="BF50" s="18">
        <f t="shared" si="124"/>
        <v>3.1707656331191423</v>
      </c>
      <c r="BG50" s="18">
        <f t="shared" si="124"/>
        <v>3.7819118332313177</v>
      </c>
      <c r="BH50" s="18">
        <f t="shared" si="124"/>
        <v>3.8567018151051902</v>
      </c>
      <c r="BI50" s="18">
        <f t="shared" si="124"/>
        <v>4.0739064211839588</v>
      </c>
      <c r="BK50" s="68">
        <f t="shared" si="125"/>
        <v>9.9854410366807684</v>
      </c>
      <c r="BL50" s="69">
        <f t="shared" si="126"/>
        <v>43.739941320389327</v>
      </c>
      <c r="BM50" s="69">
        <f t="shared" si="127"/>
        <v>53.725382357070096</v>
      </c>
      <c r="BO50" t="str">
        <f t="shared" si="145"/>
        <v>24 Business, media and public service professionals</v>
      </c>
      <c r="BP50" s="18">
        <f t="shared" si="128"/>
        <v>2.0949232548514631</v>
      </c>
      <c r="BQ50" s="18">
        <f t="shared" si="128"/>
        <v>2.1659316989509594</v>
      </c>
      <c r="BR50" s="18">
        <f t="shared" si="128"/>
        <v>2.5174286437452933</v>
      </c>
      <c r="BS50" s="18">
        <f t="shared" si="128"/>
        <v>2.6119572710932482</v>
      </c>
      <c r="BT50" s="18">
        <f t="shared" si="128"/>
        <v>2.7797730721496925</v>
      </c>
      <c r="BV50" s="68">
        <f t="shared" si="129"/>
        <v>-3.5656537258318832</v>
      </c>
      <c r="BW50" s="69">
        <f t="shared" si="130"/>
        <v>39.417767899987275</v>
      </c>
      <c r="BX50" s="69">
        <f t="shared" si="131"/>
        <v>35.852114174155389</v>
      </c>
      <c r="BZ50" t="str">
        <f t="shared" si="146"/>
        <v>24 Business, media and public service professionals</v>
      </c>
      <c r="CA50" s="18">
        <f t="shared" si="132"/>
        <v>1.7443517946902865</v>
      </c>
      <c r="CB50" s="18">
        <f t="shared" si="132"/>
        <v>2.0441651342213554</v>
      </c>
      <c r="CC50" s="18">
        <f t="shared" si="132"/>
        <v>2.3816436870332232</v>
      </c>
      <c r="CD50" s="18">
        <f t="shared" si="132"/>
        <v>2.5664257373931152</v>
      </c>
      <c r="CE50" s="18">
        <f t="shared" si="132"/>
        <v>2.5947975195736905</v>
      </c>
      <c r="CG50" s="68">
        <f t="shared" si="133"/>
        <v>-35.457021821678957</v>
      </c>
      <c r="CH50" s="69">
        <f t="shared" si="134"/>
        <v>33.678755938538998</v>
      </c>
      <c r="CI50" s="69">
        <f t="shared" si="135"/>
        <v>-1.7782658831399591</v>
      </c>
      <c r="CK50" t="str">
        <f t="shared" si="147"/>
        <v>24 Business, media and public service professionals</v>
      </c>
      <c r="CL50" s="18">
        <f t="shared" si="136"/>
        <v>1.1544429966907528</v>
      </c>
      <c r="CM50" s="18">
        <f t="shared" si="136"/>
        <v>1.6488702425682862</v>
      </c>
      <c r="CN50" s="18">
        <f t="shared" si="136"/>
        <v>2.0076292050425235</v>
      </c>
      <c r="CO50" s="18">
        <f t="shared" si="136"/>
        <v>2.6514513304797127</v>
      </c>
      <c r="CP50" s="18">
        <f t="shared" si="136"/>
        <v>4.1376261057155093</v>
      </c>
      <c r="CR50" s="68">
        <f t="shared" si="137"/>
        <v>27.729679125508277</v>
      </c>
      <c r="CS50" s="69">
        <f t="shared" si="138"/>
        <v>45.054268338633022</v>
      </c>
      <c r="CT50" s="69">
        <f t="shared" si="139"/>
        <v>72.783947464141292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2.0428537895162058</v>
      </c>
      <c r="C51" s="18">
        <f t="shared" si="104"/>
        <v>2.2672604431136349</v>
      </c>
      <c r="D51" s="18">
        <f t="shared" si="104"/>
        <v>2.2545058509345268</v>
      </c>
      <c r="E51" s="18">
        <f t="shared" si="104"/>
        <v>2.1030854876179261</v>
      </c>
      <c r="F51" s="18">
        <f t="shared" si="104"/>
        <v>2.4254253132311359</v>
      </c>
      <c r="H51" s="68">
        <f t="shared" si="105"/>
        <v>66.978423205916798</v>
      </c>
      <c r="I51" s="69">
        <f t="shared" si="106"/>
        <v>65.454145646331341</v>
      </c>
      <c r="J51" s="69">
        <f t="shared" si="107"/>
        <v>132.43256885224812</v>
      </c>
      <c r="L51" t="str">
        <f t="shared" si="140"/>
        <v>31 Science, engineering and technology associate professionals</v>
      </c>
      <c r="M51" s="18">
        <f t="shared" si="108"/>
        <v>1.888470814434418</v>
      </c>
      <c r="N51" s="18">
        <f t="shared" si="108"/>
        <v>2.120380654380281</v>
      </c>
      <c r="O51" s="18">
        <f t="shared" si="108"/>
        <v>2.20486464583231</v>
      </c>
      <c r="P51" s="18">
        <f t="shared" si="108"/>
        <v>1.9545440348525769</v>
      </c>
      <c r="Q51" s="18">
        <f t="shared" si="108"/>
        <v>2.1600821897529956</v>
      </c>
      <c r="S51" s="68">
        <f t="shared" si="109"/>
        <v>44.134181045452209</v>
      </c>
      <c r="T51" s="69">
        <f t="shared" si="110"/>
        <v>55.479705319066497</v>
      </c>
      <c r="U51" s="69">
        <f t="shared" si="111"/>
        <v>99.613886364518706</v>
      </c>
      <c r="W51" t="str">
        <f t="shared" si="141"/>
        <v>31 Science, engineering and technology associate professionals</v>
      </c>
      <c r="X51" s="18">
        <f t="shared" si="112"/>
        <v>2.6614540661596968</v>
      </c>
      <c r="Y51" s="18">
        <f t="shared" si="112"/>
        <v>2.7067535839223673</v>
      </c>
      <c r="Z51" s="18">
        <f t="shared" si="112"/>
        <v>2.7190233937655472</v>
      </c>
      <c r="AA51" s="18">
        <f t="shared" si="112"/>
        <v>2.3135488056271645</v>
      </c>
      <c r="AB51" s="18">
        <f t="shared" si="112"/>
        <v>2.0805273116574186</v>
      </c>
      <c r="AD51" s="68">
        <f t="shared" si="113"/>
        <v>7.0222943991883264</v>
      </c>
      <c r="AE51" s="69">
        <f t="shared" si="114"/>
        <v>44.526036687937747</v>
      </c>
      <c r="AF51" s="69">
        <f t="shared" si="115"/>
        <v>51.548331087126073</v>
      </c>
      <c r="AH51" t="str">
        <f t="shared" si="142"/>
        <v>31 Science, engineering and technology associate professionals</v>
      </c>
      <c r="AI51" s="18">
        <f t="shared" si="116"/>
        <v>1.3725573166191072</v>
      </c>
      <c r="AJ51" s="18">
        <f t="shared" si="116"/>
        <v>1.5985892656523208</v>
      </c>
      <c r="AK51" s="18">
        <f t="shared" si="116"/>
        <v>1.6828831586638084</v>
      </c>
      <c r="AL51" s="18">
        <f t="shared" si="116"/>
        <v>1.7834599999259952</v>
      </c>
      <c r="AM51" s="18">
        <f t="shared" si="116"/>
        <v>2.1001024582898209</v>
      </c>
      <c r="AO51" s="68">
        <f t="shared" si="117"/>
        <v>35.358226547677859</v>
      </c>
      <c r="AP51" s="69">
        <f t="shared" si="118"/>
        <v>53.244425478274529</v>
      </c>
      <c r="AQ51" s="69">
        <f t="shared" si="119"/>
        <v>88.602652025952395</v>
      </c>
      <c r="AS51" t="str">
        <f t="shared" si="143"/>
        <v>31 Science, engineering and technology associate professionals</v>
      </c>
      <c r="AT51" s="18">
        <f t="shared" si="120"/>
        <v>4.6799823760113837</v>
      </c>
      <c r="AU51" s="18">
        <f t="shared" si="120"/>
        <v>4.1630475066273958</v>
      </c>
      <c r="AV51" s="18">
        <f t="shared" si="120"/>
        <v>4.1898391381209992</v>
      </c>
      <c r="AW51" s="18">
        <f t="shared" si="120"/>
        <v>3.2962992567456855</v>
      </c>
      <c r="AX51" s="18">
        <f t="shared" si="120"/>
        <v>2.724194113239975</v>
      </c>
      <c r="AZ51" s="68">
        <f t="shared" si="121"/>
        <v>-18.769133149142007</v>
      </c>
      <c r="BA51" s="69">
        <f t="shared" si="122"/>
        <v>32.052944229204634</v>
      </c>
      <c r="BB51" s="69">
        <f t="shared" si="123"/>
        <v>13.283811080062623</v>
      </c>
      <c r="BD51" t="str">
        <f t="shared" si="144"/>
        <v>31 Science, engineering and technology associate professionals</v>
      </c>
      <c r="BE51" s="18">
        <f t="shared" si="124"/>
        <v>1.8637592827739011</v>
      </c>
      <c r="BF51" s="18">
        <f t="shared" si="124"/>
        <v>1.9412233684408351</v>
      </c>
      <c r="BG51" s="18">
        <f t="shared" si="124"/>
        <v>2.2315626313703327</v>
      </c>
      <c r="BH51" s="18">
        <f t="shared" si="124"/>
        <v>1.5970628927364925</v>
      </c>
      <c r="BI51" s="18">
        <f t="shared" si="124"/>
        <v>1.3275782287690943</v>
      </c>
      <c r="BK51" s="68">
        <f t="shared" si="125"/>
        <v>-39.258348861306786</v>
      </c>
      <c r="BL51" s="69">
        <f t="shared" si="126"/>
        <v>23.424084448363793</v>
      </c>
      <c r="BM51" s="69">
        <f t="shared" si="127"/>
        <v>-15.834264412942989</v>
      </c>
      <c r="BO51" t="str">
        <f t="shared" si="145"/>
        <v>31 Science, engineering and technology associate professionals</v>
      </c>
      <c r="BP51" s="18">
        <f t="shared" si="128"/>
        <v>1.3700093045906159</v>
      </c>
      <c r="BQ51" s="18">
        <f t="shared" si="128"/>
        <v>1.5068536819889375</v>
      </c>
      <c r="BR51" s="18">
        <f t="shared" si="128"/>
        <v>1.6814590269879293</v>
      </c>
      <c r="BS51" s="18">
        <f t="shared" si="128"/>
        <v>1.4161153298727449</v>
      </c>
      <c r="BT51" s="18">
        <f t="shared" si="128"/>
        <v>1.5275796112128599</v>
      </c>
      <c r="BV51" s="68">
        <f t="shared" si="129"/>
        <v>-20.659098528020102</v>
      </c>
      <c r="BW51" s="69">
        <f t="shared" si="130"/>
        <v>28.408169947342916</v>
      </c>
      <c r="BX51" s="69">
        <f t="shared" si="131"/>
        <v>7.7490714193228127</v>
      </c>
      <c r="BZ51" t="str">
        <f t="shared" si="146"/>
        <v>31 Science, engineering and technology associate professionals</v>
      </c>
      <c r="CA51" s="18">
        <f t="shared" si="132"/>
        <v>1.2957137835072117</v>
      </c>
      <c r="CB51" s="18">
        <f t="shared" si="132"/>
        <v>1.9399003670989214</v>
      </c>
      <c r="CC51" s="18">
        <f t="shared" si="132"/>
        <v>1.9609665387687394</v>
      </c>
      <c r="CD51" s="18">
        <f t="shared" si="132"/>
        <v>1.8853932599765022</v>
      </c>
      <c r="CE51" s="18">
        <f t="shared" si="132"/>
        <v>2.5081974101741662</v>
      </c>
      <c r="CG51" s="68">
        <f t="shared" si="133"/>
        <v>-24.227110824685713</v>
      </c>
      <c r="CH51" s="69">
        <f t="shared" si="134"/>
        <v>29.934160705304151</v>
      </c>
      <c r="CI51" s="69">
        <f t="shared" si="135"/>
        <v>5.7070498806184391</v>
      </c>
      <c r="CK51" t="str">
        <f t="shared" si="147"/>
        <v>31 Science, engineering and technology associate professionals</v>
      </c>
      <c r="CL51" s="18">
        <f t="shared" si="136"/>
        <v>0.56471770260499476</v>
      </c>
      <c r="CM51" s="18">
        <f t="shared" si="136"/>
        <v>0.87957981055916734</v>
      </c>
      <c r="CN51" s="18">
        <f t="shared" si="136"/>
        <v>1.0749296618417556</v>
      </c>
      <c r="CO51" s="18">
        <f t="shared" si="136"/>
        <v>1.2795957407317662</v>
      </c>
      <c r="CP51" s="18">
        <f t="shared" si="136"/>
        <v>2.0724704325669365</v>
      </c>
      <c r="CR51" s="68">
        <f t="shared" si="137"/>
        <v>19.490224977117805</v>
      </c>
      <c r="CS51" s="69">
        <f t="shared" si="138"/>
        <v>41.293646606300882</v>
      </c>
      <c r="CT51" s="69">
        <f t="shared" si="139"/>
        <v>60.783871583418694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0.54558706867819828</v>
      </c>
      <c r="C52" s="18">
        <f t="shared" si="104"/>
        <v>0.65678723277724027</v>
      </c>
      <c r="D52" s="18">
        <f t="shared" si="104"/>
        <v>0.52291857083068449</v>
      </c>
      <c r="E52" s="18">
        <f t="shared" si="104"/>
        <v>0.50425532731399225</v>
      </c>
      <c r="F52" s="18">
        <f t="shared" si="104"/>
        <v>0.49977914955007841</v>
      </c>
      <c r="H52" s="68">
        <f t="shared" si="105"/>
        <v>48.343282489087557</v>
      </c>
      <c r="I52" s="69">
        <f t="shared" si="106"/>
        <v>84.934531327423485</v>
      </c>
      <c r="J52" s="69">
        <f t="shared" si="107"/>
        <v>133.27781381651104</v>
      </c>
      <c r="L52" t="str">
        <f t="shared" si="140"/>
        <v>32 Health and social care associate professionals</v>
      </c>
      <c r="M52" s="18">
        <f t="shared" si="108"/>
        <v>2.6057092161889051</v>
      </c>
      <c r="N52" s="18">
        <f t="shared" si="108"/>
        <v>2.6121688708625013</v>
      </c>
      <c r="O52" s="18">
        <f t="shared" si="108"/>
        <v>2.5577027044395448</v>
      </c>
      <c r="P52" s="18">
        <f t="shared" si="108"/>
        <v>2.4439442238607594</v>
      </c>
      <c r="Q52" s="18">
        <f t="shared" si="108"/>
        <v>2.3646600510588032</v>
      </c>
      <c r="S52" s="68">
        <f t="shared" si="109"/>
        <v>36.018284847462894</v>
      </c>
      <c r="T52" s="69">
        <f t="shared" si="110"/>
        <v>77.438573579340812</v>
      </c>
      <c r="U52" s="69">
        <f t="shared" si="111"/>
        <v>113.45685842680371</v>
      </c>
      <c r="W52" t="str">
        <f t="shared" si="141"/>
        <v>32 Health and social care associate professionals</v>
      </c>
      <c r="X52" s="18">
        <f t="shared" si="112"/>
        <v>3.6815201246917408</v>
      </c>
      <c r="Y52" s="18">
        <f t="shared" si="112"/>
        <v>3.9339244083860865</v>
      </c>
      <c r="Z52" s="18">
        <f t="shared" si="112"/>
        <v>4.0985339423812723</v>
      </c>
      <c r="AA52" s="18">
        <f t="shared" si="112"/>
        <v>4.2036060586115083</v>
      </c>
      <c r="AB52" s="18">
        <f t="shared" si="112"/>
        <v>4.4785297214386306</v>
      </c>
      <c r="AD52" s="68">
        <f t="shared" si="113"/>
        <v>52.834255206824785</v>
      </c>
      <c r="AE52" s="69">
        <f t="shared" si="114"/>
        <v>81.434139825140278</v>
      </c>
      <c r="AF52" s="69">
        <f t="shared" si="115"/>
        <v>134.26839503196507</v>
      </c>
      <c r="AH52" t="str">
        <f t="shared" si="142"/>
        <v>32 Health and social care associate professionals</v>
      </c>
      <c r="AI52" s="18">
        <f t="shared" si="116"/>
        <v>7.9610381300890234</v>
      </c>
      <c r="AJ52" s="18">
        <f t="shared" si="116"/>
        <v>6.8023606270473573</v>
      </c>
      <c r="AK52" s="18">
        <f t="shared" si="116"/>
        <v>6.8003048577041731</v>
      </c>
      <c r="AL52" s="18">
        <f t="shared" si="116"/>
        <v>5.1503680775011977</v>
      </c>
      <c r="AM52" s="18">
        <f t="shared" si="116"/>
        <v>2.4991803729911712</v>
      </c>
      <c r="AO52" s="68">
        <f t="shared" si="117"/>
        <v>-60.137240854286759</v>
      </c>
      <c r="AP52" s="69">
        <f t="shared" si="118"/>
        <v>29.128818235387584</v>
      </c>
      <c r="AQ52" s="69">
        <f t="shared" si="119"/>
        <v>-31.008422618899171</v>
      </c>
      <c r="AS52" t="str">
        <f t="shared" si="143"/>
        <v>32 Health and social care associate professionals</v>
      </c>
      <c r="AT52" s="18">
        <f t="shared" si="120"/>
        <v>1.6847849809561628</v>
      </c>
      <c r="AU52" s="18">
        <f t="shared" si="120"/>
        <v>1.8718891720134343</v>
      </c>
      <c r="AV52" s="18">
        <f t="shared" si="120"/>
        <v>2.1208519965635562</v>
      </c>
      <c r="AW52" s="18">
        <f t="shared" si="120"/>
        <v>1.9629845293190487</v>
      </c>
      <c r="AX52" s="18">
        <f t="shared" si="120"/>
        <v>1.9248136956263064</v>
      </c>
      <c r="AZ52" s="68">
        <f t="shared" si="121"/>
        <v>13.385814653887548</v>
      </c>
      <c r="BA52" s="69">
        <f t="shared" si="122"/>
        <v>59.410615002500208</v>
      </c>
      <c r="BB52" s="69">
        <f t="shared" si="123"/>
        <v>72.796429656387744</v>
      </c>
      <c r="BD52" t="str">
        <f t="shared" si="144"/>
        <v>32 Health and social care associate professionals</v>
      </c>
      <c r="BE52" s="18">
        <f t="shared" si="124"/>
        <v>1.5372143922916426</v>
      </c>
      <c r="BF52" s="18">
        <f t="shared" si="124"/>
        <v>1.8346741218710851</v>
      </c>
      <c r="BG52" s="18">
        <f t="shared" si="124"/>
        <v>1.9023460650792718</v>
      </c>
      <c r="BH52" s="18">
        <f t="shared" si="124"/>
        <v>2.0992838236164135</v>
      </c>
      <c r="BI52" s="18">
        <f t="shared" si="124"/>
        <v>2.3543319397817086</v>
      </c>
      <c r="BK52" s="68">
        <f t="shared" si="125"/>
        <v>26.36119425320787</v>
      </c>
      <c r="BL52" s="69">
        <f t="shared" si="126"/>
        <v>66.956676909175172</v>
      </c>
      <c r="BM52" s="69">
        <f t="shared" si="127"/>
        <v>93.317871162383042</v>
      </c>
      <c r="BO52" t="str">
        <f t="shared" si="145"/>
        <v>32 Health and social care associate professionals</v>
      </c>
      <c r="BP52" s="18">
        <f t="shared" si="128"/>
        <v>1.2446344073308637</v>
      </c>
      <c r="BQ52" s="18">
        <f t="shared" si="128"/>
        <v>1.3645773364530676</v>
      </c>
      <c r="BR52" s="18">
        <f t="shared" si="128"/>
        <v>1.5011495319319237</v>
      </c>
      <c r="BS52" s="18">
        <f t="shared" si="128"/>
        <v>1.395347709790288</v>
      </c>
      <c r="BT52" s="18">
        <f t="shared" si="128"/>
        <v>1.2599268632188627</v>
      </c>
      <c r="BV52" s="68">
        <f t="shared" si="129"/>
        <v>-26.700510981917713</v>
      </c>
      <c r="BW52" s="69">
        <f t="shared" si="130"/>
        <v>41.962809730351211</v>
      </c>
      <c r="BX52" s="69">
        <f t="shared" si="131"/>
        <v>15.262298748433501</v>
      </c>
      <c r="BZ52" t="str">
        <f t="shared" si="146"/>
        <v>32 Health and social care associate professionals</v>
      </c>
      <c r="CA52" s="18">
        <f t="shared" si="132"/>
        <v>0.88990962572351207</v>
      </c>
      <c r="CB52" s="18">
        <f t="shared" si="132"/>
        <v>0.6767548589864707</v>
      </c>
      <c r="CC52" s="18">
        <f t="shared" si="132"/>
        <v>0.82280896797500336</v>
      </c>
      <c r="CD52" s="18">
        <f t="shared" si="132"/>
        <v>0.69874706597035818</v>
      </c>
      <c r="CE52" s="18">
        <f t="shared" si="132"/>
        <v>0.54041240171949434</v>
      </c>
      <c r="CG52" s="68">
        <f t="shared" si="133"/>
        <v>-61.091131142081167</v>
      </c>
      <c r="CH52" s="69">
        <f t="shared" si="134"/>
        <v>27.721903870429614</v>
      </c>
      <c r="CI52" s="69">
        <f t="shared" si="135"/>
        <v>-33.369227271651553</v>
      </c>
      <c r="CK52" t="str">
        <f t="shared" si="147"/>
        <v>32 Health and social care associate professionals</v>
      </c>
      <c r="CL52" s="18">
        <f t="shared" si="136"/>
        <v>0.28557072534535699</v>
      </c>
      <c r="CM52" s="18">
        <f t="shared" si="136"/>
        <v>0.33590577850818859</v>
      </c>
      <c r="CN52" s="18">
        <f t="shared" si="136"/>
        <v>0.38892037575826172</v>
      </c>
      <c r="CO52" s="18">
        <f t="shared" si="136"/>
        <v>0.4769112259344353</v>
      </c>
      <c r="CP52" s="18">
        <f t="shared" si="136"/>
        <v>0.70097149223121979</v>
      </c>
      <c r="CR52" s="68">
        <f t="shared" si="137"/>
        <v>11.702718323956816</v>
      </c>
      <c r="CS52" s="69">
        <f t="shared" si="138"/>
        <v>42.477457550603368</v>
      </c>
      <c r="CT52" s="69">
        <f t="shared" si="139"/>
        <v>54.180175874560192</v>
      </c>
    </row>
    <row r="53" spans="1:98" x14ac:dyDescent="0.2">
      <c r="A53" t="str">
        <f t="shared" si="103"/>
        <v>33 Protective service occupations</v>
      </c>
      <c r="B53" s="18">
        <f t="shared" si="104"/>
        <v>0.20979614696418916</v>
      </c>
      <c r="C53" s="18">
        <f t="shared" si="104"/>
        <v>0.26171158627059954</v>
      </c>
      <c r="D53" s="18">
        <f t="shared" si="104"/>
        <v>0.23227939628836236</v>
      </c>
      <c r="E53" s="18">
        <f t="shared" si="104"/>
        <v>0.29041734719214368</v>
      </c>
      <c r="F53" s="18">
        <f t="shared" si="104"/>
        <v>0.36141581912867826</v>
      </c>
      <c r="H53" s="68">
        <f t="shared" si="105"/>
        <v>141.50175193811006</v>
      </c>
      <c r="I53" s="69">
        <f t="shared" si="106"/>
        <v>71.301915110322838</v>
      </c>
      <c r="J53" s="69">
        <f t="shared" si="107"/>
        <v>212.80366704843289</v>
      </c>
      <c r="L53" t="str">
        <f t="shared" si="140"/>
        <v>33 Protective service occupations</v>
      </c>
      <c r="M53" s="18">
        <f t="shared" si="108"/>
        <v>0.58095477343741408</v>
      </c>
      <c r="N53" s="18">
        <f t="shared" si="108"/>
        <v>0.72108268204415138</v>
      </c>
      <c r="O53" s="18">
        <f t="shared" si="108"/>
        <v>0.67427253185928948</v>
      </c>
      <c r="P53" s="18">
        <f t="shared" si="108"/>
        <v>0.84783837371882975</v>
      </c>
      <c r="Q53" s="18">
        <f t="shared" si="108"/>
        <v>1.1159017476648017</v>
      </c>
      <c r="S53" s="68">
        <f t="shared" si="109"/>
        <v>143.48327366730942</v>
      </c>
      <c r="T53" s="69">
        <f t="shared" si="110"/>
        <v>63.929339063673318</v>
      </c>
      <c r="U53" s="69">
        <f t="shared" si="111"/>
        <v>207.41261273098272</v>
      </c>
      <c r="W53" t="str">
        <f t="shared" si="141"/>
        <v>33 Protective service occupations</v>
      </c>
      <c r="X53" s="18">
        <f t="shared" si="112"/>
        <v>1.642266113372989</v>
      </c>
      <c r="Y53" s="18">
        <f t="shared" si="112"/>
        <v>1.8203875358588077</v>
      </c>
      <c r="Z53" s="18">
        <f t="shared" si="112"/>
        <v>1.8241988781083283</v>
      </c>
      <c r="AA53" s="18">
        <f t="shared" si="112"/>
        <v>2.1579522413357912</v>
      </c>
      <c r="AB53" s="18">
        <f t="shared" si="112"/>
        <v>2.5670479181603438</v>
      </c>
      <c r="AD53" s="68">
        <f t="shared" si="113"/>
        <v>96.822875113419357</v>
      </c>
      <c r="AE53" s="69">
        <f t="shared" si="114"/>
        <v>68.937434999293927</v>
      </c>
      <c r="AF53" s="69">
        <f t="shared" si="115"/>
        <v>165.76031011271328</v>
      </c>
      <c r="AH53" t="str">
        <f t="shared" si="142"/>
        <v>33 Protective service occupations</v>
      </c>
      <c r="AI53" s="18">
        <f t="shared" si="116"/>
        <v>1.273739138479135</v>
      </c>
      <c r="AJ53" s="18">
        <f t="shared" si="116"/>
        <v>1.512848807278615</v>
      </c>
      <c r="AK53" s="18">
        <f t="shared" si="116"/>
        <v>1.5217468984193845</v>
      </c>
      <c r="AL53" s="18">
        <f t="shared" si="116"/>
        <v>2.0210112094872468</v>
      </c>
      <c r="AM53" s="18">
        <f t="shared" si="116"/>
        <v>2.5035318345679403</v>
      </c>
      <c r="AO53" s="68">
        <f t="shared" si="117"/>
        <v>78.446826786493503</v>
      </c>
      <c r="AP53" s="69">
        <f t="shared" si="118"/>
        <v>57.483722604353751</v>
      </c>
      <c r="AQ53" s="69">
        <f t="shared" si="119"/>
        <v>135.93054939084726</v>
      </c>
      <c r="AS53" t="str">
        <f t="shared" si="143"/>
        <v>33 Protective service occupations</v>
      </c>
      <c r="AT53" s="18">
        <f t="shared" si="120"/>
        <v>1.4440567142530598</v>
      </c>
      <c r="AU53" s="18">
        <f t="shared" si="120"/>
        <v>1.4507620081717088</v>
      </c>
      <c r="AV53" s="18">
        <f t="shared" si="120"/>
        <v>1.4511060907866791</v>
      </c>
      <c r="AW53" s="18">
        <f t="shared" si="120"/>
        <v>1.5360128176150276</v>
      </c>
      <c r="AX53" s="18">
        <f t="shared" si="120"/>
        <v>1.5984897831942519</v>
      </c>
      <c r="AZ53" s="68">
        <f t="shared" si="121"/>
        <v>37.623020951022426</v>
      </c>
      <c r="BA53" s="69">
        <f t="shared" si="122"/>
        <v>52.876122865166884</v>
      </c>
      <c r="BB53" s="69">
        <f t="shared" si="123"/>
        <v>90.499143816189303</v>
      </c>
      <c r="BD53" t="str">
        <f t="shared" si="144"/>
        <v>33 Protective service occupations</v>
      </c>
      <c r="BE53" s="18">
        <f t="shared" si="124"/>
        <v>1.363813904110007</v>
      </c>
      <c r="BF53" s="18">
        <f t="shared" si="124"/>
        <v>1.2919760989226143</v>
      </c>
      <c r="BG53" s="18">
        <f t="shared" si="124"/>
        <v>1.4400320744958675</v>
      </c>
      <c r="BH53" s="18">
        <f t="shared" si="124"/>
        <v>1.406628408581224</v>
      </c>
      <c r="BI53" s="18">
        <f t="shared" si="124"/>
        <v>1.3233220371057224</v>
      </c>
      <c r="BK53" s="68">
        <f t="shared" si="125"/>
        <v>-6.1727622201854286</v>
      </c>
      <c r="BL53" s="69">
        <f t="shared" si="126"/>
        <v>24.093091827385372</v>
      </c>
      <c r="BM53" s="69">
        <f t="shared" si="127"/>
        <v>17.920329607199943</v>
      </c>
      <c r="BO53" t="str">
        <f t="shared" si="145"/>
        <v>33 Protective service occupations</v>
      </c>
      <c r="BP53" s="18">
        <f t="shared" si="128"/>
        <v>1.4874758544058997</v>
      </c>
      <c r="BQ53" s="18">
        <f t="shared" si="128"/>
        <v>1.5944936705877397</v>
      </c>
      <c r="BR53" s="18">
        <f t="shared" si="128"/>
        <v>1.6318483251801796</v>
      </c>
      <c r="BS53" s="18">
        <f t="shared" si="128"/>
        <v>1.8766354751598973</v>
      </c>
      <c r="BT53" s="18">
        <f t="shared" si="128"/>
        <v>1.992140420288133</v>
      </c>
      <c r="BV53" s="68">
        <f t="shared" si="129"/>
        <v>6.6153467734698959</v>
      </c>
      <c r="BW53" s="69">
        <f t="shared" si="130"/>
        <v>30.967936825472837</v>
      </c>
      <c r="BX53" s="69">
        <f t="shared" si="131"/>
        <v>37.583283598942735</v>
      </c>
      <c r="BZ53" t="str">
        <f t="shared" si="146"/>
        <v>33 Protective service occupations</v>
      </c>
      <c r="CA53" s="18">
        <f t="shared" si="132"/>
        <v>1.1551802049248716</v>
      </c>
      <c r="CB53" s="18">
        <f t="shared" si="132"/>
        <v>1.3406772969845098</v>
      </c>
      <c r="CC53" s="18">
        <f t="shared" si="132"/>
        <v>1.4303618379043694</v>
      </c>
      <c r="CD53" s="18">
        <f t="shared" si="132"/>
        <v>1.759537532680211</v>
      </c>
      <c r="CE53" s="18">
        <f t="shared" si="132"/>
        <v>1.6410725942231814</v>
      </c>
      <c r="CG53" s="68">
        <f t="shared" si="133"/>
        <v>-32.032046563962773</v>
      </c>
      <c r="CH53" s="69">
        <f t="shared" si="134"/>
        <v>35.358163738931779</v>
      </c>
      <c r="CI53" s="69">
        <f t="shared" si="135"/>
        <v>3.3261171749690051</v>
      </c>
      <c r="CK53" t="str">
        <f t="shared" si="147"/>
        <v>33 Protective service occupations</v>
      </c>
      <c r="CL53" s="18">
        <f t="shared" si="136"/>
        <v>0.47406316659248443</v>
      </c>
      <c r="CM53" s="18">
        <f t="shared" si="136"/>
        <v>0.50970955334437018</v>
      </c>
      <c r="CN53" s="18">
        <f t="shared" si="136"/>
        <v>0.57556818637849494</v>
      </c>
      <c r="CO53" s="18">
        <f t="shared" si="136"/>
        <v>0.57589404498963936</v>
      </c>
      <c r="CP53" s="18">
        <f t="shared" si="136"/>
        <v>0.7341995771332982</v>
      </c>
      <c r="CR53" s="68">
        <f t="shared" si="137"/>
        <v>-20.942799464233957</v>
      </c>
      <c r="CS53" s="69">
        <f t="shared" si="138"/>
        <v>20.774759123270268</v>
      </c>
      <c r="CT53" s="69">
        <f t="shared" si="139"/>
        <v>-0.1680403409636918</v>
      </c>
    </row>
    <row r="54" spans="1:98" x14ac:dyDescent="0.2">
      <c r="A54" t="str">
        <f t="shared" si="103"/>
        <v>34 Culture, media and sports occupations</v>
      </c>
      <c r="B54" s="18">
        <f t="shared" si="104"/>
        <v>1.214220263288956</v>
      </c>
      <c r="C54" s="18">
        <f t="shared" si="104"/>
        <v>1.3060775703311887</v>
      </c>
      <c r="D54" s="18">
        <f t="shared" si="104"/>
        <v>1.5201382099101373</v>
      </c>
      <c r="E54" s="18">
        <f t="shared" si="104"/>
        <v>1.2593195895351879</v>
      </c>
      <c r="F54" s="18">
        <f t="shared" si="104"/>
        <v>1.191057515420576</v>
      </c>
      <c r="H54" s="68">
        <f t="shared" si="105"/>
        <v>21.611172267915677</v>
      </c>
      <c r="I54" s="69">
        <f t="shared" si="106"/>
        <v>65.175834588424436</v>
      </c>
      <c r="J54" s="69">
        <f t="shared" si="107"/>
        <v>86.787006856340113</v>
      </c>
      <c r="L54" t="str">
        <f t="shared" si="140"/>
        <v>34 Culture, media and sports occupations</v>
      </c>
      <c r="M54" s="18">
        <f t="shared" si="108"/>
        <v>3.0866083400185</v>
      </c>
      <c r="N54" s="18">
        <f t="shared" si="108"/>
        <v>2.7842625121852671</v>
      </c>
      <c r="O54" s="18">
        <f t="shared" si="108"/>
        <v>2.7551192095774493</v>
      </c>
      <c r="P54" s="18">
        <f t="shared" si="108"/>
        <v>2.3406880810229631</v>
      </c>
      <c r="Q54" s="18">
        <f t="shared" si="108"/>
        <v>2.1831116446508441</v>
      </c>
      <c r="S54" s="68">
        <f t="shared" si="109"/>
        <v>16.577354027402389</v>
      </c>
      <c r="T54" s="69">
        <f t="shared" si="110"/>
        <v>63.770324548528613</v>
      </c>
      <c r="U54" s="69">
        <f t="shared" si="111"/>
        <v>80.347678575930999</v>
      </c>
      <c r="W54" t="str">
        <f t="shared" si="141"/>
        <v>34 Culture, media and sports occupations</v>
      </c>
      <c r="X54" s="18">
        <f t="shared" si="112"/>
        <v>2.9692544599796449</v>
      </c>
      <c r="Y54" s="18">
        <f t="shared" si="112"/>
        <v>2.9401940230458066</v>
      </c>
      <c r="Z54" s="18">
        <f t="shared" si="112"/>
        <v>2.5928039917769339</v>
      </c>
      <c r="AA54" s="18">
        <f t="shared" si="112"/>
        <v>2.2251951138435189</v>
      </c>
      <c r="AB54" s="18">
        <f t="shared" si="112"/>
        <v>2.0452327747534489</v>
      </c>
      <c r="AD54" s="68">
        <f t="shared" si="113"/>
        <v>10.328277362204947</v>
      </c>
      <c r="AE54" s="69">
        <f t="shared" si="114"/>
        <v>51.770067914130692</v>
      </c>
      <c r="AF54" s="69">
        <f t="shared" si="115"/>
        <v>62.098345276335642</v>
      </c>
      <c r="AH54" t="str">
        <f t="shared" si="142"/>
        <v>34 Culture, media and sports occupations</v>
      </c>
      <c r="AI54" s="18">
        <f t="shared" si="116"/>
        <v>0.8860784898761942</v>
      </c>
      <c r="AJ54" s="18">
        <f t="shared" si="116"/>
        <v>0.83967094137737985</v>
      </c>
      <c r="AK54" s="18">
        <f t="shared" si="116"/>
        <v>1.1396693420185509</v>
      </c>
      <c r="AL54" s="18">
        <f t="shared" si="116"/>
        <v>1.1577887468550725</v>
      </c>
      <c r="AM54" s="18">
        <f t="shared" si="116"/>
        <v>1.4021316668415229</v>
      </c>
      <c r="AO54" s="68">
        <f t="shared" si="117"/>
        <v>33.446770768334133</v>
      </c>
      <c r="AP54" s="69">
        <f t="shared" si="118"/>
        <v>55.740034789436564</v>
      </c>
      <c r="AQ54" s="69">
        <f t="shared" si="119"/>
        <v>89.186805557770711</v>
      </c>
      <c r="AS54" t="str">
        <f t="shared" si="143"/>
        <v>34 Culture, media and sports occupations</v>
      </c>
      <c r="AT54" s="18">
        <f t="shared" si="120"/>
        <v>1.5994012399456199</v>
      </c>
      <c r="AU54" s="18">
        <f t="shared" si="120"/>
        <v>1.5560074486928002</v>
      </c>
      <c r="AV54" s="18">
        <f t="shared" si="120"/>
        <v>1.5387143202087652</v>
      </c>
      <c r="AW54" s="18">
        <f t="shared" si="120"/>
        <v>1.391472732108002</v>
      </c>
      <c r="AX54" s="18">
        <f t="shared" si="120"/>
        <v>1.4182167164477102</v>
      </c>
      <c r="AZ54" s="68">
        <f t="shared" si="121"/>
        <v>15.150278168149494</v>
      </c>
      <c r="BA54" s="69">
        <f t="shared" si="122"/>
        <v>50.837637253203162</v>
      </c>
      <c r="BB54" s="69">
        <f t="shared" si="123"/>
        <v>65.987915421352668</v>
      </c>
      <c r="BD54" t="str">
        <f t="shared" si="144"/>
        <v>34 Culture, media and sports occupations</v>
      </c>
      <c r="BE54" s="18">
        <f t="shared" si="124"/>
        <v>0.98479643119377425</v>
      </c>
      <c r="BF54" s="18">
        <f t="shared" si="124"/>
        <v>1.0263677714840502</v>
      </c>
      <c r="BG54" s="18">
        <f t="shared" si="124"/>
        <v>0.91786420224683907</v>
      </c>
      <c r="BH54" s="18">
        <f t="shared" si="124"/>
        <v>0.83639652350123139</v>
      </c>
      <c r="BI54" s="18">
        <f t="shared" si="124"/>
        <v>0.96117320571348264</v>
      </c>
      <c r="BK54" s="68">
        <f t="shared" si="125"/>
        <v>6.9199569423451024</v>
      </c>
      <c r="BL54" s="69">
        <f t="shared" si="126"/>
        <v>39.490030191934459</v>
      </c>
      <c r="BM54" s="69">
        <f t="shared" si="127"/>
        <v>46.409987134279554</v>
      </c>
      <c r="BO54" t="str">
        <f t="shared" si="145"/>
        <v>34 Culture, media and sports occupations</v>
      </c>
      <c r="BP54" s="18">
        <f t="shared" si="128"/>
        <v>0.56199400469537708</v>
      </c>
      <c r="BQ54" s="18">
        <f t="shared" si="128"/>
        <v>0.51135162574879534</v>
      </c>
      <c r="BR54" s="18">
        <f t="shared" si="128"/>
        <v>0.40299988259905234</v>
      </c>
      <c r="BS54" s="18">
        <f t="shared" si="128"/>
        <v>0.32422074356948322</v>
      </c>
      <c r="BT54" s="18">
        <f t="shared" si="128"/>
        <v>0.23728447764335531</v>
      </c>
      <c r="BV54" s="68">
        <f t="shared" si="129"/>
        <v>-48.578590597571534</v>
      </c>
      <c r="BW54" s="69">
        <f t="shared" si="130"/>
        <v>26.866638350568696</v>
      </c>
      <c r="BX54" s="69">
        <f t="shared" si="131"/>
        <v>-21.711952247002834</v>
      </c>
      <c r="BZ54" t="str">
        <f t="shared" si="146"/>
        <v>34 Culture, media and sports occupations</v>
      </c>
      <c r="CA54" s="18">
        <f t="shared" si="132"/>
        <v>0.62916978972369153</v>
      </c>
      <c r="CB54" s="18">
        <f t="shared" si="132"/>
        <v>0.63112500641974301</v>
      </c>
      <c r="CC54" s="18">
        <f t="shared" si="132"/>
        <v>0.60926808029765955</v>
      </c>
      <c r="CD54" s="18">
        <f t="shared" si="132"/>
        <v>0.50310404935743425</v>
      </c>
      <c r="CE54" s="18">
        <f t="shared" si="132"/>
        <v>0.42453154360849282</v>
      </c>
      <c r="CG54" s="68">
        <f t="shared" si="133"/>
        <v>-58.721505080991456</v>
      </c>
      <c r="CH54" s="69">
        <f t="shared" si="134"/>
        <v>23.322532219189789</v>
      </c>
      <c r="CI54" s="69">
        <f t="shared" si="135"/>
        <v>-35.39897286180166</v>
      </c>
      <c r="CK54" t="str">
        <f t="shared" si="147"/>
        <v>34 Culture, media and sports occupations</v>
      </c>
      <c r="CL54" s="18">
        <f t="shared" si="136"/>
        <v>0.43054815196542578</v>
      </c>
      <c r="CM54" s="18">
        <f t="shared" si="136"/>
        <v>0.65982531585012005</v>
      </c>
      <c r="CN54" s="18">
        <f t="shared" si="136"/>
        <v>0.70834621241762608</v>
      </c>
      <c r="CO54" s="18">
        <f t="shared" si="136"/>
        <v>0.89236101181666116</v>
      </c>
      <c r="CP54" s="18">
        <f t="shared" si="136"/>
        <v>1.9221524707671072</v>
      </c>
      <c r="CR54" s="68">
        <f t="shared" si="137"/>
        <v>68.17689918195255</v>
      </c>
      <c r="CS54" s="69">
        <f t="shared" si="138"/>
        <v>44.345280091855145</v>
      </c>
      <c r="CT54" s="69">
        <f t="shared" si="139"/>
        <v>112.52217927380769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3.4543563479201547</v>
      </c>
      <c r="C55" s="18">
        <f t="shared" si="148"/>
        <v>3.6521686764648358</v>
      </c>
      <c r="D55" s="18">
        <f t="shared" si="148"/>
        <v>3.3442744993677693</v>
      </c>
      <c r="E55" s="18">
        <f t="shared" si="148"/>
        <v>3.1451859526238435</v>
      </c>
      <c r="F55" s="18">
        <f t="shared" si="148"/>
        <v>3.2574673819830915</v>
      </c>
      <c r="H55" s="68">
        <f t="shared" si="105"/>
        <v>51.182657436968441</v>
      </c>
      <c r="I55" s="69">
        <f t="shared" si="106"/>
        <v>65.79436207227954</v>
      </c>
      <c r="J55" s="69">
        <f t="shared" si="107"/>
        <v>116.97701950924797</v>
      </c>
      <c r="L55" t="str">
        <f t="shared" si="140"/>
        <v>35 Business and public service associate professionals</v>
      </c>
      <c r="M55" s="18">
        <f t="shared" ref="M55:Q64" si="149">M18/M$35*100</f>
        <v>6.1333538231777176</v>
      </c>
      <c r="N55" s="18">
        <f t="shared" si="149"/>
        <v>6.2408528608029954</v>
      </c>
      <c r="O55" s="18">
        <f t="shared" si="149"/>
        <v>6.0151684215989381</v>
      </c>
      <c r="P55" s="18">
        <f t="shared" si="149"/>
        <v>5.5123456844471699</v>
      </c>
      <c r="Q55" s="18">
        <f t="shared" si="149"/>
        <v>5.3268024096147153</v>
      </c>
      <c r="S55" s="68">
        <f t="shared" si="109"/>
        <v>30.285906239396194</v>
      </c>
      <c r="T55" s="69">
        <f t="shared" si="110"/>
        <v>63.255887723884342</v>
      </c>
      <c r="U55" s="69">
        <f t="shared" si="111"/>
        <v>93.541793963280526</v>
      </c>
      <c r="W55" t="str">
        <f t="shared" si="141"/>
        <v>35 Business and public service associate professionals</v>
      </c>
      <c r="X55" s="18">
        <f t="shared" ref="X55:AB64" si="150">X18/X$35*100</f>
        <v>6.2593820582036424</v>
      </c>
      <c r="Y55" s="18">
        <f t="shared" si="150"/>
        <v>6.2059315860388287</v>
      </c>
      <c r="Z55" s="18">
        <f t="shared" si="150"/>
        <v>6.1098167872416109</v>
      </c>
      <c r="AA55" s="18">
        <f t="shared" si="150"/>
        <v>5.496187318935247</v>
      </c>
      <c r="AB55" s="18">
        <f t="shared" si="150"/>
        <v>5.0693172560753004</v>
      </c>
      <c r="AD55" s="68">
        <f t="shared" si="113"/>
        <v>16.047306459397554</v>
      </c>
      <c r="AE55" s="69">
        <f t="shared" si="114"/>
        <v>55.453758474550575</v>
      </c>
      <c r="AF55" s="69">
        <f t="shared" si="115"/>
        <v>71.501064933948129</v>
      </c>
      <c r="AH55" t="str">
        <f t="shared" si="142"/>
        <v>35 Business and public service associate professionals</v>
      </c>
      <c r="AI55" s="18">
        <f t="shared" ref="AI55:AM64" si="151">AI18/AI$35*100</f>
        <v>5.4073395667863675</v>
      </c>
      <c r="AJ55" s="18">
        <f t="shared" si="151"/>
        <v>5.8724172738984164</v>
      </c>
      <c r="AK55" s="18">
        <f t="shared" si="151"/>
        <v>6.0393342058478776</v>
      </c>
      <c r="AL55" s="18">
        <f t="shared" si="151"/>
        <v>6.1613865460627366</v>
      </c>
      <c r="AM55" s="18">
        <f t="shared" si="151"/>
        <v>6.3766034116593415</v>
      </c>
      <c r="AO55" s="68">
        <f t="shared" si="117"/>
        <v>14.524520064760814</v>
      </c>
      <c r="AP55" s="69">
        <f t="shared" si="118"/>
        <v>51.750441285131878</v>
      </c>
      <c r="AQ55" s="69">
        <f t="shared" si="119"/>
        <v>66.274961349892692</v>
      </c>
      <c r="AS55" t="str">
        <f t="shared" si="143"/>
        <v>35 Business and public service associate professionals</v>
      </c>
      <c r="AT55" s="18">
        <f t="shared" ref="AT55:AX64" si="152">AT18/AT$35*100</f>
        <v>5.3890632745234477</v>
      </c>
      <c r="AU55" s="18">
        <f t="shared" si="152"/>
        <v>5.393065255706321</v>
      </c>
      <c r="AV55" s="18">
        <f t="shared" si="152"/>
        <v>5.6753062183394611</v>
      </c>
      <c r="AW55" s="18">
        <f t="shared" si="152"/>
        <v>5.2740686311283396</v>
      </c>
      <c r="AX55" s="18">
        <f t="shared" si="152"/>
        <v>5.2555862554541681</v>
      </c>
      <c r="AZ55" s="68">
        <f t="shared" si="121"/>
        <v>15.694378049627996</v>
      </c>
      <c r="BA55" s="69">
        <f t="shared" si="122"/>
        <v>51.66138877207176</v>
      </c>
      <c r="BB55" s="69">
        <f t="shared" si="123"/>
        <v>67.35576682169976</v>
      </c>
      <c r="BD55" t="str">
        <f t="shared" si="144"/>
        <v>35 Business and public service associate professionals</v>
      </c>
      <c r="BE55" s="18">
        <f t="shared" ref="BE55:BI64" si="153">BE18/BE$35*100</f>
        <v>4.2039507088179136</v>
      </c>
      <c r="BF55" s="18">
        <f t="shared" si="153"/>
        <v>4.225727987257093</v>
      </c>
      <c r="BG55" s="18">
        <f t="shared" si="153"/>
        <v>4.574405130463135</v>
      </c>
      <c r="BH55" s="18">
        <f t="shared" si="153"/>
        <v>4.1234823462236649</v>
      </c>
      <c r="BI55" s="18">
        <f t="shared" si="153"/>
        <v>4.0497183612174652</v>
      </c>
      <c r="BK55" s="68">
        <f t="shared" si="125"/>
        <v>-9.6088841190407113</v>
      </c>
      <c r="BL55" s="69">
        <f t="shared" si="126"/>
        <v>38.872806319804937</v>
      </c>
      <c r="BM55" s="69">
        <f t="shared" si="127"/>
        <v>29.263922200764224</v>
      </c>
      <c r="BO55" t="str">
        <f t="shared" si="145"/>
        <v>35 Business and public service associate professionals</v>
      </c>
      <c r="BP55" s="18">
        <f t="shared" ref="BP55:BT64" si="154">BP18/BP$35*100</f>
        <v>3.1631976661502073</v>
      </c>
      <c r="BQ55" s="18">
        <f t="shared" si="154"/>
        <v>3.1879741486277999</v>
      </c>
      <c r="BR55" s="18">
        <f t="shared" si="154"/>
        <v>3.4222476593738733</v>
      </c>
      <c r="BS55" s="18">
        <f t="shared" si="154"/>
        <v>3.0818532520799859</v>
      </c>
      <c r="BT55" s="18">
        <f t="shared" si="154"/>
        <v>3.0561767992948177</v>
      </c>
      <c r="BV55" s="68">
        <f t="shared" si="129"/>
        <v>-22.008619822858968</v>
      </c>
      <c r="BW55" s="69">
        <f t="shared" si="130"/>
        <v>32.52274223781459</v>
      </c>
      <c r="BX55" s="69">
        <f t="shared" si="131"/>
        <v>10.514122414955622</v>
      </c>
      <c r="BZ55" t="str">
        <f t="shared" si="146"/>
        <v>35 Business and public service associate professionals</v>
      </c>
      <c r="CA55" s="18">
        <f t="shared" ref="CA55:CE64" si="155">CA18/CA$35*100</f>
        <v>2.7779855407503695</v>
      </c>
      <c r="CB55" s="18">
        <f t="shared" si="155"/>
        <v>2.9467144597416759</v>
      </c>
      <c r="CC55" s="18">
        <f t="shared" si="155"/>
        <v>3.1691618239582047</v>
      </c>
      <c r="CD55" s="18">
        <f t="shared" si="155"/>
        <v>2.8372066472225845</v>
      </c>
      <c r="CE55" s="18">
        <f t="shared" si="155"/>
        <v>2.707190219422118</v>
      </c>
      <c r="CG55" s="68">
        <f t="shared" si="133"/>
        <v>-49.394622190251383</v>
      </c>
      <c r="CH55" s="69">
        <f t="shared" si="134"/>
        <v>26.216349937771817</v>
      </c>
      <c r="CI55" s="69">
        <f t="shared" si="135"/>
        <v>-23.178272252479566</v>
      </c>
      <c r="CK55" t="str">
        <f t="shared" si="147"/>
        <v>35 Business and public service associate professionals</v>
      </c>
      <c r="CL55" s="18">
        <f t="shared" ref="CL55:CP64" si="156">CL18/CL$35*100</f>
        <v>1.6967835590003482</v>
      </c>
      <c r="CM55" s="18">
        <f t="shared" si="156"/>
        <v>2.1736680514694195</v>
      </c>
      <c r="CN55" s="18">
        <f t="shared" si="156"/>
        <v>2.2447060150544065</v>
      </c>
      <c r="CO55" s="18">
        <f t="shared" si="156"/>
        <v>2.5328219786275881</v>
      </c>
      <c r="CP55" s="18">
        <f t="shared" si="156"/>
        <v>3.9946357971485948</v>
      </c>
      <c r="CR55" s="68">
        <f t="shared" si="137"/>
        <v>10.291438668314251</v>
      </c>
      <c r="CS55" s="69">
        <f t="shared" si="138"/>
        <v>36.796721228098434</v>
      </c>
      <c r="CT55" s="69">
        <f t="shared" si="139"/>
        <v>47.088159896412684</v>
      </c>
    </row>
    <row r="56" spans="1:98" x14ac:dyDescent="0.2">
      <c r="A56" t="str">
        <f t="shared" si="103"/>
        <v>41 Administrative occupations</v>
      </c>
      <c r="B56" s="18">
        <f t="shared" si="148"/>
        <v>3.8896690967589373</v>
      </c>
      <c r="C56" s="18">
        <f t="shared" si="148"/>
        <v>3.5695727495953302</v>
      </c>
      <c r="D56" s="18">
        <f t="shared" si="148"/>
        <v>3.3595266212641612</v>
      </c>
      <c r="E56" s="18">
        <f t="shared" si="148"/>
        <v>3.0440244720666438</v>
      </c>
      <c r="F56" s="18">
        <f t="shared" si="148"/>
        <v>2.9518967150107032</v>
      </c>
      <c r="H56" s="68">
        <f t="shared" si="105"/>
        <v>36.378807126482975</v>
      </c>
      <c r="I56" s="69">
        <f t="shared" si="106"/>
        <v>66.173368288661194</v>
      </c>
      <c r="J56" s="69">
        <f t="shared" si="107"/>
        <v>102.55217541514416</v>
      </c>
      <c r="L56" t="str">
        <f t="shared" si="140"/>
        <v>41 Administrative occupations</v>
      </c>
      <c r="M56" s="18">
        <f t="shared" si="149"/>
        <v>6.4761684439001685</v>
      </c>
      <c r="N56" s="18">
        <f t="shared" si="149"/>
        <v>6.1949759465445293</v>
      </c>
      <c r="O56" s="18">
        <f t="shared" si="149"/>
        <v>5.8937022346411618</v>
      </c>
      <c r="P56" s="18">
        <f t="shared" si="149"/>
        <v>5.5411559622166155</v>
      </c>
      <c r="Q56" s="18">
        <f t="shared" si="149"/>
        <v>5.4303432533140628</v>
      </c>
      <c r="S56" s="68">
        <f t="shared" si="109"/>
        <v>35.555684534222344</v>
      </c>
      <c r="T56" s="69">
        <f t="shared" si="110"/>
        <v>70.266125190546944</v>
      </c>
      <c r="U56" s="69">
        <f t="shared" si="111"/>
        <v>105.8218097247693</v>
      </c>
      <c r="W56" t="str">
        <f t="shared" si="141"/>
        <v>41 Administrative occupations</v>
      </c>
      <c r="X56" s="18">
        <f t="shared" si="150"/>
        <v>10.032398384751566</v>
      </c>
      <c r="Y56" s="18">
        <f t="shared" si="150"/>
        <v>9.6869918627903679</v>
      </c>
      <c r="Z56" s="18">
        <f t="shared" si="150"/>
        <v>9.7959356413551664</v>
      </c>
      <c r="AA56" s="18">
        <f t="shared" si="150"/>
        <v>9.1492797723754702</v>
      </c>
      <c r="AB56" s="18">
        <f t="shared" si="150"/>
        <v>8.6665215061831944</v>
      </c>
      <c r="AD56" s="68">
        <f t="shared" si="113"/>
        <v>23.740730674079746</v>
      </c>
      <c r="AE56" s="69">
        <f t="shared" si="114"/>
        <v>64.362818939291373</v>
      </c>
      <c r="AF56" s="69">
        <f t="shared" si="115"/>
        <v>88.103549613371115</v>
      </c>
      <c r="AH56" t="str">
        <f t="shared" si="142"/>
        <v>41 Administrative occupations</v>
      </c>
      <c r="AI56" s="18">
        <f t="shared" si="151"/>
        <v>10.533472490321186</v>
      </c>
      <c r="AJ56" s="18">
        <f t="shared" si="151"/>
        <v>11.993743121611566</v>
      </c>
      <c r="AK56" s="18">
        <f t="shared" si="151"/>
        <v>12.189577590462369</v>
      </c>
      <c r="AL56" s="18">
        <f t="shared" si="151"/>
        <v>12.631905222722331</v>
      </c>
      <c r="AM56" s="18">
        <f t="shared" si="151"/>
        <v>13.302532424564168</v>
      </c>
      <c r="AO56" s="68">
        <f t="shared" si="117"/>
        <v>18.370588468860579</v>
      </c>
      <c r="AP56" s="69">
        <f t="shared" si="118"/>
        <v>64.677624158602171</v>
      </c>
      <c r="AQ56" s="69">
        <f t="shared" si="119"/>
        <v>83.048212627462746</v>
      </c>
      <c r="AS56" t="str">
        <f t="shared" si="143"/>
        <v>41 Administrative occupations</v>
      </c>
      <c r="AT56" s="18">
        <f t="shared" si="152"/>
        <v>12.178860983864832</v>
      </c>
      <c r="AU56" s="18">
        <f t="shared" si="152"/>
        <v>12.33014508674057</v>
      </c>
      <c r="AV56" s="18">
        <f t="shared" si="152"/>
        <v>13.100124575294455</v>
      </c>
      <c r="AW56" s="18">
        <f t="shared" si="152"/>
        <v>12.321344204360942</v>
      </c>
      <c r="AX56" s="18">
        <f t="shared" si="152"/>
        <v>12.2957516998827</v>
      </c>
      <c r="AZ56" s="68">
        <f t="shared" si="121"/>
        <v>17.262742156341258</v>
      </c>
      <c r="BA56" s="69">
        <f t="shared" si="122"/>
        <v>61.078427583827413</v>
      </c>
      <c r="BB56" s="69">
        <f t="shared" si="123"/>
        <v>78.341169740168681</v>
      </c>
      <c r="BD56" t="str">
        <f t="shared" si="144"/>
        <v>41 Administrative occupations</v>
      </c>
      <c r="BE56" s="18">
        <f t="shared" si="153"/>
        <v>9.3313225541345339</v>
      </c>
      <c r="BF56" s="18">
        <f t="shared" si="153"/>
        <v>8.965301543491023</v>
      </c>
      <c r="BG56" s="18">
        <f t="shared" si="153"/>
        <v>9.1200788423147312</v>
      </c>
      <c r="BH56" s="18">
        <f t="shared" si="153"/>
        <v>8.3471865387592388</v>
      </c>
      <c r="BI56" s="18">
        <f t="shared" si="153"/>
        <v>7.2631505968518546</v>
      </c>
      <c r="BK56" s="68">
        <f t="shared" si="125"/>
        <v>-18.686621113057946</v>
      </c>
      <c r="BL56" s="69">
        <f t="shared" si="126"/>
        <v>42.285229965931173</v>
      </c>
      <c r="BM56" s="69">
        <f t="shared" si="127"/>
        <v>23.598608852873227</v>
      </c>
      <c r="BO56" t="str">
        <f t="shared" si="145"/>
        <v>41 Administrative occupations</v>
      </c>
      <c r="BP56" s="18">
        <f t="shared" si="154"/>
        <v>10.69663291921645</v>
      </c>
      <c r="BQ56" s="18">
        <f t="shared" si="154"/>
        <v>9.9352717962807393</v>
      </c>
      <c r="BR56" s="18">
        <f t="shared" si="154"/>
        <v>10.452268464278847</v>
      </c>
      <c r="BS56" s="18">
        <f t="shared" si="154"/>
        <v>8.8896558309315488</v>
      </c>
      <c r="BT56" s="18">
        <f t="shared" si="154"/>
        <v>7.2594217109853938</v>
      </c>
      <c r="BV56" s="68">
        <f t="shared" si="129"/>
        <v>-39.344381357543242</v>
      </c>
      <c r="BW56" s="69">
        <f t="shared" si="130"/>
        <v>31.344313048136378</v>
      </c>
      <c r="BX56" s="69">
        <f t="shared" si="131"/>
        <v>-8.0000683094068581</v>
      </c>
      <c r="BZ56" t="str">
        <f t="shared" si="146"/>
        <v>41 Administrative occupations</v>
      </c>
      <c r="CA56" s="18">
        <f t="shared" si="155"/>
        <v>9.4789627041466353</v>
      </c>
      <c r="CB56" s="18">
        <f t="shared" si="155"/>
        <v>6.9175762155074221</v>
      </c>
      <c r="CC56" s="18">
        <f t="shared" si="155"/>
        <v>7.9504894918966258</v>
      </c>
      <c r="CD56" s="18">
        <f t="shared" si="155"/>
        <v>5.953383961974505</v>
      </c>
      <c r="CE56" s="18">
        <f t="shared" si="155"/>
        <v>3.4864777177269088</v>
      </c>
      <c r="CG56" s="68">
        <f t="shared" si="133"/>
        <v>-74.021424048079894</v>
      </c>
      <c r="CH56" s="69">
        <f t="shared" si="134"/>
        <v>20.528468840209076</v>
      </c>
      <c r="CI56" s="69">
        <f t="shared" si="135"/>
        <v>-53.492955207870807</v>
      </c>
      <c r="CK56" t="str">
        <f t="shared" si="147"/>
        <v>41 Administrative occupations</v>
      </c>
      <c r="CL56" s="18">
        <f t="shared" si="156"/>
        <v>6.4072026412594658</v>
      </c>
      <c r="CM56" s="18">
        <f t="shared" si="156"/>
        <v>6.2891720218802956</v>
      </c>
      <c r="CN56" s="18">
        <f t="shared" si="156"/>
        <v>6.5331361239585783</v>
      </c>
      <c r="CO56" s="18">
        <f t="shared" si="156"/>
        <v>7.4720256341508016</v>
      </c>
      <c r="CP56" s="18">
        <f t="shared" si="156"/>
        <v>9.7609251370570771</v>
      </c>
      <c r="CR56" s="68">
        <f t="shared" si="137"/>
        <v>-7.4037588537663748</v>
      </c>
      <c r="CS56" s="69">
        <f t="shared" si="138"/>
        <v>33.803080125695026</v>
      </c>
      <c r="CT56" s="69">
        <f t="shared" si="139"/>
        <v>26.399321271928656</v>
      </c>
    </row>
    <row r="57" spans="1:98" x14ac:dyDescent="0.2">
      <c r="A57" t="str">
        <f t="shared" si="103"/>
        <v>42 Secretarial and related occupations</v>
      </c>
      <c r="B57" s="18">
        <f t="shared" si="148"/>
        <v>0.2027949644488711</v>
      </c>
      <c r="C57" s="18">
        <f t="shared" si="148"/>
        <v>0.2099134472769236</v>
      </c>
      <c r="D57" s="18">
        <f t="shared" si="148"/>
        <v>0.20850288890681379</v>
      </c>
      <c r="E57" s="18">
        <f t="shared" si="148"/>
        <v>0.25947594332679186</v>
      </c>
      <c r="F57" s="18">
        <f t="shared" si="148"/>
        <v>0.31754988465395129</v>
      </c>
      <c r="H57" s="68">
        <f t="shared" si="105"/>
        <v>136.38705995250493</v>
      </c>
      <c r="I57" s="69">
        <f t="shared" si="106"/>
        <v>119.57729202339853</v>
      </c>
      <c r="J57" s="69">
        <f t="shared" si="107"/>
        <v>255.96435197590347</v>
      </c>
      <c r="L57" t="str">
        <f t="shared" si="140"/>
        <v>42 Secretarial and related occupations</v>
      </c>
      <c r="M57" s="18">
        <f t="shared" si="149"/>
        <v>0.96975622175347276</v>
      </c>
      <c r="N57" s="18">
        <f t="shared" si="149"/>
        <v>0.86980428980874613</v>
      </c>
      <c r="O57" s="18">
        <f t="shared" si="149"/>
        <v>0.82317175068485904</v>
      </c>
      <c r="P57" s="18">
        <f t="shared" si="149"/>
        <v>0.99426418899852387</v>
      </c>
      <c r="Q57" s="18">
        <f t="shared" si="149"/>
        <v>0.95770616021059773</v>
      </c>
      <c r="S57" s="68">
        <f t="shared" si="109"/>
        <v>71.167168063002634</v>
      </c>
      <c r="T57" s="69">
        <f t="shared" si="110"/>
        <v>96.768653791394016</v>
      </c>
      <c r="U57" s="69">
        <f t="shared" si="111"/>
        <v>167.93582185439669</v>
      </c>
      <c r="W57" t="str">
        <f t="shared" si="141"/>
        <v>42 Secretarial and related occupations</v>
      </c>
      <c r="X57" s="18">
        <f t="shared" si="150"/>
        <v>1.4982476486224374</v>
      </c>
      <c r="Y57" s="18">
        <f t="shared" si="150"/>
        <v>1.4996676172263927</v>
      </c>
      <c r="Z57" s="18">
        <f t="shared" si="150"/>
        <v>1.4909533238162631</v>
      </c>
      <c r="AA57" s="18">
        <f t="shared" si="150"/>
        <v>1.901683385559922</v>
      </c>
      <c r="AB57" s="18">
        <f t="shared" si="150"/>
        <v>2.5720717662635031</v>
      </c>
      <c r="AD57" s="68">
        <f t="shared" si="113"/>
        <v>141.28638394655968</v>
      </c>
      <c r="AE57" s="69">
        <f t="shared" si="114"/>
        <v>104.0801845245292</v>
      </c>
      <c r="AF57" s="69">
        <f t="shared" si="115"/>
        <v>245.3665684710889</v>
      </c>
      <c r="AH57" t="str">
        <f t="shared" si="142"/>
        <v>42 Secretarial and related occupations</v>
      </c>
      <c r="AI57" s="18">
        <f t="shared" si="151"/>
        <v>1.9089417977960439</v>
      </c>
      <c r="AJ57" s="18">
        <f t="shared" si="151"/>
        <v>2.0784798395609103</v>
      </c>
      <c r="AK57" s="18">
        <f t="shared" si="151"/>
        <v>2.1445011649379939</v>
      </c>
      <c r="AL57" s="18">
        <f t="shared" si="151"/>
        <v>2.7818638593033822</v>
      </c>
      <c r="AM57" s="18">
        <f t="shared" si="151"/>
        <v>2.5738739281704346</v>
      </c>
      <c r="AO57" s="68">
        <f t="shared" si="117"/>
        <v>30.184452474431289</v>
      </c>
      <c r="AP57" s="69">
        <f t="shared" si="118"/>
        <v>78.981956166062076</v>
      </c>
      <c r="AQ57" s="69">
        <f t="shared" si="119"/>
        <v>109.16640864049336</v>
      </c>
      <c r="AS57" t="str">
        <f t="shared" si="143"/>
        <v>42 Secretarial and related occupations</v>
      </c>
      <c r="AT57" s="18">
        <f t="shared" si="152"/>
        <v>2.045356446751617</v>
      </c>
      <c r="AU57" s="18">
        <f t="shared" si="152"/>
        <v>2.0495045134202519</v>
      </c>
      <c r="AV57" s="18">
        <f t="shared" si="152"/>
        <v>2.1002778294868971</v>
      </c>
      <c r="AW57" s="18">
        <f t="shared" si="152"/>
        <v>2.4751999280150216</v>
      </c>
      <c r="AX57" s="18">
        <f t="shared" si="152"/>
        <v>2.7806138114788572</v>
      </c>
      <c r="AZ57" s="68">
        <f t="shared" si="121"/>
        <v>65.403355056328252</v>
      </c>
      <c r="BA57" s="69">
        <f t="shared" si="122"/>
        <v>77.151838019641488</v>
      </c>
      <c r="BB57" s="69">
        <f t="shared" si="123"/>
        <v>142.55519307596975</v>
      </c>
      <c r="BD57" t="str">
        <f t="shared" si="144"/>
        <v>42 Secretarial and related occupations</v>
      </c>
      <c r="BE57" s="18">
        <f t="shared" si="153"/>
        <v>1.809172468318512</v>
      </c>
      <c r="BF57" s="18">
        <f t="shared" si="153"/>
        <v>1.7566176186003073</v>
      </c>
      <c r="BG57" s="18">
        <f t="shared" si="153"/>
        <v>1.6354442928893411</v>
      </c>
      <c r="BH57" s="18">
        <f t="shared" si="153"/>
        <v>2.1933838737419853</v>
      </c>
      <c r="BI57" s="18">
        <f t="shared" si="153"/>
        <v>1.4181971850793296</v>
      </c>
      <c r="BK57" s="68">
        <f t="shared" si="125"/>
        <v>-11.460632498939026</v>
      </c>
      <c r="BL57" s="69">
        <f t="shared" si="126"/>
        <v>61.94221230852699</v>
      </c>
      <c r="BM57" s="69">
        <f t="shared" si="127"/>
        <v>50.481579809587963</v>
      </c>
      <c r="BO57" t="str">
        <f t="shared" si="145"/>
        <v>42 Secretarial and related occupations</v>
      </c>
      <c r="BP57" s="18">
        <f t="shared" si="154"/>
        <v>2.2033523223119342</v>
      </c>
      <c r="BQ57" s="18">
        <f t="shared" si="154"/>
        <v>1.7888674278065015</v>
      </c>
      <c r="BR57" s="18">
        <f t="shared" si="154"/>
        <v>1.8248438832240821</v>
      </c>
      <c r="BS57" s="18">
        <f t="shared" si="154"/>
        <v>1.4414152173305803</v>
      </c>
      <c r="BT57" s="18">
        <f t="shared" si="154"/>
        <v>0.4261352809997988</v>
      </c>
      <c r="BV57" s="68">
        <f t="shared" si="129"/>
        <v>-79.606050356619775</v>
      </c>
      <c r="BW57" s="69">
        <f t="shared" si="130"/>
        <v>25.629525700703294</v>
      </c>
      <c r="BX57" s="69">
        <f t="shared" si="131"/>
        <v>-53.976524655916478</v>
      </c>
      <c r="BZ57" t="str">
        <f t="shared" si="146"/>
        <v>42 Secretarial and related occupations</v>
      </c>
      <c r="CA57" s="18">
        <f t="shared" si="155"/>
        <v>3.7206225884581299</v>
      </c>
      <c r="CB57" s="18">
        <f t="shared" si="155"/>
        <v>2.5000594554177407</v>
      </c>
      <c r="CC57" s="18">
        <f t="shared" si="155"/>
        <v>3.2449502117729296</v>
      </c>
      <c r="CD57" s="18">
        <f t="shared" si="155"/>
        <v>2.3964707467899253</v>
      </c>
      <c r="CE57" s="18">
        <f t="shared" si="155"/>
        <v>0.78309258393422287</v>
      </c>
      <c r="CG57" s="68">
        <f t="shared" si="133"/>
        <v>-85.703577036780516</v>
      </c>
      <c r="CH57" s="69">
        <f t="shared" si="134"/>
        <v>22.028285541206792</v>
      </c>
      <c r="CI57" s="69">
        <f t="shared" si="135"/>
        <v>-63.675291495573724</v>
      </c>
      <c r="CK57" t="str">
        <f t="shared" si="147"/>
        <v>42 Secretarial and related occupations</v>
      </c>
      <c r="CL57" s="18">
        <f t="shared" si="156"/>
        <v>2.4621169398537983</v>
      </c>
      <c r="CM57" s="18">
        <f t="shared" si="156"/>
        <v>2.6400661317223899</v>
      </c>
      <c r="CN57" s="18">
        <f t="shared" si="156"/>
        <v>2.4967393247798553</v>
      </c>
      <c r="CO57" s="18">
        <f t="shared" si="156"/>
        <v>4.1426062404429116</v>
      </c>
      <c r="CP57" s="18">
        <f t="shared" si="156"/>
        <v>4.8948584488464482</v>
      </c>
      <c r="CR57" s="68">
        <f t="shared" si="137"/>
        <v>21.504123864258709</v>
      </c>
      <c r="CS57" s="69">
        <f t="shared" si="138"/>
        <v>60.200118849693474</v>
      </c>
      <c r="CT57" s="69">
        <f t="shared" si="139"/>
        <v>81.704242713952183</v>
      </c>
    </row>
    <row r="58" spans="1:98" x14ac:dyDescent="0.2">
      <c r="A58" t="str">
        <f t="shared" si="103"/>
        <v>51 Skilled agricultural and related trades</v>
      </c>
      <c r="B58" s="18">
        <f t="shared" si="148"/>
        <v>4.1978334221060253E-2</v>
      </c>
      <c r="C58" s="18">
        <f t="shared" si="148"/>
        <v>7.8229458164415649E-2</v>
      </c>
      <c r="D58" s="18">
        <f t="shared" si="148"/>
        <v>0.14073127968952104</v>
      </c>
      <c r="E58" s="18">
        <f t="shared" si="148"/>
        <v>0.12247656608708757</v>
      </c>
      <c r="F58" s="18">
        <f t="shared" si="148"/>
        <v>0.11564078157063645</v>
      </c>
      <c r="H58" s="68">
        <f t="shared" si="105"/>
        <v>27.539349624064279</v>
      </c>
      <c r="I58" s="69">
        <f t="shared" si="106"/>
        <v>78.259992853597751</v>
      </c>
      <c r="J58" s="69">
        <f t="shared" si="107"/>
        <v>105.79934247766202</v>
      </c>
      <c r="L58" t="str">
        <f t="shared" si="140"/>
        <v>51 Skilled agricultural and related trades</v>
      </c>
      <c r="M58" s="18">
        <f t="shared" si="149"/>
        <v>0.13564969802161711</v>
      </c>
      <c r="N58" s="18">
        <f t="shared" si="149"/>
        <v>0.10790653844183172</v>
      </c>
      <c r="O58" s="18">
        <f t="shared" si="149"/>
        <v>0.11843270690308468</v>
      </c>
      <c r="P58" s="18">
        <f t="shared" si="149"/>
        <v>0.10588132548771101</v>
      </c>
      <c r="Q58" s="18">
        <f t="shared" si="149"/>
        <v>0.11791496129495796</v>
      </c>
      <c r="S58" s="68">
        <f t="shared" si="109"/>
        <v>46.479179847405732</v>
      </c>
      <c r="T58" s="69">
        <f t="shared" si="110"/>
        <v>70.886014881354399</v>
      </c>
      <c r="U58" s="69">
        <f t="shared" si="111"/>
        <v>117.36519472876013</v>
      </c>
      <c r="W58" t="str">
        <f t="shared" si="141"/>
        <v>51 Skilled agricultural and related trades</v>
      </c>
      <c r="X58" s="18">
        <f t="shared" si="150"/>
        <v>0.62211212564608853</v>
      </c>
      <c r="Y58" s="18">
        <f t="shared" si="150"/>
        <v>0.47480386208640274</v>
      </c>
      <c r="Z58" s="18">
        <f t="shared" si="150"/>
        <v>0.5575838986413747</v>
      </c>
      <c r="AA58" s="18">
        <f t="shared" si="150"/>
        <v>0.57951588753514649</v>
      </c>
      <c r="AB58" s="18">
        <f t="shared" si="150"/>
        <v>0.62853409497426538</v>
      </c>
      <c r="AD58" s="68">
        <f t="shared" si="113"/>
        <v>57.663947934526249</v>
      </c>
      <c r="AE58" s="69">
        <f t="shared" si="114"/>
        <v>90.607390055236962</v>
      </c>
      <c r="AF58" s="69">
        <f t="shared" si="115"/>
        <v>148.2713379897632</v>
      </c>
      <c r="AH58" t="str">
        <f t="shared" si="142"/>
        <v>51 Skilled agricultural and related trades</v>
      </c>
      <c r="AI58" s="18">
        <f t="shared" si="151"/>
        <v>1.0192499484696813</v>
      </c>
      <c r="AJ58" s="18">
        <f t="shared" si="151"/>
        <v>0.9981302952955724</v>
      </c>
      <c r="AK58" s="18">
        <f t="shared" si="151"/>
        <v>1.0179486705380876</v>
      </c>
      <c r="AL58" s="18">
        <f t="shared" si="151"/>
        <v>1.1802945673857623</v>
      </c>
      <c r="AM58" s="18">
        <f t="shared" si="151"/>
        <v>1.2831247968595543</v>
      </c>
      <c r="AO58" s="68">
        <f t="shared" si="117"/>
        <v>36.722866482376084</v>
      </c>
      <c r="AP58" s="69">
        <f t="shared" si="118"/>
        <v>85.241676376564328</v>
      </c>
      <c r="AQ58" s="69">
        <f t="shared" si="119"/>
        <v>121.9645428589404</v>
      </c>
      <c r="AS58" t="str">
        <f t="shared" si="143"/>
        <v>51 Skilled agricultural and related trades</v>
      </c>
      <c r="AT58" s="18">
        <f t="shared" si="152"/>
        <v>1.7115952269014876</v>
      </c>
      <c r="AU58" s="18">
        <f t="shared" si="152"/>
        <v>1.4102428075226272</v>
      </c>
      <c r="AV58" s="18">
        <f t="shared" si="152"/>
        <v>1.6003223361522707</v>
      </c>
      <c r="AW58" s="18">
        <f t="shared" si="152"/>
        <v>1.6760156139867963</v>
      </c>
      <c r="AX58" s="18">
        <f t="shared" si="152"/>
        <v>1.8910654804457434</v>
      </c>
      <c r="AZ58" s="68">
        <f t="shared" si="121"/>
        <v>47.631654600370268</v>
      </c>
      <c r="BA58" s="69">
        <f t="shared" si="122"/>
        <v>80.06135793481964</v>
      </c>
      <c r="BB58" s="69">
        <f t="shared" si="123"/>
        <v>127.69301253518992</v>
      </c>
      <c r="BD58" t="str">
        <f t="shared" si="144"/>
        <v>51 Skilled agricultural and related trades</v>
      </c>
      <c r="BE58" s="18">
        <f t="shared" si="153"/>
        <v>0.86211384291292736</v>
      </c>
      <c r="BF58" s="18">
        <f t="shared" si="153"/>
        <v>0.62220421976405471</v>
      </c>
      <c r="BG58" s="18">
        <f t="shared" si="153"/>
        <v>0.66916220615680955</v>
      </c>
      <c r="BH58" s="18">
        <f t="shared" si="153"/>
        <v>0.61910634600592951</v>
      </c>
      <c r="BI58" s="18">
        <f t="shared" si="153"/>
        <v>0.64912143435205383</v>
      </c>
      <c r="BK58" s="68">
        <f t="shared" si="125"/>
        <v>-0.95556076484393482</v>
      </c>
      <c r="BL58" s="69">
        <f t="shared" si="126"/>
        <v>50.795334815827943</v>
      </c>
      <c r="BM58" s="69">
        <f t="shared" si="127"/>
        <v>49.839774050984012</v>
      </c>
      <c r="BO58" t="str">
        <f t="shared" si="145"/>
        <v>51 Skilled agricultural and related trades</v>
      </c>
      <c r="BP58" s="18">
        <f t="shared" si="154"/>
        <v>1.3320678523175338</v>
      </c>
      <c r="BQ58" s="18">
        <f t="shared" si="154"/>
        <v>1.1515938008810278</v>
      </c>
      <c r="BR58" s="18">
        <f t="shared" si="154"/>
        <v>1.1306519636591212</v>
      </c>
      <c r="BS58" s="18">
        <f t="shared" si="154"/>
        <v>1.2064202304317311</v>
      </c>
      <c r="BT58" s="18">
        <f t="shared" si="154"/>
        <v>1.4818479151546344</v>
      </c>
      <c r="BV58" s="68">
        <f t="shared" si="129"/>
        <v>14.460136289416017</v>
      </c>
      <c r="BW58" s="69">
        <f t="shared" si="130"/>
        <v>56.339463054281957</v>
      </c>
      <c r="BX58" s="69">
        <f t="shared" si="131"/>
        <v>70.799599343697977</v>
      </c>
      <c r="BZ58" t="str">
        <f t="shared" si="146"/>
        <v>51 Skilled agricultural and related trades</v>
      </c>
      <c r="CA58" s="18">
        <f t="shared" si="155"/>
        <v>1.2988024381547014</v>
      </c>
      <c r="CB58" s="18">
        <f t="shared" si="155"/>
        <v>1.3906784174070772</v>
      </c>
      <c r="CC58" s="18">
        <f t="shared" si="155"/>
        <v>1.3131441632786263</v>
      </c>
      <c r="CD58" s="18">
        <f t="shared" si="155"/>
        <v>1.4474123717588665</v>
      </c>
      <c r="CE58" s="18">
        <f t="shared" si="155"/>
        <v>2.5453561005876342</v>
      </c>
      <c r="CG58" s="68">
        <f t="shared" si="133"/>
        <v>14.830817575073487</v>
      </c>
      <c r="CH58" s="69">
        <f t="shared" si="134"/>
        <v>50.607280309613834</v>
      </c>
      <c r="CI58" s="69">
        <f t="shared" si="135"/>
        <v>65.438097884687323</v>
      </c>
      <c r="CK58" t="str">
        <f t="shared" si="147"/>
        <v>51 Skilled agricultural and related trades</v>
      </c>
      <c r="CL58" s="18">
        <f t="shared" si="156"/>
        <v>2.6449745375300657</v>
      </c>
      <c r="CM58" s="18">
        <f t="shared" si="156"/>
        <v>2.1877689288378592</v>
      </c>
      <c r="CN58" s="18">
        <f t="shared" si="156"/>
        <v>2.7570771221299148</v>
      </c>
      <c r="CO58" s="18">
        <f t="shared" si="156"/>
        <v>2.7971834824009663</v>
      </c>
      <c r="CP58" s="18">
        <f t="shared" si="156"/>
        <v>1.8316915102530245</v>
      </c>
      <c r="CR58" s="68">
        <f t="shared" si="137"/>
        <v>-58.825579021586272</v>
      </c>
      <c r="CS58" s="69">
        <f t="shared" si="138"/>
        <v>28.878695675369325</v>
      </c>
      <c r="CT58" s="69">
        <f t="shared" si="139"/>
        <v>-29.946883346216946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0.2315894494692195</v>
      </c>
      <c r="C59" s="18">
        <f t="shared" si="148"/>
        <v>0.26507353698010838</v>
      </c>
      <c r="D59" s="18">
        <f t="shared" si="148"/>
        <v>0.21408911935940816</v>
      </c>
      <c r="E59" s="18">
        <f t="shared" si="148"/>
        <v>0.2143129146007938</v>
      </c>
      <c r="F59" s="18">
        <f t="shared" si="148"/>
        <v>0.23865305441408574</v>
      </c>
      <c r="H59" s="68">
        <f t="shared" si="105"/>
        <v>73.01996423651434</v>
      </c>
      <c r="I59" s="69">
        <f t="shared" si="106"/>
        <v>68.530825339889716</v>
      </c>
      <c r="J59" s="69">
        <f t="shared" si="107"/>
        <v>141.55078957640404</v>
      </c>
      <c r="L59" t="str">
        <f t="shared" si="140"/>
        <v>52 Skilled metal, electrical and electronic trades</v>
      </c>
      <c r="M59" s="18">
        <f t="shared" si="149"/>
        <v>0.61340273787839705</v>
      </c>
      <c r="N59" s="18">
        <f t="shared" si="149"/>
        <v>0.75814048788652511</v>
      </c>
      <c r="O59" s="18">
        <f t="shared" si="149"/>
        <v>0.53455845065466079</v>
      </c>
      <c r="P59" s="18">
        <f t="shared" si="149"/>
        <v>0.67300886545039929</v>
      </c>
      <c r="Q59" s="18">
        <f t="shared" si="149"/>
        <v>0.77873976712558168</v>
      </c>
      <c r="S59" s="68">
        <f t="shared" si="109"/>
        <v>114.32646249863829</v>
      </c>
      <c r="T59" s="69">
        <f t="shared" si="110"/>
        <v>85.60847977076989</v>
      </c>
      <c r="U59" s="69">
        <f t="shared" si="111"/>
        <v>199.9349422694082</v>
      </c>
      <c r="W59" t="str">
        <f t="shared" si="141"/>
        <v>52 Skilled metal, electrical and electronic trades</v>
      </c>
      <c r="X59" s="18">
        <f t="shared" si="150"/>
        <v>1.2253454194167044</v>
      </c>
      <c r="Y59" s="18">
        <f t="shared" si="150"/>
        <v>1.099493464485769</v>
      </c>
      <c r="Z59" s="18">
        <f t="shared" si="150"/>
        <v>0.7616683315297702</v>
      </c>
      <c r="AA59" s="18">
        <f t="shared" si="150"/>
        <v>0.84712972261322439</v>
      </c>
      <c r="AB59" s="18">
        <f t="shared" si="150"/>
        <v>0.78401427402015822</v>
      </c>
      <c r="AD59" s="68">
        <f t="shared" si="113"/>
        <v>43.969949046463697</v>
      </c>
      <c r="AE59" s="69">
        <f t="shared" si="114"/>
        <v>63.104331794129351</v>
      </c>
      <c r="AF59" s="69">
        <f t="shared" si="115"/>
        <v>107.07428084059305</v>
      </c>
      <c r="AH59" t="str">
        <f t="shared" si="142"/>
        <v>52 Skilled metal, electrical and electronic trades</v>
      </c>
      <c r="AI59" s="18">
        <f t="shared" si="151"/>
        <v>1.2908137868521299</v>
      </c>
      <c r="AJ59" s="18">
        <f t="shared" si="151"/>
        <v>1.2307809187610896</v>
      </c>
      <c r="AK59" s="18">
        <f t="shared" si="151"/>
        <v>0.95634493937984422</v>
      </c>
      <c r="AL59" s="18">
        <f t="shared" si="151"/>
        <v>1.122564784427676</v>
      </c>
      <c r="AM59" s="18">
        <f t="shared" si="151"/>
        <v>1.239996198695382</v>
      </c>
      <c r="AO59" s="68">
        <f t="shared" si="117"/>
        <v>40.63840304845516</v>
      </c>
      <c r="AP59" s="69">
        <f t="shared" si="118"/>
        <v>55.680109315659124</v>
      </c>
      <c r="AQ59" s="69">
        <f t="shared" si="119"/>
        <v>96.318512364114284</v>
      </c>
      <c r="AS59" t="str">
        <f t="shared" si="143"/>
        <v>52 Skilled metal, electrical and electronic trades</v>
      </c>
      <c r="AT59" s="18">
        <f t="shared" si="152"/>
        <v>6.5310395824967244</v>
      </c>
      <c r="AU59" s="18">
        <f t="shared" si="152"/>
        <v>5.9278128819618958</v>
      </c>
      <c r="AV59" s="18">
        <f t="shared" si="152"/>
        <v>4.4479985783520979</v>
      </c>
      <c r="AW59" s="18">
        <f t="shared" si="152"/>
        <v>4.580335914337347</v>
      </c>
      <c r="AX59" s="18">
        <f t="shared" si="152"/>
        <v>3.9696534447006409</v>
      </c>
      <c r="AZ59" s="68">
        <f t="shared" si="121"/>
        <v>11.49832449323919</v>
      </c>
      <c r="BA59" s="69">
        <f t="shared" si="122"/>
        <v>48.235297994889507</v>
      </c>
      <c r="BB59" s="69">
        <f t="shared" si="123"/>
        <v>59.733622488128702</v>
      </c>
      <c r="BD59" t="str">
        <f t="shared" si="144"/>
        <v>52 Skilled metal, electrical and electronic trades</v>
      </c>
      <c r="BE59" s="18">
        <f t="shared" si="153"/>
        <v>8.7844088830438167</v>
      </c>
      <c r="BF59" s="18">
        <f t="shared" si="153"/>
        <v>8.3869725252570912</v>
      </c>
      <c r="BG59" s="18">
        <f t="shared" si="153"/>
        <v>7.5520799811343409</v>
      </c>
      <c r="BH59" s="18">
        <f t="shared" si="153"/>
        <v>6.7864662228979551</v>
      </c>
      <c r="BI59" s="18">
        <f t="shared" si="153"/>
        <v>5.9427956777698796</v>
      </c>
      <c r="BK59" s="68">
        <f t="shared" si="125"/>
        <v>-19.654830771328761</v>
      </c>
      <c r="BL59" s="69">
        <f t="shared" si="126"/>
        <v>30.320895641739408</v>
      </c>
      <c r="BM59" s="69">
        <f t="shared" si="127"/>
        <v>10.666064870410651</v>
      </c>
      <c r="BO59" t="str">
        <f t="shared" si="145"/>
        <v>52 Skilled metal, electrical and electronic trades</v>
      </c>
      <c r="BP59" s="18">
        <f t="shared" si="154"/>
        <v>4.8696106050817667</v>
      </c>
      <c r="BQ59" s="18">
        <f t="shared" si="154"/>
        <v>4.8730969934167447</v>
      </c>
      <c r="BR59" s="18">
        <f t="shared" si="154"/>
        <v>3.9502024196085173</v>
      </c>
      <c r="BS59" s="18">
        <f t="shared" si="154"/>
        <v>4.0520796606349441</v>
      </c>
      <c r="BT59" s="18">
        <f t="shared" si="154"/>
        <v>3.9669104234883004</v>
      </c>
      <c r="BV59" s="68">
        <f t="shared" si="129"/>
        <v>-12.297371487074402</v>
      </c>
      <c r="BW59" s="69">
        <f t="shared" si="130"/>
        <v>33.725476877734373</v>
      </c>
      <c r="BX59" s="69">
        <f t="shared" si="131"/>
        <v>21.428105390659972</v>
      </c>
      <c r="BZ59" t="str">
        <f t="shared" si="146"/>
        <v>52 Skilled metal, electrical and electronic trades</v>
      </c>
      <c r="CA59" s="18">
        <f t="shared" si="155"/>
        <v>3.2227426662000633</v>
      </c>
      <c r="CB59" s="18">
        <f t="shared" si="155"/>
        <v>4.0929674808702226</v>
      </c>
      <c r="CC59" s="18">
        <f t="shared" si="155"/>
        <v>2.8322812240760902</v>
      </c>
      <c r="CD59" s="18">
        <f t="shared" si="155"/>
        <v>3.0880839044292752</v>
      </c>
      <c r="CE59" s="18">
        <f t="shared" si="155"/>
        <v>2.4937120397839356</v>
      </c>
      <c r="CG59" s="68">
        <f t="shared" si="133"/>
        <v>-47.840641223824591</v>
      </c>
      <c r="CH59" s="69">
        <f t="shared" si="134"/>
        <v>30.812102881670867</v>
      </c>
      <c r="CI59" s="69">
        <f t="shared" si="135"/>
        <v>-17.028538342153727</v>
      </c>
      <c r="CK59" t="str">
        <f t="shared" si="147"/>
        <v>52 Skilled metal, electrical and electronic trades</v>
      </c>
      <c r="CL59" s="18">
        <f t="shared" si="156"/>
        <v>2.9537408897174426</v>
      </c>
      <c r="CM59" s="18">
        <f t="shared" si="156"/>
        <v>3.1588530252278306</v>
      </c>
      <c r="CN59" s="18">
        <f t="shared" si="156"/>
        <v>3.0226562570332685</v>
      </c>
      <c r="CO59" s="18">
        <f t="shared" si="156"/>
        <v>3.0064719689059678</v>
      </c>
      <c r="CP59" s="18">
        <f t="shared" si="156"/>
        <v>2.9923198516683147</v>
      </c>
      <c r="CR59" s="68">
        <f t="shared" si="137"/>
        <v>-38.645935960591146</v>
      </c>
      <c r="CS59" s="69">
        <f t="shared" si="138"/>
        <v>29.451395194904446</v>
      </c>
      <c r="CT59" s="69">
        <f t="shared" si="139"/>
        <v>-9.1945407656867033</v>
      </c>
    </row>
    <row r="60" spans="1:98" x14ac:dyDescent="0.2">
      <c r="A60" t="str">
        <f t="shared" si="103"/>
        <v>53 Skilled construction and building trades</v>
      </c>
      <c r="B60" s="18">
        <f t="shared" si="148"/>
        <v>7.4710686711848315E-2</v>
      </c>
      <c r="C60" s="18">
        <f t="shared" si="148"/>
        <v>6.2284754802968224E-2</v>
      </c>
      <c r="D60" s="18">
        <f t="shared" si="148"/>
        <v>4.1311203152370732E-2</v>
      </c>
      <c r="E60" s="18">
        <f t="shared" si="148"/>
        <v>5.7569270063967684E-2</v>
      </c>
      <c r="F60" s="18">
        <f t="shared" si="148"/>
        <v>5.1341213632775516E-2</v>
      </c>
      <c r="H60" s="68">
        <f t="shared" si="105"/>
        <v>92.89550323077323</v>
      </c>
      <c r="I60" s="69">
        <f t="shared" si="106"/>
        <v>83.462614360106571</v>
      </c>
      <c r="J60" s="69">
        <f t="shared" si="107"/>
        <v>176.3581175908798</v>
      </c>
      <c r="L60" t="str">
        <f t="shared" si="140"/>
        <v>53 Skilled construction and building trades</v>
      </c>
      <c r="M60" s="18">
        <f t="shared" si="149"/>
        <v>0.32262821712511885</v>
      </c>
      <c r="N60" s="18">
        <f t="shared" si="149"/>
        <v>0.31187939645614721</v>
      </c>
      <c r="O60" s="18">
        <f t="shared" si="149"/>
        <v>0.22315709139435402</v>
      </c>
      <c r="P60" s="18">
        <f t="shared" si="149"/>
        <v>0.25563241555697808</v>
      </c>
      <c r="Q60" s="18">
        <f t="shared" si="149"/>
        <v>0.27490325621765427</v>
      </c>
      <c r="S60" s="68">
        <f t="shared" si="109"/>
        <v>81.237404639317944</v>
      </c>
      <c r="T60" s="69">
        <f t="shared" si="110"/>
        <v>81.245245624669806</v>
      </c>
      <c r="U60" s="69">
        <f t="shared" si="111"/>
        <v>162.48265026398775</v>
      </c>
      <c r="W60" t="str">
        <f t="shared" si="141"/>
        <v>53 Skilled construction and building trades</v>
      </c>
      <c r="X60" s="18">
        <f t="shared" si="150"/>
        <v>0.55456824633537738</v>
      </c>
      <c r="Y60" s="18">
        <f t="shared" si="150"/>
        <v>0.50111569071173045</v>
      </c>
      <c r="Z60" s="18">
        <f t="shared" si="150"/>
        <v>0.34897094554881158</v>
      </c>
      <c r="AA60" s="18">
        <f t="shared" si="150"/>
        <v>0.38407666475346924</v>
      </c>
      <c r="AB60" s="18">
        <f t="shared" si="150"/>
        <v>0.31519757944070087</v>
      </c>
      <c r="AD60" s="68">
        <f t="shared" si="113"/>
        <v>26.330258188917583</v>
      </c>
      <c r="AE60" s="69">
        <f t="shared" si="114"/>
        <v>63.630400789030858</v>
      </c>
      <c r="AF60" s="69">
        <f t="shared" si="115"/>
        <v>89.960658977948455</v>
      </c>
      <c r="AH60" t="str">
        <f t="shared" si="142"/>
        <v>53 Skilled construction and building trades</v>
      </c>
      <c r="AI60" s="18">
        <f t="shared" si="151"/>
        <v>1.0520383227141648</v>
      </c>
      <c r="AJ60" s="18">
        <f t="shared" si="151"/>
        <v>1.1648152347341436</v>
      </c>
      <c r="AK60" s="18">
        <f t="shared" si="151"/>
        <v>0.86794456008104859</v>
      </c>
      <c r="AL60" s="18">
        <f t="shared" si="151"/>
        <v>1.0515993796514693</v>
      </c>
      <c r="AM60" s="18">
        <f t="shared" si="151"/>
        <v>1.0200876320230652</v>
      </c>
      <c r="AO60" s="68">
        <f t="shared" si="117"/>
        <v>27.480463291518969</v>
      </c>
      <c r="AP60" s="69">
        <f t="shared" si="118"/>
        <v>65.67062195443873</v>
      </c>
      <c r="AQ60" s="69">
        <f t="shared" si="119"/>
        <v>93.151085245957688</v>
      </c>
      <c r="AS60" t="str">
        <f t="shared" si="143"/>
        <v>53 Skilled construction and building trades</v>
      </c>
      <c r="AT60" s="18">
        <f t="shared" si="152"/>
        <v>1.8201527529387533</v>
      </c>
      <c r="AU60" s="18">
        <f t="shared" si="152"/>
        <v>1.8987575563251042</v>
      </c>
      <c r="AV60" s="18">
        <f t="shared" si="152"/>
        <v>1.4652358075831877</v>
      </c>
      <c r="AW60" s="18">
        <f t="shared" si="152"/>
        <v>1.7373758711801111</v>
      </c>
      <c r="AX60" s="18">
        <f t="shared" si="152"/>
        <v>1.5954642639564502</v>
      </c>
      <c r="AZ60" s="68">
        <f t="shared" si="121"/>
        <v>36.037907964702619</v>
      </c>
      <c r="BA60" s="69">
        <f t="shared" si="122"/>
        <v>70.001804919204943</v>
      </c>
      <c r="BB60" s="69">
        <f t="shared" si="123"/>
        <v>106.03971288390757</v>
      </c>
      <c r="BD60" t="str">
        <f t="shared" si="144"/>
        <v>53 Skilled construction and building trades</v>
      </c>
      <c r="BE60" s="18">
        <f t="shared" si="153"/>
        <v>5.8679488568105409</v>
      </c>
      <c r="BF60" s="18">
        <f t="shared" si="153"/>
        <v>5.9508534879266595</v>
      </c>
      <c r="BG60" s="18">
        <f t="shared" si="153"/>
        <v>5.1560345500700118</v>
      </c>
      <c r="BH60" s="18">
        <f t="shared" si="153"/>
        <v>4.5691379468039459</v>
      </c>
      <c r="BI60" s="18">
        <f t="shared" si="153"/>
        <v>3.7189522103846557</v>
      </c>
      <c r="BK60" s="68">
        <f t="shared" si="125"/>
        <v>-26.355497868329881</v>
      </c>
      <c r="BL60" s="69">
        <f t="shared" si="126"/>
        <v>32.181200383173483</v>
      </c>
      <c r="BM60" s="69">
        <f t="shared" si="127"/>
        <v>5.8257025148435968</v>
      </c>
      <c r="BO60" t="str">
        <f t="shared" si="145"/>
        <v>53 Skilled construction and building trades</v>
      </c>
      <c r="BP60" s="18">
        <f t="shared" si="154"/>
        <v>4.9423220997815953</v>
      </c>
      <c r="BQ60" s="18">
        <f t="shared" si="154"/>
        <v>5.7575369101928926</v>
      </c>
      <c r="BR60" s="18">
        <f t="shared" si="154"/>
        <v>4.6705306380503924</v>
      </c>
      <c r="BS60" s="18">
        <f t="shared" si="154"/>
        <v>5.418432327718766</v>
      </c>
      <c r="BT60" s="18">
        <f t="shared" si="154"/>
        <v>6.1670135710155547</v>
      </c>
      <c r="BV60" s="68">
        <f t="shared" si="129"/>
        <v>15.315648411040769</v>
      </c>
      <c r="BW60" s="69">
        <f t="shared" si="130"/>
        <v>48.05074966510093</v>
      </c>
      <c r="BX60" s="69">
        <f t="shared" si="131"/>
        <v>63.366398076141706</v>
      </c>
      <c r="BZ60" t="str">
        <f t="shared" si="146"/>
        <v>53 Skilled construction and building trades</v>
      </c>
      <c r="CA60" s="18">
        <f t="shared" si="155"/>
        <v>3.2335665064158094</v>
      </c>
      <c r="CB60" s="18">
        <f t="shared" si="155"/>
        <v>4.4932438042085279</v>
      </c>
      <c r="CC60" s="18">
        <f t="shared" si="155"/>
        <v>3.0595896308747896</v>
      </c>
      <c r="CD60" s="18">
        <f t="shared" si="155"/>
        <v>3.5090452195765272</v>
      </c>
      <c r="CE60" s="18">
        <f t="shared" si="155"/>
        <v>3.9495120241063697</v>
      </c>
      <c r="CG60" s="68">
        <f t="shared" si="133"/>
        <v>-23.527977759160041</v>
      </c>
      <c r="CH60" s="69">
        <f t="shared" si="134"/>
        <v>38.746117015819458</v>
      </c>
      <c r="CI60" s="69">
        <f t="shared" si="135"/>
        <v>15.218139256659418</v>
      </c>
      <c r="CK60" t="str">
        <f t="shared" si="147"/>
        <v>53 Skilled construction and building trades</v>
      </c>
      <c r="CL60" s="18">
        <f t="shared" si="156"/>
        <v>3.9235060285863446</v>
      </c>
      <c r="CM60" s="18">
        <f t="shared" si="156"/>
        <v>4.7190450620253221</v>
      </c>
      <c r="CN60" s="18">
        <f t="shared" si="156"/>
        <v>4.3931025327332458</v>
      </c>
      <c r="CO60" s="18">
        <f t="shared" si="156"/>
        <v>3.3984737345307661</v>
      </c>
      <c r="CP60" s="18">
        <f t="shared" si="156"/>
        <v>0.94393251848059223</v>
      </c>
      <c r="CR60" s="68">
        <f t="shared" si="137"/>
        <v>-86.683389695336984</v>
      </c>
      <c r="CS60" s="69">
        <f t="shared" si="138"/>
        <v>15.816067429527155</v>
      </c>
      <c r="CT60" s="69">
        <f t="shared" si="139"/>
        <v>-70.867322265809833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0.51535490649659577</v>
      </c>
      <c r="C61" s="18">
        <f t="shared" si="148"/>
        <v>0.3866849002748825</v>
      </c>
      <c r="D61" s="18">
        <f t="shared" si="148"/>
        <v>0.32638967719387629</v>
      </c>
      <c r="E61" s="18">
        <f t="shared" si="148"/>
        <v>0.32833047463017728</v>
      </c>
      <c r="F61" s="18">
        <f t="shared" si="148"/>
        <v>0.32953441121203036</v>
      </c>
      <c r="H61" s="68">
        <f t="shared" si="105"/>
        <v>56.706919604228915</v>
      </c>
      <c r="I61" s="69">
        <f t="shared" si="106"/>
        <v>78.769553135039487</v>
      </c>
      <c r="J61" s="69">
        <f t="shared" si="107"/>
        <v>135.47647273926839</v>
      </c>
      <c r="L61" t="str">
        <f t="shared" si="140"/>
        <v>54 Textiles, printing and other skilled trades</v>
      </c>
      <c r="M61" s="18">
        <f t="shared" si="149"/>
        <v>0.55563929099934217</v>
      </c>
      <c r="N61" s="18">
        <f t="shared" si="149"/>
        <v>0.49452116140446584</v>
      </c>
      <c r="O61" s="18">
        <f t="shared" si="149"/>
        <v>0.54995111760127646</v>
      </c>
      <c r="P61" s="18">
        <f t="shared" si="149"/>
        <v>0.56787276729277103</v>
      </c>
      <c r="Q61" s="18">
        <f t="shared" si="149"/>
        <v>0.61435755508714596</v>
      </c>
      <c r="S61" s="68">
        <f t="shared" si="109"/>
        <v>64.352288963777809</v>
      </c>
      <c r="T61" s="69">
        <f t="shared" si="110"/>
        <v>83.666810017971841</v>
      </c>
      <c r="U61" s="69">
        <f t="shared" si="111"/>
        <v>148.01909898174966</v>
      </c>
      <c r="W61" t="str">
        <f t="shared" si="141"/>
        <v>54 Textiles, printing and other skilled trades</v>
      </c>
      <c r="X61" s="18">
        <f t="shared" si="150"/>
        <v>0.95885524909032327</v>
      </c>
      <c r="Y61" s="18">
        <f t="shared" si="150"/>
        <v>0.9128064230112839</v>
      </c>
      <c r="Z61" s="18">
        <f t="shared" si="150"/>
        <v>0.7603319518096644</v>
      </c>
      <c r="AA61" s="18">
        <f t="shared" si="150"/>
        <v>0.83778099860194599</v>
      </c>
      <c r="AB61" s="18">
        <f t="shared" si="150"/>
        <v>0.83771256163476582</v>
      </c>
      <c r="AD61" s="68">
        <f t="shared" si="113"/>
        <v>54.101038905795605</v>
      </c>
      <c r="AE61" s="69">
        <f t="shared" si="114"/>
        <v>80.549563734470951</v>
      </c>
      <c r="AF61" s="69">
        <f t="shared" si="115"/>
        <v>134.65060264026656</v>
      </c>
      <c r="AH61" t="str">
        <f t="shared" si="142"/>
        <v>54 Textiles, printing and other skilled trades</v>
      </c>
      <c r="AI61" s="18">
        <f t="shared" si="151"/>
        <v>1.1146599401563457</v>
      </c>
      <c r="AJ61" s="18">
        <f t="shared" si="151"/>
        <v>1.1701633811479417</v>
      </c>
      <c r="AK61" s="18">
        <f t="shared" si="151"/>
        <v>1.2337706133640653</v>
      </c>
      <c r="AL61" s="18">
        <f t="shared" si="151"/>
        <v>1.4381051031656857</v>
      </c>
      <c r="AM61" s="18">
        <f t="shared" si="151"/>
        <v>1.8230332173138699</v>
      </c>
      <c r="AO61" s="68">
        <f t="shared" si="117"/>
        <v>60.272236330742132</v>
      </c>
      <c r="AP61" s="69">
        <f t="shared" si="118"/>
        <v>80.843306005842891</v>
      </c>
      <c r="AQ61" s="69">
        <f t="shared" si="119"/>
        <v>141.11554233658504</v>
      </c>
      <c r="AS61" t="str">
        <f t="shared" si="143"/>
        <v>54 Textiles, printing and other skilled trades</v>
      </c>
      <c r="AT61" s="18">
        <f t="shared" si="152"/>
        <v>1.4052214101575309</v>
      </c>
      <c r="AU61" s="18">
        <f t="shared" si="152"/>
        <v>1.2452030927153628</v>
      </c>
      <c r="AV61" s="18">
        <f t="shared" si="152"/>
        <v>1.1996399844317807</v>
      </c>
      <c r="AW61" s="18">
        <f t="shared" si="152"/>
        <v>1.2678255891174157</v>
      </c>
      <c r="AX61" s="18">
        <f t="shared" si="152"/>
        <v>1.177281134044861</v>
      </c>
      <c r="AZ61" s="68">
        <f t="shared" si="121"/>
        <v>22.605411400337747</v>
      </c>
      <c r="BA61" s="69">
        <f t="shared" si="122"/>
        <v>67.002118511571013</v>
      </c>
      <c r="BB61" s="69">
        <f t="shared" si="123"/>
        <v>89.607529911908756</v>
      </c>
      <c r="BD61" t="str">
        <f t="shared" si="144"/>
        <v>54 Textiles, printing and other skilled trades</v>
      </c>
      <c r="BE61" s="18">
        <f t="shared" si="153"/>
        <v>2.4797897426126712</v>
      </c>
      <c r="BF61" s="18">
        <f t="shared" si="153"/>
        <v>2.1422118912167445</v>
      </c>
      <c r="BG61" s="18">
        <f t="shared" si="153"/>
        <v>2.0096402783029066</v>
      </c>
      <c r="BH61" s="18">
        <f t="shared" si="153"/>
        <v>2.119274364166555</v>
      </c>
      <c r="BI61" s="18">
        <f t="shared" si="153"/>
        <v>2.2042741877579415</v>
      </c>
      <c r="BK61" s="68">
        <f t="shared" si="125"/>
        <v>11.990927206182851</v>
      </c>
      <c r="BL61" s="69">
        <f t="shared" si="126"/>
        <v>46.748409448490861</v>
      </c>
      <c r="BM61" s="69">
        <f t="shared" si="127"/>
        <v>58.739336654673714</v>
      </c>
      <c r="BO61" t="str">
        <f t="shared" si="145"/>
        <v>54 Textiles, printing and other skilled trades</v>
      </c>
      <c r="BP61" s="18">
        <f t="shared" si="154"/>
        <v>2.6832918206642087</v>
      </c>
      <c r="BQ61" s="18">
        <f t="shared" si="154"/>
        <v>2.3879021368755473</v>
      </c>
      <c r="BR61" s="18">
        <f t="shared" si="154"/>
        <v>2.3705274252477837</v>
      </c>
      <c r="BS61" s="18">
        <f t="shared" si="154"/>
        <v>2.10286080742766</v>
      </c>
      <c r="BT61" s="18">
        <f t="shared" si="154"/>
        <v>2.0355336308123007</v>
      </c>
      <c r="BV61" s="68">
        <f t="shared" si="129"/>
        <v>-25.008357720346535</v>
      </c>
      <c r="BW61" s="69">
        <f t="shared" si="130"/>
        <v>32.545871993061105</v>
      </c>
      <c r="BX61" s="69">
        <f t="shared" si="131"/>
        <v>7.5375142727145654</v>
      </c>
      <c r="BZ61" t="str">
        <f t="shared" si="146"/>
        <v>54 Textiles, printing and other skilled trades</v>
      </c>
      <c r="CA61" s="18">
        <f t="shared" si="155"/>
        <v>2.9675479423082809</v>
      </c>
      <c r="CB61" s="18">
        <f t="shared" si="155"/>
        <v>2.8410339950449468</v>
      </c>
      <c r="CC61" s="18">
        <f t="shared" si="155"/>
        <v>2.8805320693829977</v>
      </c>
      <c r="CD61" s="18">
        <f t="shared" si="155"/>
        <v>2.9785962876543626</v>
      </c>
      <c r="CE61" s="18">
        <f t="shared" si="155"/>
        <v>3.0542492119299629</v>
      </c>
      <c r="CG61" s="68">
        <f t="shared" si="133"/>
        <v>-37.186344141528323</v>
      </c>
      <c r="CH61" s="69">
        <f t="shared" si="134"/>
        <v>31.797553030976339</v>
      </c>
      <c r="CI61" s="69">
        <f t="shared" si="135"/>
        <v>-5.3887911105519857</v>
      </c>
      <c r="CK61" t="str">
        <f t="shared" si="147"/>
        <v>54 Textiles, printing and other skilled trades</v>
      </c>
      <c r="CL61" s="18">
        <f t="shared" si="156"/>
        <v>3.7150962145369628</v>
      </c>
      <c r="CM61" s="18">
        <f t="shared" si="156"/>
        <v>3.6750920183189431</v>
      </c>
      <c r="CN61" s="18">
        <f t="shared" si="156"/>
        <v>3.865991533646191</v>
      </c>
      <c r="CO61" s="18">
        <f t="shared" si="156"/>
        <v>3.8036396042213596</v>
      </c>
      <c r="CP61" s="18">
        <f t="shared" si="156"/>
        <v>4.1554109392043497</v>
      </c>
      <c r="CR61" s="68">
        <f t="shared" si="137"/>
        <v>-33.384213045576146</v>
      </c>
      <c r="CS61" s="69">
        <f t="shared" si="138"/>
        <v>27.987512066396764</v>
      </c>
      <c r="CT61" s="69">
        <f t="shared" si="139"/>
        <v>-5.3967009791793874</v>
      </c>
    </row>
    <row r="62" spans="1:98" x14ac:dyDescent="0.2">
      <c r="A62" t="str">
        <f t="shared" si="103"/>
        <v>61 Caring personal service occupations</v>
      </c>
      <c r="B62" s="18">
        <f t="shared" si="148"/>
        <v>0.32974945937136985</v>
      </c>
      <c r="C62" s="18">
        <f t="shared" si="148"/>
        <v>0.3051894470666775</v>
      </c>
      <c r="D62" s="18">
        <f t="shared" si="148"/>
        <v>0.27738021296648846</v>
      </c>
      <c r="E62" s="18">
        <f t="shared" si="148"/>
        <v>0.2846648110495637</v>
      </c>
      <c r="F62" s="18">
        <f t="shared" si="148"/>
        <v>0.28594263114526425</v>
      </c>
      <c r="H62" s="68">
        <f t="shared" si="105"/>
        <v>60.002676815504373</v>
      </c>
      <c r="I62" s="69">
        <f t="shared" si="106"/>
        <v>82.838829185765476</v>
      </c>
      <c r="J62" s="69">
        <f t="shared" si="107"/>
        <v>142.84150600126986</v>
      </c>
      <c r="L62" t="str">
        <f t="shared" si="140"/>
        <v>61 Caring personal service occupations</v>
      </c>
      <c r="M62" s="18">
        <f t="shared" si="149"/>
        <v>2.683523258226451</v>
      </c>
      <c r="N62" s="18">
        <f t="shared" si="149"/>
        <v>2.6687424724637756</v>
      </c>
      <c r="O62" s="18">
        <f t="shared" si="149"/>
        <v>2.4549420258807642</v>
      </c>
      <c r="P62" s="18">
        <f t="shared" si="149"/>
        <v>2.5355378485048017</v>
      </c>
      <c r="Q62" s="18">
        <f t="shared" si="149"/>
        <v>2.5265398859845871</v>
      </c>
      <c r="S62" s="68">
        <f t="shared" si="109"/>
        <v>51.413138163046256</v>
      </c>
      <c r="T62" s="69">
        <f t="shared" si="110"/>
        <v>84.182976986195683</v>
      </c>
      <c r="U62" s="69">
        <f t="shared" si="111"/>
        <v>135.59611514924197</v>
      </c>
      <c r="W62" t="str">
        <f t="shared" si="141"/>
        <v>61 Caring personal service occupations</v>
      </c>
      <c r="X62" s="18">
        <f t="shared" si="150"/>
        <v>4.2342875266182354</v>
      </c>
      <c r="Y62" s="18">
        <f t="shared" si="150"/>
        <v>4.6488625642951469</v>
      </c>
      <c r="Z62" s="18">
        <f t="shared" si="150"/>
        <v>4.3707541454199843</v>
      </c>
      <c r="AA62" s="18">
        <f t="shared" si="150"/>
        <v>4.6089320449237494</v>
      </c>
      <c r="AB62" s="18">
        <f t="shared" si="150"/>
        <v>4.7122958253444853</v>
      </c>
      <c r="AD62" s="68">
        <f t="shared" si="113"/>
        <v>50.796044083045864</v>
      </c>
      <c r="AE62" s="69">
        <f t="shared" si="114"/>
        <v>84.253367324490952</v>
      </c>
      <c r="AF62" s="69">
        <f t="shared" si="115"/>
        <v>135.04941140753684</v>
      </c>
      <c r="AH62" t="str">
        <f t="shared" si="142"/>
        <v>61 Caring personal service occupations</v>
      </c>
      <c r="AI62" s="18">
        <f t="shared" si="151"/>
        <v>11.211975505576314</v>
      </c>
      <c r="AJ62" s="18">
        <f t="shared" si="151"/>
        <v>11.767335068496324</v>
      </c>
      <c r="AK62" s="18">
        <f t="shared" si="151"/>
        <v>11.797670514515827</v>
      </c>
      <c r="AL62" s="18">
        <f t="shared" si="151"/>
        <v>12.481476146483473</v>
      </c>
      <c r="AM62" s="18">
        <f t="shared" si="151"/>
        <v>12.242165339720975</v>
      </c>
      <c r="AO62" s="68">
        <f t="shared" si="117"/>
        <v>12.553787612996695</v>
      </c>
      <c r="AP62" s="69">
        <f t="shared" si="118"/>
        <v>62.788329437392868</v>
      </c>
      <c r="AQ62" s="69">
        <f t="shared" si="119"/>
        <v>75.342117050389561</v>
      </c>
      <c r="AS62" t="str">
        <f t="shared" si="143"/>
        <v>61 Caring personal service occupations</v>
      </c>
      <c r="AT62" s="18">
        <f t="shared" si="152"/>
        <v>7.2116990361081257</v>
      </c>
      <c r="AU62" s="18">
        <f t="shared" si="152"/>
        <v>7.5346466908126102</v>
      </c>
      <c r="AV62" s="18">
        <f t="shared" si="152"/>
        <v>7.6753678562510945</v>
      </c>
      <c r="AW62" s="18">
        <f t="shared" si="152"/>
        <v>7.5406928976768022</v>
      </c>
      <c r="AX62" s="18">
        <f t="shared" si="152"/>
        <v>7.1056745953665734</v>
      </c>
      <c r="AZ62" s="68">
        <f t="shared" si="121"/>
        <v>15.660882858528188</v>
      </c>
      <c r="BA62" s="69">
        <f t="shared" si="122"/>
        <v>66.244628524853482</v>
      </c>
      <c r="BB62" s="69">
        <f t="shared" si="123"/>
        <v>81.905511383381665</v>
      </c>
      <c r="BD62" t="str">
        <f t="shared" si="144"/>
        <v>61 Caring personal service occupations</v>
      </c>
      <c r="BE62" s="18">
        <f t="shared" si="153"/>
        <v>10.989861675367884</v>
      </c>
      <c r="BF62" s="18">
        <f t="shared" si="153"/>
        <v>11.901716415112132</v>
      </c>
      <c r="BG62" s="18">
        <f t="shared" si="153"/>
        <v>11.108281170685203</v>
      </c>
      <c r="BH62" s="18">
        <f t="shared" si="153"/>
        <v>13.422435430661084</v>
      </c>
      <c r="BI62" s="18">
        <f t="shared" si="153"/>
        <v>14.586116785029541</v>
      </c>
      <c r="BK62" s="68">
        <f t="shared" si="125"/>
        <v>34.069001288922358</v>
      </c>
      <c r="BL62" s="69">
        <f t="shared" si="126"/>
        <v>70.382837008230595</v>
      </c>
      <c r="BM62" s="69">
        <f t="shared" si="127"/>
        <v>104.45183829715295</v>
      </c>
      <c r="BO62" t="str">
        <f t="shared" si="145"/>
        <v>61 Caring personal service occupations</v>
      </c>
      <c r="BP62" s="18">
        <f t="shared" si="154"/>
        <v>9.1076614603384094</v>
      </c>
      <c r="BQ62" s="18">
        <f t="shared" si="154"/>
        <v>8.2205761170032954</v>
      </c>
      <c r="BR62" s="18">
        <f t="shared" si="154"/>
        <v>8.6095293103381678</v>
      </c>
      <c r="BS62" s="18">
        <f t="shared" si="154"/>
        <v>8.1983081282256052</v>
      </c>
      <c r="BT62" s="18">
        <f t="shared" si="154"/>
        <v>6.6194108809085632</v>
      </c>
      <c r="BV62" s="68">
        <f t="shared" si="129"/>
        <v>-32.854100332900749</v>
      </c>
      <c r="BW62" s="69">
        <f t="shared" si="130"/>
        <v>40.927978291858295</v>
      </c>
      <c r="BX62" s="69">
        <f t="shared" si="131"/>
        <v>8.0738779589575458</v>
      </c>
      <c r="BZ62" t="str">
        <f t="shared" si="146"/>
        <v>61 Caring personal service occupations</v>
      </c>
      <c r="CA62" s="18">
        <f t="shared" si="155"/>
        <v>4.6172493797176628</v>
      </c>
      <c r="CB62" s="18">
        <f t="shared" si="155"/>
        <v>2.3152351305146386</v>
      </c>
      <c r="CC62" s="18">
        <f t="shared" si="155"/>
        <v>2.3984372037356048</v>
      </c>
      <c r="CD62" s="18">
        <f t="shared" si="155"/>
        <v>1.9476784217060525</v>
      </c>
      <c r="CE62" s="18">
        <f t="shared" si="155"/>
        <v>2.5398246533486835</v>
      </c>
      <c r="CG62" s="68">
        <f t="shared" si="133"/>
        <v>-37.26676303522212</v>
      </c>
      <c r="CH62" s="69">
        <f t="shared" si="134"/>
        <v>24.514317825723623</v>
      </c>
      <c r="CI62" s="69">
        <f t="shared" si="135"/>
        <v>-12.752445209498497</v>
      </c>
      <c r="CK62" t="str">
        <f t="shared" si="147"/>
        <v>61 Caring personal service occupations</v>
      </c>
      <c r="CL62" s="18">
        <f t="shared" si="156"/>
        <v>1.6351622204788074</v>
      </c>
      <c r="CM62" s="18">
        <f t="shared" si="156"/>
        <v>1.8191808758515422</v>
      </c>
      <c r="CN62" s="18">
        <f t="shared" si="156"/>
        <v>1.9738175580378226</v>
      </c>
      <c r="CO62" s="18">
        <f t="shared" si="156"/>
        <v>2.5688297145529093</v>
      </c>
      <c r="CP62" s="18">
        <f t="shared" si="156"/>
        <v>3.332811973544382</v>
      </c>
      <c r="CR62" s="68">
        <f t="shared" si="137"/>
        <v>4.6472662523536146</v>
      </c>
      <c r="CS62" s="69">
        <f t="shared" si="138"/>
        <v>32.944864158422611</v>
      </c>
      <c r="CT62" s="69">
        <f t="shared" si="139"/>
        <v>37.592130410776228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0.19173300589940526</v>
      </c>
      <c r="C63" s="18">
        <f t="shared" si="148"/>
        <v>0.13686575445462859</v>
      </c>
      <c r="D63" s="18">
        <f t="shared" si="148"/>
        <v>0.17962334673611932</v>
      </c>
      <c r="E63" s="18">
        <f t="shared" si="148"/>
        <v>0.19017668053041642</v>
      </c>
      <c r="F63" s="18">
        <f t="shared" si="148"/>
        <v>0.22384734835740183</v>
      </c>
      <c r="H63" s="68">
        <f t="shared" si="105"/>
        <v>93.42516984192531</v>
      </c>
      <c r="I63" s="69">
        <f t="shared" si="106"/>
        <v>86.796251221130888</v>
      </c>
      <c r="J63" s="69">
        <f t="shared" si="107"/>
        <v>180.2214210630562</v>
      </c>
      <c r="L63" t="str">
        <f t="shared" si="140"/>
        <v>62 Leisure, travel and related personal service occupations</v>
      </c>
      <c r="M63" s="18">
        <f t="shared" si="149"/>
        <v>0.51844914685967269</v>
      </c>
      <c r="N63" s="18">
        <f t="shared" si="149"/>
        <v>0.58682227369413609</v>
      </c>
      <c r="O63" s="18">
        <f t="shared" si="149"/>
        <v>0.48458511176761543</v>
      </c>
      <c r="P63" s="18">
        <f t="shared" si="149"/>
        <v>0.48141863173640964</v>
      </c>
      <c r="Q63" s="18">
        <f t="shared" si="149"/>
        <v>0.49403820264490295</v>
      </c>
      <c r="S63" s="68">
        <f t="shared" si="109"/>
        <v>49.992349722528004</v>
      </c>
      <c r="T63" s="69">
        <f t="shared" si="110"/>
        <v>79.571750669319073</v>
      </c>
      <c r="U63" s="69">
        <f t="shared" si="111"/>
        <v>129.56410039184706</v>
      </c>
      <c r="W63" t="str">
        <f t="shared" si="141"/>
        <v>62 Leisure, travel and related personal service occupations</v>
      </c>
      <c r="X63" s="18">
        <f t="shared" si="150"/>
        <v>1.0391849144600909</v>
      </c>
      <c r="Y63" s="18">
        <f t="shared" si="150"/>
        <v>1.2597620022027973</v>
      </c>
      <c r="Z63" s="18">
        <f t="shared" si="150"/>
        <v>1.1543522720547992</v>
      </c>
      <c r="AA63" s="18">
        <f t="shared" si="150"/>
        <v>1.2525346366849976</v>
      </c>
      <c r="AB63" s="18">
        <f t="shared" si="150"/>
        <v>1.4004726023375382</v>
      </c>
      <c r="AD63" s="68">
        <f t="shared" si="113"/>
        <v>69.68757188445997</v>
      </c>
      <c r="AE63" s="69">
        <f t="shared" si="114"/>
        <v>86.734344501929911</v>
      </c>
      <c r="AF63" s="69">
        <f t="shared" si="115"/>
        <v>156.42191638638988</v>
      </c>
      <c r="AH63" t="str">
        <f t="shared" si="142"/>
        <v>62 Leisure, travel and related personal service occupations</v>
      </c>
      <c r="AI63" s="18">
        <f t="shared" si="151"/>
        <v>1.958254179969847</v>
      </c>
      <c r="AJ63" s="18">
        <f t="shared" si="151"/>
        <v>2.696237008834987</v>
      </c>
      <c r="AK63" s="18">
        <f t="shared" si="151"/>
        <v>2.5778388575300024</v>
      </c>
      <c r="AL63" s="18">
        <f t="shared" si="151"/>
        <v>3.0516644332396266</v>
      </c>
      <c r="AM63" s="18">
        <f t="shared" si="151"/>
        <v>4.036295282187762</v>
      </c>
      <c r="AO63" s="68">
        <f t="shared" si="117"/>
        <v>69.834259148903655</v>
      </c>
      <c r="AP63" s="69">
        <f t="shared" si="118"/>
        <v>85.376402784101629</v>
      </c>
      <c r="AQ63" s="69">
        <f t="shared" si="119"/>
        <v>155.21066193300527</v>
      </c>
      <c r="AS63" t="str">
        <f t="shared" si="143"/>
        <v>62 Leisure, travel and related personal service occupations</v>
      </c>
      <c r="AT63" s="18">
        <f t="shared" si="152"/>
        <v>2.8769348728550916</v>
      </c>
      <c r="AU63" s="18">
        <f t="shared" si="152"/>
        <v>3.8020314178390162</v>
      </c>
      <c r="AV63" s="18">
        <f t="shared" si="152"/>
        <v>3.8987701736640172</v>
      </c>
      <c r="AW63" s="18">
        <f t="shared" si="152"/>
        <v>4.2635106065135</v>
      </c>
      <c r="AX63" s="18">
        <f t="shared" si="152"/>
        <v>5.2750591225147119</v>
      </c>
      <c r="AZ63" s="68">
        <f t="shared" si="121"/>
        <v>69.036341088219089</v>
      </c>
      <c r="BA63" s="69">
        <f t="shared" si="122"/>
        <v>83.267147362501831</v>
      </c>
      <c r="BB63" s="69">
        <f t="shared" si="123"/>
        <v>152.30348845072089</v>
      </c>
      <c r="BD63" t="str">
        <f t="shared" si="144"/>
        <v>62 Leisure, travel and related personal service occupations</v>
      </c>
      <c r="BE63" s="18">
        <f t="shared" si="153"/>
        <v>2.5853997028678286</v>
      </c>
      <c r="BF63" s="18">
        <f t="shared" si="153"/>
        <v>2.8243226326277613</v>
      </c>
      <c r="BG63" s="18">
        <f t="shared" si="153"/>
        <v>2.4505178873929272</v>
      </c>
      <c r="BH63" s="18">
        <f t="shared" si="153"/>
        <v>2.5280195289363658</v>
      </c>
      <c r="BI63" s="18">
        <f t="shared" si="153"/>
        <v>2.5457869250329455</v>
      </c>
      <c r="BK63" s="68">
        <f t="shared" si="125"/>
        <v>6.0717481539774756</v>
      </c>
      <c r="BL63" s="69">
        <f t="shared" si="126"/>
        <v>48.036129040698199</v>
      </c>
      <c r="BM63" s="69">
        <f t="shared" si="127"/>
        <v>54.107877194675666</v>
      </c>
      <c r="BO63" t="str">
        <f t="shared" si="145"/>
        <v>62 Leisure, travel and related personal service occupations</v>
      </c>
      <c r="BP63" s="18">
        <f t="shared" si="154"/>
        <v>2.8030338830736161</v>
      </c>
      <c r="BQ63" s="18">
        <f t="shared" si="154"/>
        <v>2.9584664577508217</v>
      </c>
      <c r="BR63" s="18">
        <f t="shared" si="154"/>
        <v>2.7482767987026397</v>
      </c>
      <c r="BS63" s="18">
        <f t="shared" si="154"/>
        <v>2.4699011523770729</v>
      </c>
      <c r="BT63" s="18">
        <f t="shared" si="154"/>
        <v>2.1837016654886003</v>
      </c>
      <c r="BV63" s="68">
        <f t="shared" si="129"/>
        <v>-30.607521362145075</v>
      </c>
      <c r="BW63" s="69">
        <f t="shared" si="130"/>
        <v>37.743031985837419</v>
      </c>
      <c r="BX63" s="69">
        <f t="shared" si="131"/>
        <v>7.1355106236923485</v>
      </c>
      <c r="BZ63" t="str">
        <f t="shared" si="146"/>
        <v>62 Leisure, travel and related personal service occupations</v>
      </c>
      <c r="CA63" s="18">
        <f t="shared" si="155"/>
        <v>3.0564422511815637</v>
      </c>
      <c r="CB63" s="18">
        <f t="shared" si="155"/>
        <v>2.9628467452421741</v>
      </c>
      <c r="CC63" s="18">
        <f t="shared" si="155"/>
        <v>3.2257896284826213</v>
      </c>
      <c r="CD63" s="18">
        <f t="shared" si="155"/>
        <v>3.263876622782405</v>
      </c>
      <c r="CE63" s="18">
        <f t="shared" si="155"/>
        <v>3.3627606539758603</v>
      </c>
      <c r="CG63" s="68">
        <f t="shared" si="133"/>
        <v>-38.24356309532115</v>
      </c>
      <c r="CH63" s="69">
        <f t="shared" si="134"/>
        <v>34.8691294645092</v>
      </c>
      <c r="CI63" s="69">
        <f t="shared" si="135"/>
        <v>-3.3744336308119531</v>
      </c>
      <c r="CK63" t="str">
        <f t="shared" si="147"/>
        <v>62 Leisure, travel and related personal service occupations</v>
      </c>
      <c r="CL63" s="18">
        <f t="shared" si="156"/>
        <v>3.387118488689937</v>
      </c>
      <c r="CM63" s="18">
        <f t="shared" si="156"/>
        <v>3.1761199115240522</v>
      </c>
      <c r="CN63" s="18">
        <f t="shared" si="156"/>
        <v>2.9990353312563047</v>
      </c>
      <c r="CO63" s="18">
        <f t="shared" si="156"/>
        <v>2.9293274725402143</v>
      </c>
      <c r="CP63" s="18">
        <f t="shared" si="156"/>
        <v>3.0479181789526497</v>
      </c>
      <c r="CR63" s="68">
        <f t="shared" si="137"/>
        <v>-37.01374244985454</v>
      </c>
      <c r="CS63" s="69">
        <f t="shared" si="138"/>
        <v>26.201278352036123</v>
      </c>
      <c r="CT63" s="69">
        <f t="shared" si="139"/>
        <v>-10.81246409781842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1.3844471728264923E-2</v>
      </c>
      <c r="C64" s="18">
        <f t="shared" si="148"/>
        <v>1.6074197410556143E-2</v>
      </c>
      <c r="D64" s="18">
        <f t="shared" si="148"/>
        <v>1.4799066811644137E-2</v>
      </c>
      <c r="E64" s="18">
        <f t="shared" si="148"/>
        <v>1.5079835747442141E-2</v>
      </c>
      <c r="F64" s="18">
        <f t="shared" si="148"/>
        <v>1.7113080379174847E-2</v>
      </c>
      <c r="H64" s="68">
        <f t="shared" si="105"/>
        <v>79.480667456341621</v>
      </c>
      <c r="I64" s="69">
        <f t="shared" si="106"/>
        <v>83.500650707306079</v>
      </c>
      <c r="J64" s="69">
        <f t="shared" si="107"/>
        <v>162.9813181636477</v>
      </c>
      <c r="L64" t="str">
        <f t="shared" si="140"/>
        <v>63 Community and civil enforcement occupations</v>
      </c>
      <c r="M64" s="18">
        <f t="shared" si="149"/>
        <v>3.8785495986056816E-2</v>
      </c>
      <c r="N64" s="18">
        <f t="shared" si="149"/>
        <v>3.8122680947994363E-2</v>
      </c>
      <c r="O64" s="18">
        <f t="shared" si="149"/>
        <v>4.461663287533045E-2</v>
      </c>
      <c r="P64" s="18">
        <f t="shared" si="149"/>
        <v>3.7746341049479944E-2</v>
      </c>
      <c r="Q64" s="18">
        <f t="shared" si="149"/>
        <v>4.6935718884367844E-2</v>
      </c>
      <c r="S64" s="68">
        <f t="shared" si="109"/>
        <v>54.769480447010906</v>
      </c>
      <c r="T64" s="69">
        <f t="shared" si="110"/>
        <v>68.447961321166972</v>
      </c>
      <c r="U64" s="69">
        <f t="shared" si="111"/>
        <v>123.21744176817788</v>
      </c>
      <c r="W64" t="str">
        <f t="shared" si="141"/>
        <v>63 Community and civil enforcement occupations</v>
      </c>
      <c r="X64" s="18">
        <f t="shared" si="150"/>
        <v>0.10992628463803548</v>
      </c>
      <c r="Y64" s="18">
        <f t="shared" si="150"/>
        <v>0.11869566465097114</v>
      </c>
      <c r="Z64" s="18">
        <f t="shared" si="150"/>
        <v>0.11287268419197573</v>
      </c>
      <c r="AA64" s="18">
        <f t="shared" si="150"/>
        <v>0.11991026505359582</v>
      </c>
      <c r="AB64" s="18">
        <f t="shared" si="150"/>
        <v>0.12334768019766652</v>
      </c>
      <c r="AD64" s="68">
        <f t="shared" si="113"/>
        <v>52.846646063172109</v>
      </c>
      <c r="AE64" s="69">
        <f t="shared" si="114"/>
        <v>87.173118521110695</v>
      </c>
      <c r="AF64" s="69">
        <f t="shared" si="115"/>
        <v>140.0197645842828</v>
      </c>
      <c r="AH64" t="str">
        <f t="shared" si="142"/>
        <v>63 Community and civil enforcement occupations</v>
      </c>
      <c r="AI64" s="18">
        <f t="shared" si="151"/>
        <v>8.7631421174353963E-2</v>
      </c>
      <c r="AJ64" s="18">
        <f t="shared" si="151"/>
        <v>9.5694350715068752E-2</v>
      </c>
      <c r="AK64" s="18">
        <f t="shared" si="151"/>
        <v>0.10608637818662937</v>
      </c>
      <c r="AL64" s="18">
        <f t="shared" si="151"/>
        <v>0.10853526502196513</v>
      </c>
      <c r="AM64" s="18">
        <f t="shared" si="151"/>
        <v>0.1203951969229458</v>
      </c>
      <c r="AO64" s="68">
        <f t="shared" si="117"/>
        <v>23.097058508934875</v>
      </c>
      <c r="AP64" s="69">
        <f t="shared" si="118"/>
        <v>65.437074839187588</v>
      </c>
      <c r="AQ64" s="69">
        <f t="shared" si="119"/>
        <v>88.534133348122467</v>
      </c>
      <c r="AS64" t="str">
        <f t="shared" si="143"/>
        <v>63 Community and civil enforcement occupations</v>
      </c>
      <c r="AT64" s="18">
        <f t="shared" si="152"/>
        <v>0.10666842930488851</v>
      </c>
      <c r="AU64" s="18">
        <f t="shared" si="152"/>
        <v>0.10283738747543154</v>
      </c>
      <c r="AV64" s="18">
        <f t="shared" si="152"/>
        <v>0.10869876417055108</v>
      </c>
      <c r="AW64" s="18">
        <f t="shared" si="152"/>
        <v>9.3203852088805217E-2</v>
      </c>
      <c r="AX64" s="18">
        <f t="shared" si="152"/>
        <v>8.7677684726827437E-2</v>
      </c>
      <c r="AZ64" s="68">
        <f t="shared" si="121"/>
        <v>0.77315450506218419</v>
      </c>
      <c r="BA64" s="69">
        <f t="shared" si="122"/>
        <v>61.332290279542178</v>
      </c>
      <c r="BB64" s="69">
        <f t="shared" si="123"/>
        <v>62.105444784604359</v>
      </c>
      <c r="BD64" t="str">
        <f t="shared" si="144"/>
        <v>63 Community and civil enforcement occupations</v>
      </c>
      <c r="BE64" s="18">
        <f t="shared" si="153"/>
        <v>0.10637220563252554</v>
      </c>
      <c r="BF64" s="18">
        <f t="shared" si="153"/>
        <v>7.2882521326637612E-2</v>
      </c>
      <c r="BG64" s="18">
        <f t="shared" si="153"/>
        <v>0.11446942668027016</v>
      </c>
      <c r="BH64" s="18">
        <f t="shared" si="153"/>
        <v>6.6676811053913959E-2</v>
      </c>
      <c r="BI64" s="18">
        <f t="shared" si="153"/>
        <v>6.5629526893317428E-2</v>
      </c>
      <c r="BK64" s="68">
        <f t="shared" si="125"/>
        <v>-41.460997521615226</v>
      </c>
      <c r="BL64" s="69">
        <f t="shared" si="126"/>
        <v>22.935298409348398</v>
      </c>
      <c r="BM64" s="69">
        <f t="shared" si="127"/>
        <v>-18.525699112266832</v>
      </c>
      <c r="BO64" t="str">
        <f t="shared" si="145"/>
        <v>63 Community and civil enforcement occupations</v>
      </c>
      <c r="BP64" s="18">
        <f t="shared" si="154"/>
        <v>0.14632552349666089</v>
      </c>
      <c r="BQ64" s="18">
        <f t="shared" si="154"/>
        <v>0.13177480612137846</v>
      </c>
      <c r="BR64" s="18">
        <f t="shared" si="154"/>
        <v>0.17455006989871191</v>
      </c>
      <c r="BS64" s="18">
        <f t="shared" si="154"/>
        <v>0.13963962243058869</v>
      </c>
      <c r="BT64" s="18">
        <f t="shared" si="154"/>
        <v>0.16551570298587712</v>
      </c>
      <c r="BV64" s="68">
        <f t="shared" si="129"/>
        <v>-17.186957162010462</v>
      </c>
      <c r="BW64" s="69">
        <f t="shared" si="130"/>
        <v>33.485081187194787</v>
      </c>
      <c r="BX64" s="69">
        <f t="shared" si="131"/>
        <v>16.298124025184325</v>
      </c>
      <c r="BZ64" t="str">
        <f t="shared" si="146"/>
        <v>63 Community and civil enforcement occupations</v>
      </c>
      <c r="CA64" s="18">
        <f t="shared" si="155"/>
        <v>0.16611488270652847</v>
      </c>
      <c r="CB64" s="18">
        <f t="shared" si="155"/>
        <v>0.17716827123210963</v>
      </c>
      <c r="CC64" s="18">
        <f t="shared" si="155"/>
        <v>0.22391823128114149</v>
      </c>
      <c r="CD64" s="18">
        <f t="shared" si="155"/>
        <v>0.21405683711667034</v>
      </c>
      <c r="CE64" s="18">
        <f t="shared" si="155"/>
        <v>0.25834977363577893</v>
      </c>
      <c r="CG64" s="68">
        <f t="shared" si="133"/>
        <v>-31.64961812658672</v>
      </c>
      <c r="CH64" s="69">
        <f t="shared" si="134"/>
        <v>33.44279235922599</v>
      </c>
      <c r="CI64" s="69">
        <f t="shared" si="135"/>
        <v>1.7931742326392675</v>
      </c>
      <c r="CK64" t="str">
        <f t="shared" si="147"/>
        <v>63 Community and civil enforcement occupations</v>
      </c>
      <c r="CL64" s="18">
        <f t="shared" si="156"/>
        <v>0.13405035230177156</v>
      </c>
      <c r="CM64" s="18">
        <f t="shared" si="156"/>
        <v>0.10779621503843925</v>
      </c>
      <c r="CN64" s="18">
        <f t="shared" si="156"/>
        <v>0.17937610713103924</v>
      </c>
      <c r="CO64" s="18">
        <f t="shared" si="156"/>
        <v>0.10666304518761958</v>
      </c>
      <c r="CP64" s="18">
        <f t="shared" si="156"/>
        <v>9.7044341414092197E-2</v>
      </c>
      <c r="CR64" s="68">
        <f t="shared" si="137"/>
        <v>-66.470297114917869</v>
      </c>
      <c r="CS64" s="69">
        <f t="shared" si="138"/>
        <v>13.808916806816931</v>
      </c>
      <c r="CT64" s="69">
        <f t="shared" si="139"/>
        <v>-52.661380308100938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1.4445001555740262</v>
      </c>
      <c r="C65" s="18">
        <f t="shared" si="157"/>
        <v>1.3540305354065181</v>
      </c>
      <c r="D65" s="18">
        <f t="shared" si="157"/>
        <v>0.9910819286640058</v>
      </c>
      <c r="E65" s="18">
        <f t="shared" si="157"/>
        <v>0.91929511190098812</v>
      </c>
      <c r="F65" s="18">
        <f t="shared" si="157"/>
        <v>0.91400592769770728</v>
      </c>
      <c r="H65" s="68">
        <f t="shared" si="105"/>
        <v>43.140744449778339</v>
      </c>
      <c r="I65" s="69">
        <f t="shared" si="106"/>
        <v>66.059767044803152</v>
      </c>
      <c r="J65" s="69">
        <f t="shared" si="107"/>
        <v>109.20051149458149</v>
      </c>
      <c r="L65" t="str">
        <f t="shared" si="140"/>
        <v>71 Sales occupations</v>
      </c>
      <c r="M65" s="18">
        <f t="shared" ref="M65:Q70" si="158">M28/M$35*100</f>
        <v>2.7432096384401383</v>
      </c>
      <c r="N65" s="18">
        <f t="shared" si="158"/>
        <v>2.6228867615855256</v>
      </c>
      <c r="O65" s="18">
        <f t="shared" si="158"/>
        <v>2.3938465624133838</v>
      </c>
      <c r="P65" s="18">
        <f t="shared" si="158"/>
        <v>2.3573238311030966</v>
      </c>
      <c r="Q65" s="18">
        <f t="shared" si="158"/>
        <v>2.6209335622047942</v>
      </c>
      <c r="S65" s="68">
        <f t="shared" si="109"/>
        <v>61.078784800374621</v>
      </c>
      <c r="T65" s="69">
        <f t="shared" si="110"/>
        <v>73.81717175972048</v>
      </c>
      <c r="U65" s="69">
        <f t="shared" si="111"/>
        <v>134.8959565600951</v>
      </c>
      <c r="W65" t="str">
        <f t="shared" si="141"/>
        <v>71 Sales occupations</v>
      </c>
      <c r="X65" s="18">
        <f t="shared" ref="X65:AB70" si="159">X28/X$35*100</f>
        <v>5.5454207101982416</v>
      </c>
      <c r="Y65" s="18">
        <f t="shared" si="159"/>
        <v>5.5052856525338507</v>
      </c>
      <c r="Z65" s="18">
        <f t="shared" si="159"/>
        <v>5.3798832075336307</v>
      </c>
      <c r="AA65" s="18">
        <f t="shared" si="159"/>
        <v>5.3103846295018799</v>
      </c>
      <c r="AB65" s="18">
        <f t="shared" si="159"/>
        <v>5.8270130974175878</v>
      </c>
      <c r="AD65" s="68">
        <f t="shared" si="113"/>
        <v>51.491032960822714</v>
      </c>
      <c r="AE65" s="69">
        <f t="shared" si="114"/>
        <v>74.667587874036613</v>
      </c>
      <c r="AF65" s="69">
        <f t="shared" si="115"/>
        <v>126.15862083485932</v>
      </c>
      <c r="AH65" t="str">
        <f t="shared" si="142"/>
        <v>71 Sales occupations</v>
      </c>
      <c r="AI65" s="18">
        <f t="shared" ref="AI65:AM70" si="160">AI28/AI$35*100</f>
        <v>5.9907218487377234</v>
      </c>
      <c r="AJ65" s="18">
        <f t="shared" si="160"/>
        <v>6.5921903193388118</v>
      </c>
      <c r="AK65" s="18">
        <f t="shared" si="160"/>
        <v>6.7107908002356735</v>
      </c>
      <c r="AL65" s="18">
        <f t="shared" si="160"/>
        <v>7.310520873326011</v>
      </c>
      <c r="AM65" s="18">
        <f t="shared" si="160"/>
        <v>9.1476457647577529</v>
      </c>
      <c r="AO65" s="68">
        <f t="shared" si="117"/>
        <v>47.854237082744028</v>
      </c>
      <c r="AP65" s="69">
        <f t="shared" si="118"/>
        <v>72.78187068598524</v>
      </c>
      <c r="AQ65" s="69">
        <f t="shared" si="119"/>
        <v>120.63610776872926</v>
      </c>
      <c r="AS65" t="str">
        <f t="shared" si="143"/>
        <v>71 Sales occupations</v>
      </c>
      <c r="AT65" s="18">
        <f t="shared" ref="AT65:AX70" si="161">AT28/AT$35*100</f>
        <v>5.858208464929473</v>
      </c>
      <c r="AU65" s="18">
        <f t="shared" si="161"/>
        <v>5.600851410302675</v>
      </c>
      <c r="AV65" s="18">
        <f t="shared" si="161"/>
        <v>5.5847295454246124</v>
      </c>
      <c r="AW65" s="18">
        <f t="shared" si="161"/>
        <v>5.314733049347268</v>
      </c>
      <c r="AX65" s="18">
        <f t="shared" si="161"/>
        <v>5.8175551231118883</v>
      </c>
      <c r="AZ65" s="68">
        <f t="shared" si="121"/>
        <v>30.14238094489788</v>
      </c>
      <c r="BA65" s="69">
        <f t="shared" si="122"/>
        <v>58.567042550891479</v>
      </c>
      <c r="BB65" s="69">
        <f t="shared" si="123"/>
        <v>88.709423495789352</v>
      </c>
      <c r="BD65" t="str">
        <f t="shared" si="144"/>
        <v>71 Sales occupations</v>
      </c>
      <c r="BE65" s="18">
        <f t="shared" ref="BE65:BI70" si="162">BE28/BE$35*100</f>
        <v>10.692069542165484</v>
      </c>
      <c r="BF65" s="18">
        <f t="shared" si="162"/>
        <v>10.435774109549936</v>
      </c>
      <c r="BG65" s="18">
        <f t="shared" si="162"/>
        <v>10.480869473170573</v>
      </c>
      <c r="BH65" s="18">
        <f t="shared" si="162"/>
        <v>10.711645003365646</v>
      </c>
      <c r="BI65" s="18">
        <f t="shared" si="162"/>
        <v>11.727149573397261</v>
      </c>
      <c r="BK65" s="68">
        <f t="shared" si="125"/>
        <v>14.243290590693839</v>
      </c>
      <c r="BL65" s="69">
        <f t="shared" si="126"/>
        <v>53.687828009118924</v>
      </c>
      <c r="BM65" s="69">
        <f t="shared" si="127"/>
        <v>67.931118599812763</v>
      </c>
      <c r="BO65" t="str">
        <f t="shared" si="145"/>
        <v>71 Sales occupations</v>
      </c>
      <c r="BP65" s="18">
        <f t="shared" ref="BP65:BT70" si="163">BP28/BP$35*100</f>
        <v>11.48950685569713</v>
      </c>
      <c r="BQ65" s="18">
        <f t="shared" si="163"/>
        <v>10.446483892291477</v>
      </c>
      <c r="BR65" s="18">
        <f t="shared" si="163"/>
        <v>10.873898974772061</v>
      </c>
      <c r="BS65" s="18">
        <f t="shared" si="163"/>
        <v>9.7534233407238879</v>
      </c>
      <c r="BT65" s="18">
        <f t="shared" si="163"/>
        <v>8.2093332934278997</v>
      </c>
      <c r="BV65" s="68">
        <f t="shared" si="129"/>
        <v>-34.067102640887477</v>
      </c>
      <c r="BW65" s="69">
        <f t="shared" si="130"/>
        <v>38.975585366705943</v>
      </c>
      <c r="BX65" s="69">
        <f t="shared" si="131"/>
        <v>4.9084827258184642</v>
      </c>
      <c r="BZ65" t="str">
        <f t="shared" si="146"/>
        <v>71 Sales occupations</v>
      </c>
      <c r="CA65" s="18">
        <f t="shared" ref="CA65:CE70" si="164">CA28/CA$35*100</f>
        <v>13.125865557639571</v>
      </c>
      <c r="CB65" s="18">
        <f t="shared" si="164"/>
        <v>10.915505372349344</v>
      </c>
      <c r="CC65" s="18">
        <f t="shared" si="164"/>
        <v>12.421293522623484</v>
      </c>
      <c r="CD65" s="18">
        <f t="shared" si="164"/>
        <v>11.216958491346604</v>
      </c>
      <c r="CE65" s="18">
        <f t="shared" si="164"/>
        <v>7.9914325485687332</v>
      </c>
      <c r="CG65" s="68">
        <f t="shared" si="133"/>
        <v>-61.886386238562828</v>
      </c>
      <c r="CH65" s="69">
        <f t="shared" si="134"/>
        <v>27.643485833235594</v>
      </c>
      <c r="CI65" s="69">
        <f t="shared" si="135"/>
        <v>-34.242900405327234</v>
      </c>
      <c r="CK65" t="str">
        <f t="shared" si="147"/>
        <v>71 Sales occupations</v>
      </c>
      <c r="CL65" s="18">
        <f t="shared" ref="CL65:CP70" si="165">CL28/CL$35*100</f>
        <v>16.06806217494341</v>
      </c>
      <c r="CM65" s="18">
        <f t="shared" si="165"/>
        <v>14.320353762438632</v>
      </c>
      <c r="CN65" s="18">
        <f t="shared" si="165"/>
        <v>12.727851849614586</v>
      </c>
      <c r="CO65" s="18">
        <f t="shared" si="165"/>
        <v>11.729547412486408</v>
      </c>
      <c r="CP65" s="18">
        <f t="shared" si="165"/>
        <v>8.3270596798132015</v>
      </c>
      <c r="CR65" s="68">
        <f t="shared" si="137"/>
        <v>-59.452820627237671</v>
      </c>
      <c r="CS65" s="69">
        <f t="shared" si="138"/>
        <v>21.71291606848445</v>
      </c>
      <c r="CT65" s="69">
        <f t="shared" si="139"/>
        <v>-37.739904558753217</v>
      </c>
    </row>
    <row r="66" spans="1:98" x14ac:dyDescent="0.2">
      <c r="A66" t="str">
        <f t="shared" si="103"/>
        <v>72 Customer service occupations</v>
      </c>
      <c r="B66" s="18">
        <f t="shared" si="157"/>
        <v>0.41067943257121597</v>
      </c>
      <c r="C66" s="18">
        <f t="shared" si="157"/>
        <v>0.41804032067053137</v>
      </c>
      <c r="D66" s="18">
        <f t="shared" si="157"/>
        <v>0.41741088783404645</v>
      </c>
      <c r="E66" s="18">
        <f t="shared" si="157"/>
        <v>0.53107168224721546</v>
      </c>
      <c r="F66" s="18">
        <f t="shared" si="157"/>
        <v>0.59473284033562179</v>
      </c>
      <c r="H66" s="68">
        <f t="shared" si="105"/>
        <v>121.14746414551061</v>
      </c>
      <c r="I66" s="69">
        <f t="shared" si="106"/>
        <v>84.247987344306623</v>
      </c>
      <c r="J66" s="69">
        <f t="shared" si="107"/>
        <v>205.39545148981722</v>
      </c>
      <c r="L66" t="str">
        <f t="shared" si="140"/>
        <v>72 Customer service occupations</v>
      </c>
      <c r="M66" s="18">
        <f t="shared" si="158"/>
        <v>0.76170940210028881</v>
      </c>
      <c r="N66" s="18">
        <f t="shared" si="158"/>
        <v>0.82960472646302319</v>
      </c>
      <c r="O66" s="18">
        <f t="shared" si="158"/>
        <v>0.7113637788824263</v>
      </c>
      <c r="P66" s="18">
        <f t="shared" si="158"/>
        <v>0.92337984192576927</v>
      </c>
      <c r="Q66" s="18">
        <f t="shared" si="158"/>
        <v>1.0566988838833185</v>
      </c>
      <c r="S66" s="68">
        <f t="shared" si="109"/>
        <v>118.54362533853029</v>
      </c>
      <c r="T66" s="69">
        <f t="shared" si="110"/>
        <v>95.203020251435802</v>
      </c>
      <c r="U66" s="69">
        <f t="shared" si="111"/>
        <v>213.74664558996611</v>
      </c>
      <c r="W66" t="str">
        <f t="shared" si="141"/>
        <v>72 Customer service occupations</v>
      </c>
      <c r="X66" s="18">
        <f t="shared" si="159"/>
        <v>1.5051495521335128</v>
      </c>
      <c r="Y66" s="18">
        <f t="shared" si="159"/>
        <v>1.5764894184511289</v>
      </c>
      <c r="Z66" s="18">
        <f t="shared" si="159"/>
        <v>1.596197014985173</v>
      </c>
      <c r="AA66" s="18">
        <f t="shared" si="159"/>
        <v>2.0070362385133578</v>
      </c>
      <c r="AB66" s="18">
        <f t="shared" si="159"/>
        <v>2.2380260351563446</v>
      </c>
      <c r="AD66" s="68">
        <f t="shared" si="113"/>
        <v>96.106694912006205</v>
      </c>
      <c r="AE66" s="69">
        <f t="shared" si="114"/>
        <v>82.705332968249351</v>
      </c>
      <c r="AF66" s="69">
        <f t="shared" si="115"/>
        <v>178.81202788025556</v>
      </c>
      <c r="AH66" t="str">
        <f t="shared" si="142"/>
        <v>72 Customer service occupations</v>
      </c>
      <c r="AI66" s="18">
        <f t="shared" si="160"/>
        <v>1.2352781886454087</v>
      </c>
      <c r="AJ66" s="18">
        <f t="shared" si="160"/>
        <v>1.5186638906364316</v>
      </c>
      <c r="AK66" s="18">
        <f t="shared" si="160"/>
        <v>1.580202546606249</v>
      </c>
      <c r="AL66" s="18">
        <f t="shared" si="160"/>
        <v>2.2800391578603456</v>
      </c>
      <c r="AM66" s="18">
        <f t="shared" si="160"/>
        <v>2.851608479096269</v>
      </c>
      <c r="AO66" s="68">
        <f t="shared" si="117"/>
        <v>95.738058663401944</v>
      </c>
      <c r="AP66" s="69">
        <f t="shared" si="118"/>
        <v>85.651183560456047</v>
      </c>
      <c r="AQ66" s="69">
        <f t="shared" si="119"/>
        <v>181.38924222385799</v>
      </c>
      <c r="AS66" t="str">
        <f t="shared" si="143"/>
        <v>72 Customer service occupations</v>
      </c>
      <c r="AT66" s="18">
        <f t="shared" si="161"/>
        <v>2.2233241239836343</v>
      </c>
      <c r="AU66" s="18">
        <f t="shared" si="161"/>
        <v>2.3058638773648013</v>
      </c>
      <c r="AV66" s="18">
        <f t="shared" si="161"/>
        <v>2.3791922160057042</v>
      </c>
      <c r="AW66" s="18">
        <f t="shared" si="161"/>
        <v>3.0284148772640993</v>
      </c>
      <c r="AX66" s="18">
        <f t="shared" si="161"/>
        <v>3.2321421093764062</v>
      </c>
      <c r="AZ66" s="68">
        <f t="shared" si="121"/>
        <v>69.72323618425925</v>
      </c>
      <c r="BA66" s="69">
        <f t="shared" si="122"/>
        <v>71.247938524820469</v>
      </c>
      <c r="BB66" s="69">
        <f t="shared" si="123"/>
        <v>140.97117470907972</v>
      </c>
      <c r="BD66" t="str">
        <f t="shared" si="144"/>
        <v>72 Customer service occupations</v>
      </c>
      <c r="BE66" s="18">
        <f t="shared" si="162"/>
        <v>1.9698995121135943</v>
      </c>
      <c r="BF66" s="18">
        <f t="shared" si="162"/>
        <v>2.0680336685186775</v>
      </c>
      <c r="BG66" s="18">
        <f t="shared" si="162"/>
        <v>2.1093715674621429</v>
      </c>
      <c r="BH66" s="18">
        <f t="shared" si="162"/>
        <v>2.6909614089771905</v>
      </c>
      <c r="BI66" s="18">
        <f t="shared" si="162"/>
        <v>3.0375027171224178</v>
      </c>
      <c r="BK66" s="68">
        <f t="shared" si="125"/>
        <v>47.027691735754892</v>
      </c>
      <c r="BL66" s="69">
        <f t="shared" si="126"/>
        <v>57.340897728798645</v>
      </c>
      <c r="BM66" s="69">
        <f t="shared" si="127"/>
        <v>104.36858946455354</v>
      </c>
      <c r="BO66" t="str">
        <f t="shared" si="145"/>
        <v>72 Customer service occupations</v>
      </c>
      <c r="BP66" s="18">
        <f t="shared" si="163"/>
        <v>2.1571968344057075</v>
      </c>
      <c r="BQ66" s="18">
        <f t="shared" si="163"/>
        <v>2.27165461789743</v>
      </c>
      <c r="BR66" s="18">
        <f t="shared" si="163"/>
        <v>2.3962196486191103</v>
      </c>
      <c r="BS66" s="18">
        <f t="shared" si="163"/>
        <v>3.0073545633368814</v>
      </c>
      <c r="BT66" s="18">
        <f t="shared" si="163"/>
        <v>3.3284774420285714</v>
      </c>
      <c r="BV66" s="68">
        <f t="shared" si="129"/>
        <v>21.310546589679134</v>
      </c>
      <c r="BW66" s="69">
        <f t="shared" si="130"/>
        <v>52.906731082787537</v>
      </c>
      <c r="BX66" s="69">
        <f t="shared" si="131"/>
        <v>74.217277672466679</v>
      </c>
      <c r="BZ66" t="str">
        <f t="shared" si="146"/>
        <v>72 Customer service occupations</v>
      </c>
      <c r="CA66" s="18">
        <f t="shared" si="164"/>
        <v>1.6892287901517051</v>
      </c>
      <c r="CB66" s="18">
        <f t="shared" si="164"/>
        <v>1.585384815029695</v>
      </c>
      <c r="CC66" s="18">
        <f t="shared" si="164"/>
        <v>1.8027616392280299</v>
      </c>
      <c r="CD66" s="18">
        <f t="shared" si="164"/>
        <v>2.2383216479797579</v>
      </c>
      <c r="CE66" s="18">
        <f t="shared" si="164"/>
        <v>3.3659973300918846</v>
      </c>
      <c r="CG66" s="68">
        <f t="shared" si="133"/>
        <v>10.610861259075282</v>
      </c>
      <c r="CH66" s="69">
        <f t="shared" si="134"/>
        <v>37.726024352066496</v>
      </c>
      <c r="CI66" s="69">
        <f t="shared" si="135"/>
        <v>48.336885611141781</v>
      </c>
      <c r="CK66" t="str">
        <f t="shared" si="147"/>
        <v>72 Customer service occupations</v>
      </c>
      <c r="CL66" s="18">
        <f t="shared" si="165"/>
        <v>1.3562368777871032</v>
      </c>
      <c r="CM66" s="18">
        <f t="shared" si="165"/>
        <v>1.8873705520505921</v>
      </c>
      <c r="CN66" s="18">
        <f t="shared" si="165"/>
        <v>1.8615682709197261</v>
      </c>
      <c r="CO66" s="18">
        <f t="shared" si="165"/>
        <v>3.2546466181432363</v>
      </c>
      <c r="CP66" s="18">
        <f t="shared" si="165"/>
        <v>5.2532730499045508</v>
      </c>
      <c r="CR66" s="68">
        <f t="shared" si="137"/>
        <v>74.894071937721378</v>
      </c>
      <c r="CS66" s="69">
        <f t="shared" si="138"/>
        <v>60.72527109267817</v>
      </c>
      <c r="CT66" s="69">
        <f t="shared" si="139"/>
        <v>135.61934303039956</v>
      </c>
    </row>
    <row r="67" spans="1:98" x14ac:dyDescent="0.2">
      <c r="A67" t="str">
        <f t="shared" si="103"/>
        <v>81 Process, plant and machine operatives</v>
      </c>
      <c r="B67" s="18">
        <f t="shared" si="157"/>
        <v>0.34327876417855441</v>
      </c>
      <c r="C67" s="18">
        <f t="shared" si="157"/>
        <v>0.46858831309341015</v>
      </c>
      <c r="D67" s="18">
        <f t="shared" si="157"/>
        <v>0.37316029136489876</v>
      </c>
      <c r="E67" s="18">
        <f t="shared" si="157"/>
        <v>0.47617072830710644</v>
      </c>
      <c r="F67" s="18">
        <f t="shared" si="157"/>
        <v>0.57846065957622894</v>
      </c>
      <c r="H67" s="68">
        <f t="shared" si="105"/>
        <v>140.60365560651334</v>
      </c>
      <c r="I67" s="69">
        <f t="shared" si="106"/>
        <v>81.928562857776782</v>
      </c>
      <c r="J67" s="69">
        <f t="shared" si="107"/>
        <v>222.53221846429011</v>
      </c>
      <c r="L67" t="str">
        <f t="shared" si="140"/>
        <v>81 Process, plant and machine operatives</v>
      </c>
      <c r="M67" s="18">
        <f t="shared" si="158"/>
        <v>0.39562554265916861</v>
      </c>
      <c r="N67" s="18">
        <f t="shared" si="158"/>
        <v>0.42315025800372058</v>
      </c>
      <c r="O67" s="18">
        <f t="shared" si="158"/>
        <v>0.33942594178567609</v>
      </c>
      <c r="P67" s="18">
        <f t="shared" si="158"/>
        <v>0.45354407050581352</v>
      </c>
      <c r="Q67" s="18">
        <f t="shared" si="158"/>
        <v>0.56316325032703585</v>
      </c>
      <c r="S67" s="68">
        <f t="shared" si="109"/>
        <v>144.10007769157406</v>
      </c>
      <c r="T67" s="69">
        <f t="shared" si="110"/>
        <v>97.144569582266243</v>
      </c>
      <c r="U67" s="69">
        <f t="shared" si="111"/>
        <v>241.24464727384031</v>
      </c>
      <c r="W67" t="str">
        <f t="shared" si="141"/>
        <v>81 Process, plant and machine operatives</v>
      </c>
      <c r="X67" s="18">
        <f t="shared" si="159"/>
        <v>0.66019899482517908</v>
      </c>
      <c r="Y67" s="18">
        <f t="shared" si="159"/>
        <v>0.57079345596083042</v>
      </c>
      <c r="Z67" s="18">
        <f t="shared" si="159"/>
        <v>0.46918734302605269</v>
      </c>
      <c r="AA67" s="18">
        <f t="shared" si="159"/>
        <v>0.64524024906502653</v>
      </c>
      <c r="AB67" s="18">
        <f t="shared" si="159"/>
        <v>0.79904775316514987</v>
      </c>
      <c r="AD67" s="68">
        <f t="shared" si="113"/>
        <v>138.19916075302612</v>
      </c>
      <c r="AE67" s="69">
        <f t="shared" si="114"/>
        <v>91.359898947976319</v>
      </c>
      <c r="AF67" s="69">
        <f t="shared" si="115"/>
        <v>229.55905970100244</v>
      </c>
      <c r="AH67" t="str">
        <f t="shared" si="142"/>
        <v>81 Process, plant and machine operatives</v>
      </c>
      <c r="AI67" s="18">
        <f t="shared" si="160"/>
        <v>0.99909605589517969</v>
      </c>
      <c r="AJ67" s="18">
        <f t="shared" si="160"/>
        <v>1.0425980886348185</v>
      </c>
      <c r="AK67" s="18">
        <f t="shared" si="160"/>
        <v>0.90109646573482349</v>
      </c>
      <c r="AL67" s="18">
        <f t="shared" si="160"/>
        <v>1.3711556582280295</v>
      </c>
      <c r="AM67" s="18">
        <f t="shared" si="160"/>
        <v>1.663145329168932</v>
      </c>
      <c r="AO67" s="68">
        <f t="shared" si="117"/>
        <v>100.19676286590649</v>
      </c>
      <c r="AP67" s="69">
        <f t="shared" si="118"/>
        <v>76.8357731185977</v>
      </c>
      <c r="AQ67" s="69">
        <f t="shared" si="119"/>
        <v>177.03253598450422</v>
      </c>
      <c r="AS67" t="str">
        <f t="shared" si="143"/>
        <v>81 Process, plant and machine operatives</v>
      </c>
      <c r="AT67" s="18">
        <f t="shared" si="161"/>
        <v>2.3292152256603647</v>
      </c>
      <c r="AU67" s="18">
        <f t="shared" si="161"/>
        <v>1.903810010634007</v>
      </c>
      <c r="AV67" s="18">
        <f t="shared" si="161"/>
        <v>1.6332828806865929</v>
      </c>
      <c r="AW67" s="18">
        <f t="shared" si="161"/>
        <v>2.202948616352232</v>
      </c>
      <c r="AX67" s="18">
        <f t="shared" si="161"/>
        <v>2.1659453477784631</v>
      </c>
      <c r="AZ67" s="68">
        <f t="shared" si="121"/>
        <v>65.678620968731309</v>
      </c>
      <c r="BA67" s="69">
        <f t="shared" si="122"/>
        <v>65.142973102593245</v>
      </c>
      <c r="BB67" s="69">
        <f t="shared" si="123"/>
        <v>130.82159407132454</v>
      </c>
      <c r="BD67" t="str">
        <f t="shared" si="144"/>
        <v>81 Process, plant and machine operatives</v>
      </c>
      <c r="BE67" s="18">
        <f t="shared" si="162"/>
        <v>4.404830802387214</v>
      </c>
      <c r="BF67" s="18">
        <f t="shared" si="162"/>
        <v>3.8867098929772914</v>
      </c>
      <c r="BG67" s="18">
        <f t="shared" si="162"/>
        <v>3.8004493218835527</v>
      </c>
      <c r="BH67" s="18">
        <f t="shared" si="162"/>
        <v>4.5607384913174869</v>
      </c>
      <c r="BI67" s="18">
        <f t="shared" si="162"/>
        <v>4.7656961473057518</v>
      </c>
      <c r="BK67" s="68">
        <f t="shared" si="125"/>
        <v>28.034483869154275</v>
      </c>
      <c r="BL67" s="69">
        <f t="shared" si="126"/>
        <v>44.099669862215443</v>
      </c>
      <c r="BM67" s="69">
        <f t="shared" si="127"/>
        <v>72.134153731369722</v>
      </c>
      <c r="BO67" t="str">
        <f t="shared" si="145"/>
        <v>81 Process, plant and machine operatives</v>
      </c>
      <c r="BP67" s="18">
        <f t="shared" si="163"/>
        <v>5.0059966677326138</v>
      </c>
      <c r="BQ67" s="18">
        <f t="shared" si="163"/>
        <v>4.7345460298813808</v>
      </c>
      <c r="BR67" s="18">
        <f t="shared" si="163"/>
        <v>4.3167438771334119</v>
      </c>
      <c r="BS67" s="18">
        <f t="shared" si="163"/>
        <v>5.7939562156957063</v>
      </c>
      <c r="BT67" s="18">
        <f t="shared" si="163"/>
        <v>6.535578413649791</v>
      </c>
      <c r="BV67" s="68">
        <f t="shared" si="129"/>
        <v>32.223093752018023</v>
      </c>
      <c r="BW67" s="69">
        <f t="shared" si="130"/>
        <v>47.746703239422139</v>
      </c>
      <c r="BX67" s="69">
        <f t="shared" si="131"/>
        <v>79.969796991440163</v>
      </c>
      <c r="BZ67" t="str">
        <f t="shared" si="146"/>
        <v>81 Process, plant and machine operatives</v>
      </c>
      <c r="CA67" s="18">
        <f t="shared" si="164"/>
        <v>5.5434139117064563</v>
      </c>
      <c r="CB67" s="18">
        <f t="shared" si="164"/>
        <v>5.725154985033134</v>
      </c>
      <c r="CC67" s="18">
        <f t="shared" si="164"/>
        <v>4.8236550114585155</v>
      </c>
      <c r="CD67" s="18">
        <f t="shared" si="164"/>
        <v>5.7156894493477068</v>
      </c>
      <c r="CE67" s="18">
        <f t="shared" si="164"/>
        <v>3.8900766687496766</v>
      </c>
      <c r="CG67" s="68">
        <f t="shared" si="133"/>
        <v>-52.224610507900771</v>
      </c>
      <c r="CH67" s="69">
        <f t="shared" si="134"/>
        <v>30.031790875846315</v>
      </c>
      <c r="CI67" s="69">
        <f t="shared" si="135"/>
        <v>-22.192819632054455</v>
      </c>
      <c r="CK67" t="str">
        <f t="shared" si="147"/>
        <v>81 Process, plant and machine operatives</v>
      </c>
      <c r="CL67" s="18">
        <f t="shared" si="165"/>
        <v>7.7728182049159988</v>
      </c>
      <c r="CM67" s="18">
        <f t="shared" si="165"/>
        <v>7.0190265619597039</v>
      </c>
      <c r="CN67" s="18">
        <f t="shared" si="165"/>
        <v>6.8482729470222283</v>
      </c>
      <c r="CO67" s="18">
        <f t="shared" si="165"/>
        <v>4.9581632572494376</v>
      </c>
      <c r="CP67" s="18">
        <f t="shared" si="165"/>
        <v>2.7021928742283854</v>
      </c>
      <c r="CR67" s="68">
        <f t="shared" si="137"/>
        <v>-75.545467453995556</v>
      </c>
      <c r="CS67" s="69">
        <f t="shared" si="138"/>
        <v>14.749233578833518</v>
      </c>
      <c r="CT67" s="69">
        <f t="shared" si="139"/>
        <v>-60.796233875162045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0.38641757555588646</v>
      </c>
      <c r="C68" s="18">
        <f t="shared" si="157"/>
        <v>0.5526113438446616</v>
      </c>
      <c r="D68" s="18">
        <f t="shared" si="157"/>
        <v>0.47024956555981012</v>
      </c>
      <c r="E68" s="18">
        <f t="shared" si="157"/>
        <v>0.57260161331157777</v>
      </c>
      <c r="F68" s="18">
        <f t="shared" si="157"/>
        <v>0.7210285886149973</v>
      </c>
      <c r="H68" s="68">
        <f t="shared" si="105"/>
        <v>137.98407588950414</v>
      </c>
      <c r="I68" s="69">
        <f t="shared" si="106"/>
        <v>119.62036941435873</v>
      </c>
      <c r="J68" s="69">
        <f t="shared" si="107"/>
        <v>257.60444530386286</v>
      </c>
      <c r="L68" t="str">
        <f t="shared" si="140"/>
        <v>82 Transport and mobile machine drivers and operatives</v>
      </c>
      <c r="M68" s="18">
        <f t="shared" si="158"/>
        <v>0.35428207729767786</v>
      </c>
      <c r="N68" s="18">
        <f t="shared" si="158"/>
        <v>0.47737406833509594</v>
      </c>
      <c r="O68" s="18">
        <f t="shared" si="158"/>
        <v>0.41836042050475497</v>
      </c>
      <c r="P68" s="18">
        <f t="shared" si="158"/>
        <v>0.48205195399443174</v>
      </c>
      <c r="Q68" s="18">
        <f t="shared" si="158"/>
        <v>0.6338291552102856</v>
      </c>
      <c r="S68" s="68">
        <f t="shared" si="109"/>
        <v>122.89496788571776</v>
      </c>
      <c r="T68" s="69">
        <f t="shared" si="110"/>
        <v>109.17775281162932</v>
      </c>
      <c r="U68" s="69">
        <f t="shared" si="111"/>
        <v>232.07272069734705</v>
      </c>
      <c r="W68" t="str">
        <f t="shared" si="141"/>
        <v>82 Transport and mobile machine drivers and operatives</v>
      </c>
      <c r="X68" s="18">
        <f t="shared" si="159"/>
        <v>0.72138209258131836</v>
      </c>
      <c r="Y68" s="18">
        <f t="shared" si="159"/>
        <v>0.86068662017603492</v>
      </c>
      <c r="Z68" s="18">
        <f t="shared" si="159"/>
        <v>0.76026956301791926</v>
      </c>
      <c r="AA68" s="18">
        <f t="shared" si="159"/>
        <v>0.81261756092066917</v>
      </c>
      <c r="AB68" s="18">
        <f t="shared" si="159"/>
        <v>0.86943971121433705</v>
      </c>
      <c r="AD68" s="68">
        <f t="shared" si="113"/>
        <v>59.950517177939268</v>
      </c>
      <c r="AE68" s="69">
        <f t="shared" si="114"/>
        <v>87.740748227083671</v>
      </c>
      <c r="AF68" s="69">
        <f t="shared" si="115"/>
        <v>147.69126540502296</v>
      </c>
      <c r="AH68" t="str">
        <f t="shared" si="142"/>
        <v>82 Transport and mobile machine drivers and operatives</v>
      </c>
      <c r="AI68" s="18">
        <f t="shared" si="160"/>
        <v>1.0689595638036944</v>
      </c>
      <c r="AJ68" s="18">
        <f t="shared" si="160"/>
        <v>1.2231749098405182</v>
      </c>
      <c r="AK68" s="18">
        <f t="shared" si="160"/>
        <v>1.1404377403832591</v>
      </c>
      <c r="AL68" s="18">
        <f t="shared" si="160"/>
        <v>1.3545682563532304</v>
      </c>
      <c r="AM68" s="18">
        <f t="shared" si="160"/>
        <v>1.3382044652279175</v>
      </c>
      <c r="AO68" s="68">
        <f t="shared" si="117"/>
        <v>27.276736297382794</v>
      </c>
      <c r="AP68" s="69">
        <f t="shared" si="118"/>
        <v>72.940626649351358</v>
      </c>
      <c r="AQ68" s="69">
        <f t="shared" si="119"/>
        <v>100.21736294673414</v>
      </c>
      <c r="AS68" t="str">
        <f t="shared" si="143"/>
        <v>82 Transport and mobile machine drivers and operatives</v>
      </c>
      <c r="AT68" s="18">
        <f t="shared" si="161"/>
        <v>2.0679648042017202</v>
      </c>
      <c r="AU68" s="18">
        <f t="shared" si="161"/>
        <v>2.2853969511732881</v>
      </c>
      <c r="AV68" s="18">
        <f t="shared" si="161"/>
        <v>2.1340329165097498</v>
      </c>
      <c r="AW68" s="18">
        <f t="shared" si="161"/>
        <v>2.3689802289467958</v>
      </c>
      <c r="AX68" s="18">
        <f t="shared" si="161"/>
        <v>2.2250800338332035</v>
      </c>
      <c r="AZ68" s="68">
        <f t="shared" si="121"/>
        <v>30.264149935073469</v>
      </c>
      <c r="BA68" s="69">
        <f t="shared" si="122"/>
        <v>81.221056789683345</v>
      </c>
      <c r="BB68" s="69">
        <f t="shared" si="123"/>
        <v>111.48520672475681</v>
      </c>
      <c r="BD68" t="str">
        <f t="shared" si="144"/>
        <v>82 Transport and mobile machine drivers and operatives</v>
      </c>
      <c r="BE68" s="18">
        <f t="shared" si="162"/>
        <v>3.3493363365840758</v>
      </c>
      <c r="BF68" s="18">
        <f t="shared" si="162"/>
        <v>3.6533371620527966</v>
      </c>
      <c r="BG68" s="18">
        <f t="shared" si="162"/>
        <v>3.7977921760933153</v>
      </c>
      <c r="BH68" s="18">
        <f t="shared" si="162"/>
        <v>3.6088572317864975</v>
      </c>
      <c r="BI68" s="18">
        <f t="shared" si="162"/>
        <v>3.5346838300651209</v>
      </c>
      <c r="BK68" s="68">
        <f t="shared" si="125"/>
        <v>-4.9712690729086271</v>
      </c>
      <c r="BL68" s="69">
        <f t="shared" si="126"/>
        <v>47.822396122719532</v>
      </c>
      <c r="BM68" s="69">
        <f t="shared" si="127"/>
        <v>42.851127049810906</v>
      </c>
      <c r="BO68" t="str">
        <f t="shared" si="145"/>
        <v>82 Transport and mobile machine drivers and operatives</v>
      </c>
      <c r="BP68" s="18">
        <f t="shared" si="163"/>
        <v>4.9949440194074857</v>
      </c>
      <c r="BQ68" s="18">
        <f t="shared" si="163"/>
        <v>5.8595933577842381</v>
      </c>
      <c r="BR68" s="18">
        <f t="shared" si="163"/>
        <v>5.5095943132901795</v>
      </c>
      <c r="BS68" s="18">
        <f t="shared" si="163"/>
        <v>6.2712052349211023</v>
      </c>
      <c r="BT68" s="18">
        <f t="shared" si="163"/>
        <v>7.3970953945072973</v>
      </c>
      <c r="BV68" s="68">
        <f t="shared" si="129"/>
        <v>17.252244333240611</v>
      </c>
      <c r="BW68" s="69">
        <f t="shared" si="130"/>
        <v>57.511590468581765</v>
      </c>
      <c r="BX68" s="69">
        <f t="shared" si="131"/>
        <v>74.763834801822355</v>
      </c>
      <c r="BZ68" t="str">
        <f t="shared" si="146"/>
        <v>82 Transport and mobile machine drivers and operatives</v>
      </c>
      <c r="CA68" s="18">
        <f t="shared" si="164"/>
        <v>5.6522749882618708</v>
      </c>
      <c r="CB68" s="18">
        <f t="shared" si="164"/>
        <v>8.2128792934588351</v>
      </c>
      <c r="CC68" s="18">
        <f t="shared" si="164"/>
        <v>6.5331007503627596</v>
      </c>
      <c r="CD68" s="18">
        <f t="shared" si="164"/>
        <v>7.0398894388708815</v>
      </c>
      <c r="CE68" s="18">
        <f t="shared" si="164"/>
        <v>7.3926121101222444</v>
      </c>
      <c r="CG68" s="68">
        <f t="shared" si="133"/>
        <v>-32.965113463788853</v>
      </c>
      <c r="CH68" s="69">
        <f t="shared" si="134"/>
        <v>41.577818567866352</v>
      </c>
      <c r="CI68" s="69">
        <f t="shared" si="135"/>
        <v>8.6127051040775005</v>
      </c>
      <c r="CK68" t="str">
        <f t="shared" si="147"/>
        <v>82 Transport and mobile machine drivers and operatives</v>
      </c>
      <c r="CL68" s="18">
        <f t="shared" si="165"/>
        <v>6.3233475554747676</v>
      </c>
      <c r="CM68" s="18">
        <f t="shared" si="165"/>
        <v>7.9834200021359196</v>
      </c>
      <c r="CN68" s="18">
        <f t="shared" si="165"/>
        <v>9.5182136639331123</v>
      </c>
      <c r="CO68" s="18">
        <f t="shared" si="165"/>
        <v>8.181459142825398</v>
      </c>
      <c r="CP68" s="18">
        <f t="shared" si="165"/>
        <v>4.4658247655574073</v>
      </c>
      <c r="CR68" s="68">
        <f t="shared" si="137"/>
        <v>-70.92161309337655</v>
      </c>
      <c r="CS68" s="69">
        <f t="shared" si="138"/>
        <v>24.722368061928606</v>
      </c>
      <c r="CT68" s="69">
        <f t="shared" si="139"/>
        <v>-46.199245031447958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5.7247528634888868E-3</v>
      </c>
      <c r="C69" s="18">
        <f t="shared" si="157"/>
        <v>4.6479696404197008E-3</v>
      </c>
      <c r="D69" s="18">
        <f t="shared" si="157"/>
        <v>4.2854021361447151E-3</v>
      </c>
      <c r="E69" s="18">
        <f t="shared" si="157"/>
        <v>3.3925566393089852E-3</v>
      </c>
      <c r="F69" s="18">
        <f t="shared" si="157"/>
        <v>3.3135470041337042E-3</v>
      </c>
      <c r="H69" s="68">
        <f t="shared" si="105"/>
        <v>20.012192637767203</v>
      </c>
      <c r="I69" s="69">
        <f t="shared" si="106"/>
        <v>68.061698836917031</v>
      </c>
      <c r="J69" s="69">
        <f t="shared" si="107"/>
        <v>88.073891474684231</v>
      </c>
      <c r="L69" t="str">
        <f t="shared" si="140"/>
        <v>91 Elementary trades and related occupations</v>
      </c>
      <c r="M69" s="18">
        <f t="shared" si="158"/>
        <v>0.14555445640389669</v>
      </c>
      <c r="N69" s="18">
        <f t="shared" si="158"/>
        <v>0.18634288792717743</v>
      </c>
      <c r="O69" s="18">
        <f t="shared" si="158"/>
        <v>0.10398515384715103</v>
      </c>
      <c r="P69" s="18">
        <f t="shared" si="158"/>
        <v>0.10469922124222129</v>
      </c>
      <c r="Q69" s="18">
        <f t="shared" si="158"/>
        <v>0.13281251852997547</v>
      </c>
      <c r="S69" s="68">
        <f t="shared" si="109"/>
        <v>87.908452567563302</v>
      </c>
      <c r="T69" s="69">
        <f t="shared" si="110"/>
        <v>70.985055373732081</v>
      </c>
      <c r="U69" s="69">
        <f t="shared" si="111"/>
        <v>158.89350794129538</v>
      </c>
      <c r="W69" t="str">
        <f t="shared" si="141"/>
        <v>91 Elementary trades and related occupations</v>
      </c>
      <c r="X69" s="18">
        <f t="shared" si="159"/>
        <v>0.34861342817878405</v>
      </c>
      <c r="Y69" s="18">
        <f t="shared" si="159"/>
        <v>0.27862028037499875</v>
      </c>
      <c r="Z69" s="18">
        <f t="shared" si="159"/>
        <v>0.2280311521716418</v>
      </c>
      <c r="AA69" s="18">
        <f t="shared" si="159"/>
        <v>0.19098489600586563</v>
      </c>
      <c r="AB69" s="18">
        <f t="shared" si="159"/>
        <v>0.1756570808129812</v>
      </c>
      <c r="AD69" s="68">
        <f t="shared" si="113"/>
        <v>7.7420562378637579</v>
      </c>
      <c r="AE69" s="69">
        <f t="shared" si="114"/>
        <v>59.202973166363748</v>
      </c>
      <c r="AF69" s="69">
        <f t="shared" si="115"/>
        <v>66.945029404227512</v>
      </c>
      <c r="AH69" t="str">
        <f t="shared" si="142"/>
        <v>91 Elementary trades and related occupations</v>
      </c>
      <c r="AI69" s="18">
        <f t="shared" si="160"/>
        <v>0.69071537765114666</v>
      </c>
      <c r="AJ69" s="18">
        <f t="shared" si="160"/>
        <v>0.71880523078598946</v>
      </c>
      <c r="AK69" s="18">
        <f t="shared" si="160"/>
        <v>0.5503728738791992</v>
      </c>
      <c r="AL69" s="18">
        <f t="shared" si="160"/>
        <v>0.59845997563162734</v>
      </c>
      <c r="AM69" s="18">
        <f t="shared" si="160"/>
        <v>0.75437479014485265</v>
      </c>
      <c r="AO69" s="68">
        <f t="shared" si="117"/>
        <v>48.671691457335896</v>
      </c>
      <c r="AP69" s="69">
        <f t="shared" si="118"/>
        <v>72.244456260282831</v>
      </c>
      <c r="AQ69" s="69">
        <f t="shared" si="119"/>
        <v>120.91614771761871</v>
      </c>
      <c r="AS69" t="str">
        <f t="shared" si="143"/>
        <v>91 Elementary trades and related occupations</v>
      </c>
      <c r="AT69" s="18">
        <f t="shared" si="161"/>
        <v>0.95372411300646764</v>
      </c>
      <c r="AU69" s="18">
        <f t="shared" si="161"/>
        <v>0.77021994484757716</v>
      </c>
      <c r="AV69" s="18">
        <f t="shared" si="161"/>
        <v>0.69089617022252514</v>
      </c>
      <c r="AW69" s="18">
        <f t="shared" si="161"/>
        <v>0.60126266638953885</v>
      </c>
      <c r="AX69" s="18">
        <f t="shared" si="161"/>
        <v>0.57335886584604201</v>
      </c>
      <c r="AZ69" s="68">
        <f t="shared" si="121"/>
        <v>3.6797960077480845</v>
      </c>
      <c r="BA69" s="69">
        <f t="shared" si="122"/>
        <v>50.408595325684111</v>
      </c>
      <c r="BB69" s="69">
        <f t="shared" si="123"/>
        <v>54.088391333432199</v>
      </c>
      <c r="BD69" t="str">
        <f t="shared" si="144"/>
        <v>91 Elementary trades and related occupations</v>
      </c>
      <c r="BE69" s="18">
        <f t="shared" si="162"/>
        <v>1.244338544334344</v>
      </c>
      <c r="BF69" s="18">
        <f t="shared" si="162"/>
        <v>0.9966792249461951</v>
      </c>
      <c r="BG69" s="18">
        <f t="shared" si="162"/>
        <v>0.98621856096977734</v>
      </c>
      <c r="BH69" s="18">
        <f t="shared" si="162"/>
        <v>0.75388956834845033</v>
      </c>
      <c r="BI69" s="18">
        <f t="shared" si="162"/>
        <v>0.74836774355508251</v>
      </c>
      <c r="BK69" s="68">
        <f t="shared" si="125"/>
        <v>-22.522171510562178</v>
      </c>
      <c r="BL69" s="69">
        <f t="shared" si="126"/>
        <v>29.066427441714826</v>
      </c>
      <c r="BM69" s="69">
        <f t="shared" si="127"/>
        <v>6.5442559311526498</v>
      </c>
      <c r="BO69" t="str">
        <f t="shared" si="145"/>
        <v>91 Elementary trades and related occupations</v>
      </c>
      <c r="BP69" s="18">
        <f t="shared" si="163"/>
        <v>2.2331324539794228</v>
      </c>
      <c r="BQ69" s="18">
        <f t="shared" si="163"/>
        <v>1.9266781577877055</v>
      </c>
      <c r="BR69" s="18">
        <f t="shared" si="163"/>
        <v>1.8914701136586072</v>
      </c>
      <c r="BS69" s="18">
        <f t="shared" si="163"/>
        <v>1.6791467132324509</v>
      </c>
      <c r="BT69" s="18">
        <f t="shared" si="163"/>
        <v>1.9152890696899676</v>
      </c>
      <c r="BV69" s="68">
        <f t="shared" si="129"/>
        <v>-11.566988815655138</v>
      </c>
      <c r="BW69" s="69">
        <f t="shared" si="130"/>
        <v>31.40760917089181</v>
      </c>
      <c r="BX69" s="69">
        <f t="shared" si="131"/>
        <v>19.84062035523667</v>
      </c>
      <c r="BZ69" t="str">
        <f t="shared" si="146"/>
        <v>91 Elementary trades and related occupations</v>
      </c>
      <c r="CA69" s="18">
        <f t="shared" si="164"/>
        <v>3.6061052654449788</v>
      </c>
      <c r="CB69" s="18">
        <f t="shared" si="164"/>
        <v>3.4797539026151312</v>
      </c>
      <c r="CC69" s="18">
        <f t="shared" si="164"/>
        <v>3.2231763183235271</v>
      </c>
      <c r="CD69" s="18">
        <f t="shared" si="164"/>
        <v>2.7880809514637526</v>
      </c>
      <c r="CE69" s="18">
        <f t="shared" si="164"/>
        <v>3.2121831846049087</v>
      </c>
      <c r="CG69" s="68">
        <f t="shared" si="133"/>
        <v>-40.961059415655114</v>
      </c>
      <c r="CH69" s="69">
        <f t="shared" si="134"/>
        <v>27.605523286409017</v>
      </c>
      <c r="CI69" s="69">
        <f t="shared" si="135"/>
        <v>-13.355536129246099</v>
      </c>
      <c r="CK69" t="str">
        <f t="shared" si="147"/>
        <v>91 Elementary trades and related occupations</v>
      </c>
      <c r="CL69" s="18">
        <f t="shared" si="165"/>
        <v>4.4077288894048454</v>
      </c>
      <c r="CM69" s="18">
        <f t="shared" si="165"/>
        <v>4.4523923442435924</v>
      </c>
      <c r="CN69" s="18">
        <f t="shared" si="165"/>
        <v>4.5846038150914428</v>
      </c>
      <c r="CO69" s="18">
        <f t="shared" si="165"/>
        <v>3.6408892240279394</v>
      </c>
      <c r="CP69" s="18">
        <f t="shared" si="165"/>
        <v>3.3027733644571415</v>
      </c>
      <c r="CR69" s="68">
        <f t="shared" si="137"/>
        <v>-55.352099192145396</v>
      </c>
      <c r="CS69" s="69">
        <f t="shared" si="138"/>
        <v>19.176930658739476</v>
      </c>
      <c r="CT69" s="69">
        <f t="shared" si="139"/>
        <v>-36.175168533405923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0.50595539203503503</v>
      </c>
      <c r="C70" s="18">
        <f t="shared" si="157"/>
        <v>0.57214255796449787</v>
      </c>
      <c r="D70" s="18">
        <f t="shared" si="157"/>
        <v>0.5273728600251768</v>
      </c>
      <c r="E70" s="18">
        <f t="shared" si="157"/>
        <v>0.56777844612507422</v>
      </c>
      <c r="F70" s="18">
        <f t="shared" si="157"/>
        <v>0.62529876098296722</v>
      </c>
      <c r="H70" s="68">
        <f t="shared" si="105"/>
        <v>84.032111305009678</v>
      </c>
      <c r="I70" s="69">
        <f t="shared" si="106"/>
        <v>87.83915478642416</v>
      </c>
      <c r="J70" s="69">
        <f t="shared" si="107"/>
        <v>171.87126609143385</v>
      </c>
      <c r="L70" t="str">
        <f t="shared" ref="L70" si="166">A70</f>
        <v>92 Elementary administration and service occupations</v>
      </c>
      <c r="M70" s="18">
        <f t="shared" si="158"/>
        <v>1.9338251842665972</v>
      </c>
      <c r="N70" s="18">
        <f t="shared" si="158"/>
        <v>2.2253017509869419</v>
      </c>
      <c r="O70" s="18">
        <f t="shared" si="158"/>
        <v>2.1540050208976766</v>
      </c>
      <c r="P70" s="18">
        <f t="shared" si="158"/>
        <v>2.4425847669940359</v>
      </c>
      <c r="Q70" s="18">
        <f t="shared" si="158"/>
        <v>3.123966158339456</v>
      </c>
      <c r="S70" s="68">
        <f t="shared" si="109"/>
        <v>113.37240472599133</v>
      </c>
      <c r="T70" s="69">
        <f t="shared" si="110"/>
        <v>95.81754847778565</v>
      </c>
      <c r="U70" s="69">
        <f t="shared" si="111"/>
        <v>209.18995320377701</v>
      </c>
      <c r="W70" t="str">
        <f t="shared" ref="W70" si="167">A70</f>
        <v>92 Elementary administration and service occupations</v>
      </c>
      <c r="X70" s="18">
        <f t="shared" si="159"/>
        <v>3.6077143144187382</v>
      </c>
      <c r="Y70" s="18">
        <f t="shared" si="159"/>
        <v>3.870293095973028</v>
      </c>
      <c r="Z70" s="18">
        <f t="shared" si="159"/>
        <v>3.757172557845105</v>
      </c>
      <c r="AA70" s="18">
        <f t="shared" si="159"/>
        <v>4.1153174729462991</v>
      </c>
      <c r="AB70" s="18">
        <f t="shared" si="159"/>
        <v>4.7502621966474274</v>
      </c>
      <c r="AD70" s="68">
        <f t="shared" si="113"/>
        <v>76.835811750413072</v>
      </c>
      <c r="AE70" s="69">
        <f t="shared" si="114"/>
        <v>91.462224009330924</v>
      </c>
      <c r="AF70" s="69">
        <f t="shared" si="115"/>
        <v>168.29803575974401</v>
      </c>
      <c r="AH70" t="str">
        <f t="shared" ref="AH70" si="168">L70</f>
        <v>92 Elementary administration and service occupations</v>
      </c>
      <c r="AI70" s="18">
        <f t="shared" si="160"/>
        <v>4.9050594350849552</v>
      </c>
      <c r="AJ70" s="18">
        <f t="shared" si="160"/>
        <v>6.1627314180542507</v>
      </c>
      <c r="AK70" s="18">
        <f t="shared" si="160"/>
        <v>6.153832063403609</v>
      </c>
      <c r="AL70" s="18">
        <f t="shared" si="160"/>
        <v>7.5163498990631332</v>
      </c>
      <c r="AM70" s="18">
        <f t="shared" si="160"/>
        <v>9.8047524186711765</v>
      </c>
      <c r="AO70" s="68">
        <f t="shared" si="117"/>
        <v>72.818060982082528</v>
      </c>
      <c r="AP70" s="69">
        <f t="shared" si="118"/>
        <v>82.490739090094905</v>
      </c>
      <c r="AQ70" s="69">
        <f t="shared" si="119"/>
        <v>155.30880007217743</v>
      </c>
      <c r="AS70" t="str">
        <f t="shared" ref="AS70" si="169">W70</f>
        <v>92 Elementary administration and service occupations</v>
      </c>
      <c r="AT70" s="18">
        <f t="shared" si="161"/>
        <v>5.7172757079038368</v>
      </c>
      <c r="AU70" s="18">
        <f t="shared" si="161"/>
        <v>6.295662146823755</v>
      </c>
      <c r="AV70" s="18">
        <f t="shared" si="161"/>
        <v>6.1792671733515148</v>
      </c>
      <c r="AW70" s="18">
        <f t="shared" si="161"/>
        <v>6.7590438949271192</v>
      </c>
      <c r="AX70" s="18">
        <f t="shared" si="161"/>
        <v>8.1807153434283268</v>
      </c>
      <c r="AZ70" s="68">
        <f t="shared" si="121"/>
        <v>65.399691399490038</v>
      </c>
      <c r="BA70" s="69">
        <f t="shared" si="122"/>
        <v>82.399799284985491</v>
      </c>
      <c r="BB70" s="69">
        <f t="shared" si="123"/>
        <v>147.7994906844755</v>
      </c>
      <c r="BD70" t="str">
        <f t="shared" ref="BD70" si="170">AH70</f>
        <v>92 Elementary administration and service occupations</v>
      </c>
      <c r="BE70" s="18">
        <f t="shared" si="162"/>
        <v>8.9354196569003097</v>
      </c>
      <c r="BF70" s="18">
        <f t="shared" si="162"/>
        <v>8.3132266072885983</v>
      </c>
      <c r="BG70" s="18">
        <f t="shared" si="162"/>
        <v>8.4127606266052872</v>
      </c>
      <c r="BH70" s="18">
        <f t="shared" si="162"/>
        <v>8.0844504556179384</v>
      </c>
      <c r="BI70" s="18">
        <f t="shared" si="162"/>
        <v>7.9912993407732582</v>
      </c>
      <c r="BK70" s="68">
        <f t="shared" si="125"/>
        <v>-3.0128005982549548</v>
      </c>
      <c r="BL70" s="69">
        <f t="shared" si="126"/>
        <v>47.799007230846286</v>
      </c>
      <c r="BM70" s="69">
        <f t="shared" si="127"/>
        <v>44.786206632591337</v>
      </c>
      <c r="BO70" t="str">
        <f t="shared" ref="BO70" si="171">AS70</f>
        <v>92 Elementary administration and service occupations</v>
      </c>
      <c r="BP70" s="18">
        <f t="shared" si="163"/>
        <v>14.582129075940282</v>
      </c>
      <c r="BQ70" s="18">
        <f t="shared" si="163"/>
        <v>15.183340818902064</v>
      </c>
      <c r="BR70" s="18">
        <f t="shared" si="163"/>
        <v>15.302552727307933</v>
      </c>
      <c r="BS70" s="18">
        <f t="shared" si="163"/>
        <v>16.070370629877061</v>
      </c>
      <c r="BT70" s="18">
        <f t="shared" si="163"/>
        <v>17.720291014667662</v>
      </c>
      <c r="BV70" s="68">
        <f t="shared" si="129"/>
        <v>1.1315193333144893</v>
      </c>
      <c r="BW70" s="69">
        <f t="shared" si="130"/>
        <v>46.655980980137564</v>
      </c>
      <c r="BX70" s="69">
        <f t="shared" si="131"/>
        <v>47.78750031345205</v>
      </c>
      <c r="BZ70" t="str">
        <f t="shared" ref="BZ70" si="172">BD70</f>
        <v>92 Elementary administration and service occupations</v>
      </c>
      <c r="CA70" s="18">
        <f t="shared" si="164"/>
        <v>19.868024614545384</v>
      </c>
      <c r="CB70" s="18">
        <f t="shared" si="164"/>
        <v>20.416667874648866</v>
      </c>
      <c r="CC70" s="18">
        <f t="shared" si="164"/>
        <v>20.880866891278536</v>
      </c>
      <c r="CD70" s="18">
        <f t="shared" si="164"/>
        <v>22.146566429598106</v>
      </c>
      <c r="CE70" s="18">
        <f t="shared" si="164"/>
        <v>25.318463764856485</v>
      </c>
      <c r="CG70" s="68">
        <f t="shared" si="133"/>
        <v>-28.169127651571952</v>
      </c>
      <c r="CH70" s="69">
        <f t="shared" si="134"/>
        <v>36.1877398270166</v>
      </c>
      <c r="CI70" s="69">
        <f t="shared" si="135"/>
        <v>8.0186121754446429</v>
      </c>
      <c r="CK70" t="str">
        <f t="shared" ref="CK70" si="173">BO70</f>
        <v>92 Elementary administration and service occupations</v>
      </c>
      <c r="CL70" s="18">
        <f t="shared" si="165"/>
        <v>25.945532274970979</v>
      </c>
      <c r="CM70" s="18">
        <f t="shared" si="165"/>
        <v>22.116873525094359</v>
      </c>
      <c r="CN70" s="18">
        <f t="shared" si="165"/>
        <v>20.42098026336722</v>
      </c>
      <c r="CO70" s="18">
        <f t="shared" si="165"/>
        <v>18.50179945287055</v>
      </c>
      <c r="CP70" s="18">
        <f t="shared" si="165"/>
        <v>15.822691373872988</v>
      </c>
      <c r="CR70" s="68">
        <f t="shared" si="137"/>
        <v>-51.979369920894044</v>
      </c>
      <c r="CS70" s="69">
        <f t="shared" si="138"/>
        <v>20.419246437193156</v>
      </c>
      <c r="CT70" s="69">
        <f t="shared" si="139"/>
        <v>-31.560123483700892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55.211471589719508</v>
      </c>
      <c r="I72" s="67">
        <f>IF(D35&gt;0,I35/D35*100,0)</f>
        <v>67.596421506266225</v>
      </c>
      <c r="J72" s="67">
        <f t="shared" ref="J72" si="175">IF(D35&gt;0,(J35/D35)*100,0)</f>
        <v>122.80789309598575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47.12234633972465</v>
      </c>
      <c r="T72" s="67">
        <f t="shared" ref="T72" si="177">IF(O35&gt;0,T35/O35*100,0)</f>
        <v>69.316283314996383</v>
      </c>
      <c r="U72" s="67">
        <f t="shared" ref="U72" si="178">IF(O35&gt;0,(U35/O35)*100,0)</f>
        <v>116.43862965472103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39.866523498813969</v>
      </c>
      <c r="AE72" s="67">
        <f t="shared" ref="AE72" si="180">IF(Z35&gt;0,AE35/Z35*100,0)</f>
        <v>67.815339836824549</v>
      </c>
      <c r="AF72" s="67">
        <f t="shared" ref="AF72" si="181">IF(Z35&gt;0,(AF35/Z35)*100,0)</f>
        <v>107.68186333563851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8.4671268987446027</v>
      </c>
      <c r="AP72" s="67">
        <f t="shared" ref="AP72" si="183">IF(AK35&gt;0,AP35/AK35*100,0)</f>
        <v>55.561006549386263</v>
      </c>
      <c r="AQ72" s="67">
        <f t="shared" ref="AQ72" si="184">IF(AK35&gt;0,(AQ35/AK35)*100,0)</f>
        <v>64.028133448130859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24.933925780508247</v>
      </c>
      <c r="BA72" s="67">
        <f t="shared" ref="BA72" si="186">IF(AV35&gt;0,BA35/AV35*100,0)</f>
        <v>59.556783739596654</v>
      </c>
      <c r="BB72" s="67">
        <f t="shared" ref="BB72" si="187">IF(AV35&gt;0,(BB35/AV35)*100,0)</f>
        <v>84.4907095201049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2.1023062230534761</v>
      </c>
      <c r="BL72" s="67">
        <f t="shared" ref="BL72" si="189">IF(BG35&gt;0,BL35/BG35*100,0)</f>
        <v>46.508813789659293</v>
      </c>
      <c r="BM72" s="67">
        <f t="shared" ref="BM72" si="190">IF(BG35&gt;0,(BM35/BG35)*100,0)</f>
        <v>48.611120012712767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-12.666761188637818</v>
      </c>
      <c r="BW72" s="67">
        <f t="shared" ref="BW72" si="192">IF(BR35&gt;0,BW35/BR35*100,0)</f>
        <v>41.006581043913705</v>
      </c>
      <c r="BX72" s="67">
        <f t="shared" ref="BX72" si="193">IF(BR35&gt;0,(BX35/BR35)*100,0)</f>
        <v>28.339819855275884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-40.759008993512367</v>
      </c>
      <c r="CH72" s="67">
        <f t="shared" ref="CH72" si="195">IF(CC35&gt;0,CH35/CC35*100,0)</f>
        <v>32.378134857706769</v>
      </c>
      <c r="CI72" s="67">
        <f t="shared" ref="CI72" si="196">IF(CC35&gt;0,(CI35/CC35)*100,0)</f>
        <v>-8.3808741358056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-38.023922990804806</v>
      </c>
      <c r="CS72" s="67">
        <f t="shared" ref="CS72" si="198">IF(CN35&gt;0,CS35/CN35*100,0)</f>
        <v>27.157083203171361</v>
      </c>
      <c r="CT72" s="67">
        <f t="shared" ref="CT72" si="199">IF(CN35&gt;0,(CT35/CN35)*100,0)</f>
        <v>-10.86683978763344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10.273192206257953</v>
      </c>
      <c r="C82" s="18">
        <f t="shared" si="210"/>
        <v>-15.355914793154756</v>
      </c>
      <c r="D82" s="18">
        <f t="shared" si="210"/>
        <v>2.3938239217088375</v>
      </c>
      <c r="E82" s="18">
        <f t="shared" si="210"/>
        <v>2.8490762459865815</v>
      </c>
      <c r="F82" s="18">
        <f t="shared" ref="F82:F107" si="211">IF(AND(F$6-C$6 &lt;&gt; 0,C8&lt;&gt;0,F8&lt;&gt;0),(EXP(LN(F8/C8)/(F$6-C$6))-1)*100,0)</f>
        <v>1.4636745098461912</v>
      </c>
      <c r="H82" s="18">
        <f t="shared" ref="H82:H107" si="212">IF($F$6-$D$6 &lt;&gt; 0,(EXP(LN(1+(H45/100))/($F$6-$D$6))-1)*100,0)</f>
        <v>2.6971010152047281</v>
      </c>
      <c r="I82" s="18">
        <f t="shared" ref="I82:I107" si="213">IF(D8&gt;0,((1+(I8/D8))^(1/($F$6-$D$6))-1)*100,0)</f>
        <v>3.5934051948385726</v>
      </c>
      <c r="J82" s="18">
        <f t="shared" ref="J82:J107" si="214">IF($F$6-$D$6 &lt;&gt; 0,(EXP(LN(1+(J45/100))/($F$6-$D$6))-1)*100,0)</f>
        <v>5.3611643969911693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11.620113591201031</v>
      </c>
      <c r="N82" s="18">
        <f t="shared" si="215"/>
        <v>-16.844585990025472</v>
      </c>
      <c r="O82" s="18">
        <f t="shared" si="215"/>
        <v>1.4749518770606151</v>
      </c>
      <c r="P82" s="18">
        <f t="shared" si="215"/>
        <v>2.1697538047267928</v>
      </c>
      <c r="Q82" s="18">
        <f t="shared" ref="Q82:Q107" si="216">IF(AND(Q$6-N$6 &lt;&gt; 0,N8&lt;&gt;0,Q8&lt;&gt;0),(EXP(LN(Q8/N8)/(Q$6-N$6))-1)*100,0)</f>
        <v>0.64837485114404014</v>
      </c>
      <c r="S82" s="18">
        <f t="shared" ref="S82:S107" si="217">IF($F$6-$D$6 &lt;&gt; 0,(EXP(LN(1+(S45/100))/($F$6-$D$6))-1)*100,0)</f>
        <v>1.9376261722498178</v>
      </c>
      <c r="T82" s="18">
        <f t="shared" ref="T82:T107" si="218">IF(O8&gt;0,((1+(T8/O8))^(1/($F$6-$D$6))-1)*100,0)</f>
        <v>3.4957752957025967</v>
      </c>
      <c r="U82" s="18">
        <f t="shared" ref="U82:U107" si="219">IF($F$6-$D$6 &lt;&gt; 0,(EXP(LN(1+(U45/100))/($F$6-$D$6))-1)*100,0)</f>
        <v>4.7569377088178655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1.8014169651270118</v>
      </c>
      <c r="Y82" s="18">
        <f t="shared" si="220"/>
        <v>6.1435544440971324</v>
      </c>
      <c r="Z82" s="18">
        <f t="shared" si="220"/>
        <v>0.21975614848348535</v>
      </c>
      <c r="AA82" s="18">
        <f t="shared" si="220"/>
        <v>2.0073877412457364</v>
      </c>
      <c r="AB82" s="18">
        <f t="shared" ref="AB82:AB107" si="221">IF(AND(AB$6-Y$6 &lt;&gt; 0,Y8&lt;&gt;0,AB8&lt;&gt;0),(EXP(LN(AB8/Y8)/(AB$6-Y$6))-1)*100,0)</f>
        <v>1.6976780440935979</v>
      </c>
      <c r="AD82" s="18">
        <f t="shared" ref="AD82:AD107" si="222">IF($F$6-$D$6 &lt;&gt; 0,(EXP(LN(1+(AD45/100))/($F$6-$D$6))-1)*100,0)</f>
        <v>1.4079954310702192</v>
      </c>
      <c r="AE82" s="18">
        <f t="shared" ref="AE82:AE107" si="223">IF(Z8&gt;0,((1+(AE8/Z8))^(1/($F$6-$D$6))-1)*100,0)</f>
        <v>3.3492846644462837</v>
      </c>
      <c r="AF82" s="18">
        <f t="shared" ref="AF82:AF107" si="224">IF($F$6-$D$6 &lt;&gt; 0,(EXP(LN(1+(AF45/100))/($F$6-$D$6))-1)*100,0)</f>
        <v>4.2703721433075437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-0.58395867103068211</v>
      </c>
      <c r="AJ82" s="18">
        <f t="shared" si="225"/>
        <v>16.829436111895379</v>
      </c>
      <c r="AK82" s="18">
        <f t="shared" si="225"/>
        <v>-1.1376974271055995</v>
      </c>
      <c r="AL82" s="18">
        <f t="shared" si="225"/>
        <v>1.3502646025223664</v>
      </c>
      <c r="AM82" s="18">
        <f t="shared" ref="AM82:AM107" si="226">IF(AND(AM$6-AJ$6 &lt;&gt; 0,AJ8&lt;&gt;0,AM8&lt;&gt;0),(EXP(LN(AM8/AJ8)/(AM$6-AJ$6))-1)*100,0)</f>
        <v>1.4634609671637433</v>
      </c>
      <c r="AO82" s="18">
        <f t="shared" ref="AO82:AO107" si="227">IF($F$6-$D$6 &lt;&gt; 0,(EXP(LN(1+(AO45/100))/($F$6-$D$6))-1)*100,0)</f>
        <v>0.51406373814864015</v>
      </c>
      <c r="AP82" s="18">
        <f t="shared" ref="AP82:AP107" si="228">IF(AK8&gt;0,((1+(AP8/AK8))^(1/($F$6-$D$6))-1)*100,0)</f>
        <v>2.9181611049628353</v>
      </c>
      <c r="AQ82" s="18">
        <f t="shared" ref="AQ82:AQ107" si="229">IF($F$6-$D$6 &lt;&gt; 0,(EXP(LN(1+(AQ45/100))/($F$6-$D$6))-1)*100,0)</f>
        <v>3.2661106819031671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-0.80657874204479452</v>
      </c>
      <c r="AU82" s="18">
        <f t="shared" si="230"/>
        <v>7.3909593840686183</v>
      </c>
      <c r="AV82" s="18">
        <f t="shared" si="230"/>
        <v>-1.5972330701717441</v>
      </c>
      <c r="AW82" s="18">
        <f t="shared" si="230"/>
        <v>0.96693290696143741</v>
      </c>
      <c r="AX82" s="18">
        <f t="shared" ref="AX82:AX107" si="231">IF(AND(AX$6-AU$6 &lt;&gt; 0,AU8&lt;&gt;0,AX8&lt;&gt;0),(EXP(LN(AX8/AU8)/(AX$6-AU$6))-1)*100,0)</f>
        <v>0.54540886023841662</v>
      </c>
      <c r="AZ82" s="18">
        <f t="shared" ref="AZ82:AZ107" si="232">IF($F$6-$D$6 &lt;&gt; 0,(EXP(LN(1+(AZ45/100))/($F$6-$D$6))-1)*100,0)</f>
        <v>0.10487153354223899</v>
      </c>
      <c r="BA82" s="18">
        <f t="shared" ref="BA82:BA107" si="233">IF(AV8&gt;0,((1+(BA8/AV8))^(1/($F$6-$D$6))-1)*100,0)</f>
        <v>2.8203070432980315</v>
      </c>
      <c r="BB82" s="18">
        <f t="shared" ref="BB82:BB107" si="234">IF($F$6-$D$6 &lt;&gt; 0,(EXP(LN(1+(BB45/100))/($F$6-$D$6))-1)*100,0)</f>
        <v>2.8915327690596682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2.5558230832714912</v>
      </c>
      <c r="BF82" s="18">
        <f t="shared" si="235"/>
        <v>20.852671551876622</v>
      </c>
      <c r="BG82" s="18">
        <f t="shared" si="235"/>
        <v>-4.615198254976038</v>
      </c>
      <c r="BH82" s="18">
        <f t="shared" si="235"/>
        <v>0.90849105240842221</v>
      </c>
      <c r="BI82" s="18">
        <f t="shared" ref="BI82:BI107" si="236">IF(AND(BI$6-BF$6 &lt;&gt; 0,BF8&lt;&gt;0,BI8&lt;&gt;0),(EXP(LN(BI8/BF8)/(BI$6-BF$6))-1)*100,0)</f>
        <v>0.27278564517054793</v>
      </c>
      <c r="BK82" s="18">
        <f t="shared" ref="BK82:BK107" si="237">IF($F$6-$D$6 &lt;&gt; 0,(EXP(LN(1+(BK45/100))/($F$6-$D$6))-1)*100,0)</f>
        <v>-0.96739530364839954</v>
      </c>
      <c r="BL82" s="18">
        <f t="shared" ref="BL82:BL107" si="238">IF(BG8&gt;0,((1+(BL8/BG8))^(1/($F$6-$D$6))-1)*100,0)</f>
        <v>2.1278461483266176</v>
      </c>
      <c r="BM82" s="18">
        <f t="shared" ref="BM82:BM107" si="239">IF($F$6-$D$6 &lt;&gt; 0,(EXP(LN(1+(BM45/100))/($F$6-$D$6))-1)*100,0)</f>
        <v>1.4209837041021078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2.5048058603728274</v>
      </c>
      <c r="BQ82" s="18">
        <f t="shared" si="240"/>
        <v>0.26871498309541941</v>
      </c>
      <c r="BR82" s="18">
        <f t="shared" si="240"/>
        <v>-3.1966871481785231</v>
      </c>
      <c r="BS82" s="18">
        <f t="shared" si="240"/>
        <v>-0.67259695439785272</v>
      </c>
      <c r="BT82" s="18">
        <f t="shared" ref="BT82:BT107" si="241">IF(AND(BT$6-BQ$6 &lt;&gt; 0,BQ8&lt;&gt;0,BT8&lt;&gt;0),(EXP(LN(BT8/BQ8)/(BT$6-BQ$6))-1)*100,0)</f>
        <v>-1.4102625874694574</v>
      </c>
      <c r="BV82" s="18">
        <f t="shared" ref="BV82:BV107" si="242">IF($F$6-$D$6 &lt;&gt; 0,(EXP(LN(1+(BV45/100))/($F$6-$D$6))-1)*100,0)</f>
        <v>-1.5211895626728755</v>
      </c>
      <c r="BW82" s="18">
        <f t="shared" ref="BW82:BW107" si="243">IF(BR8&gt;0,((1+(BW8/BR8))^(1/($F$6-$D$6))-1)*100,0)</f>
        <v>2.1248031853379423</v>
      </c>
      <c r="BX82" s="18">
        <f t="shared" ref="BX82:BX107" si="244">IF($F$6-$D$6 &lt;&gt; 0,(EXP(LN(1+(BX45/100))/($F$6-$D$6))-1)*100,0)</f>
        <v>1.0254806895593438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9.6949837417723792</v>
      </c>
      <c r="CB82" s="18">
        <f t="shared" si="245"/>
        <v>-20.789456931671957</v>
      </c>
      <c r="CC82" s="18">
        <f t="shared" si="245"/>
        <v>-1.5161379826795218</v>
      </c>
      <c r="CD82" s="18">
        <f t="shared" si="245"/>
        <v>-3.3022844144624197</v>
      </c>
      <c r="CE82" s="18">
        <f t="shared" ref="CE82:CE107" si="246">IF(AND(CE$6-CB$6 &lt;&gt; 0,CB8&lt;&gt;0,CE8&lt;&gt;0),(EXP(LN(CE8/CB8)/(CE$6-CB$6))-1)*100,0)</f>
        <v>-3.9525905929999494</v>
      </c>
      <c r="CG82" s="18">
        <f t="shared" ref="CG82:CG107" si="247">IF($F$6-$D$6 &lt;&gt; 0,(EXP(LN(1+(CG45/100))/($F$6-$D$6))-1)*100,0)</f>
        <v>-2.7105309648635001</v>
      </c>
      <c r="CH82" s="18">
        <f t="shared" ref="CH82:CH107" si="248">IF(CC8&gt;0,((1+(CH8/CC8))^(1/($F$6-$D$6))-1)*100,0)</f>
        <v>2.080153576130539</v>
      </c>
      <c r="CI82" s="18">
        <f t="shared" ref="CI82:CI107" si="249">IF($F$6-$D$6 &lt;&gt; 0,(EXP(LN(1+(CI45/100))/($F$6-$D$6))-1)*100,0)</f>
        <v>0.15834923650768218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5.0425187968932139</v>
      </c>
      <c r="CM82" s="18">
        <f t="shared" si="250"/>
        <v>-23.144912763214766</v>
      </c>
      <c r="CN82" s="18">
        <f t="shared" si="250"/>
        <v>-3.0309605895951219</v>
      </c>
      <c r="CO82" s="18">
        <f t="shared" si="250"/>
        <v>1.2998282740221079</v>
      </c>
      <c r="CP82" s="18">
        <f t="shared" ref="CP82:CP107" si="251">IF(AND(CP$6-CM$6 &lt;&gt; 0,CM8&lt;&gt;0,CP8&lt;&gt;0),(EXP(LN(CP8/CM8)/(CP$6-CM$6))-1)*100,0)</f>
        <v>-1.7838686476373655</v>
      </c>
      <c r="CR82" s="18">
        <f t="shared" ref="CR82:CR107" si="252">IF($F$6-$D$6 &lt;&gt; 0,(EXP(LN(1+(CR45/100))/($F$6-$D$6))-1)*100,0)</f>
        <v>-0.16484330670885061</v>
      </c>
      <c r="CS82" s="18">
        <f t="shared" ref="CS82:CS107" si="253">IF(CN8&gt;0,((1+(CS8/CN8))^(1/($F$6-$D$6))-1)*100,0)</f>
        <v>2.0286869883699321</v>
      </c>
      <c r="CT82" s="18">
        <f t="shared" ref="CT82:CT107" si="254">IF($F$6-$D$6 &lt;&gt; 0,(EXP(LN(1+(CT45/100))/($F$6-$D$6))-1)*100,0)</f>
        <v>1.9046224675923762</v>
      </c>
    </row>
    <row r="83" spans="1:98" x14ac:dyDescent="0.2">
      <c r="A83" t="str">
        <f t="shared" si="209"/>
        <v>12 Other managers and proprietors</v>
      </c>
      <c r="B83" s="18">
        <f t="shared" si="210"/>
        <v>14.463116088616189</v>
      </c>
      <c r="C83" s="18">
        <f t="shared" si="210"/>
        <v>-27.371432234996853</v>
      </c>
      <c r="D83" s="18">
        <f t="shared" si="210"/>
        <v>8.4925533761341043</v>
      </c>
      <c r="E83" s="18">
        <f t="shared" si="210"/>
        <v>4.6119851964960601</v>
      </c>
      <c r="F83" s="18">
        <f t="shared" si="211"/>
        <v>3.4237065229845598</v>
      </c>
      <c r="H83" s="18">
        <f t="shared" si="212"/>
        <v>5.8898352497871675</v>
      </c>
      <c r="I83" s="18">
        <f t="shared" si="213"/>
        <v>5.1564363991475792</v>
      </c>
      <c r="J83" s="18">
        <f t="shared" si="214"/>
        <v>8.6800197516408986</v>
      </c>
      <c r="L83" t="str">
        <f t="shared" ref="L83:L106" si="255">A83</f>
        <v>12 Other managers and proprietors</v>
      </c>
      <c r="M83" s="18">
        <f t="shared" si="215"/>
        <v>11.492063438149568</v>
      </c>
      <c r="N83" s="18">
        <f t="shared" si="215"/>
        <v>-14.99472126314495</v>
      </c>
      <c r="O83" s="18">
        <f t="shared" si="215"/>
        <v>7.7256325273136417</v>
      </c>
      <c r="P83" s="18">
        <f t="shared" si="215"/>
        <v>4.4208915143050698</v>
      </c>
      <c r="Q83" s="18">
        <f t="shared" si="216"/>
        <v>4.0955575001534017</v>
      </c>
      <c r="S83" s="18">
        <f t="shared" si="217"/>
        <v>5.5110509251718343</v>
      </c>
      <c r="T83" s="18">
        <f t="shared" si="218"/>
        <v>5.0300228486898302</v>
      </c>
      <c r="U83" s="18">
        <f t="shared" si="219"/>
        <v>8.336821188019039</v>
      </c>
      <c r="W83" t="str">
        <f t="shared" ref="W83:W106" si="256">A83</f>
        <v>12 Other managers and proprietors</v>
      </c>
      <c r="X83" s="18">
        <f t="shared" si="220"/>
        <v>2.5059969106866697</v>
      </c>
      <c r="Y83" s="18">
        <f t="shared" si="220"/>
        <v>2.0340604710714638</v>
      </c>
      <c r="Z83" s="18">
        <f t="shared" si="220"/>
        <v>6.0424243569273894</v>
      </c>
      <c r="AA83" s="18">
        <f t="shared" si="220"/>
        <v>2.8475732312615909</v>
      </c>
      <c r="AB83" s="18">
        <f t="shared" si="221"/>
        <v>3.7839613957377338</v>
      </c>
      <c r="AD83" s="18">
        <f t="shared" si="222"/>
        <v>3.9016828716231799</v>
      </c>
      <c r="AE83" s="18">
        <f t="shared" si="223"/>
        <v>4.6500488254687777</v>
      </c>
      <c r="AF83" s="18">
        <f t="shared" si="224"/>
        <v>6.9842865484651684</v>
      </c>
      <c r="AH83" t="str">
        <f t="shared" ref="AH83:AH106" si="257">L83</f>
        <v>12 Other managers and proprietors</v>
      </c>
      <c r="AI83" s="18">
        <f t="shared" si="225"/>
        <v>1.7327510840736027</v>
      </c>
      <c r="AJ83" s="18">
        <f t="shared" si="225"/>
        <v>14.334692948025452</v>
      </c>
      <c r="AK83" s="18">
        <f t="shared" si="225"/>
        <v>4.0362094217086142</v>
      </c>
      <c r="AL83" s="18">
        <f t="shared" si="225"/>
        <v>3.0469913474997501</v>
      </c>
      <c r="AM83" s="18">
        <f t="shared" si="226"/>
        <v>4.0287456900899299</v>
      </c>
      <c r="AO83" s="18">
        <f t="shared" si="227"/>
        <v>3.3756811662826403</v>
      </c>
      <c r="AP83" s="18">
        <f t="shared" si="228"/>
        <v>4.2903572772448051</v>
      </c>
      <c r="AQ83" s="18">
        <f t="shared" si="229"/>
        <v>6.3647218572144171</v>
      </c>
      <c r="AS83" t="str">
        <f t="shared" ref="AS83:AS106" si="258">W83</f>
        <v>12 Other managers and proprietors</v>
      </c>
      <c r="AT83" s="18">
        <f t="shared" si="230"/>
        <v>1.1050790497637575</v>
      </c>
      <c r="AU83" s="18">
        <f t="shared" si="230"/>
        <v>-1.9630031413949922</v>
      </c>
      <c r="AV83" s="18">
        <f t="shared" si="230"/>
        <v>4.6115558137334256</v>
      </c>
      <c r="AW83" s="18">
        <f t="shared" si="230"/>
        <v>1.7821825746730635</v>
      </c>
      <c r="AX83" s="18">
        <f t="shared" si="231"/>
        <v>2.4177825565961708</v>
      </c>
      <c r="AZ83" s="18">
        <f t="shared" si="232"/>
        <v>2.7167004086225965</v>
      </c>
      <c r="BA83" s="18">
        <f t="shared" si="233"/>
        <v>3.9955109326199612</v>
      </c>
      <c r="BB83" s="18">
        <f t="shared" si="234"/>
        <v>5.6934995281563427</v>
      </c>
      <c r="BD83" t="str">
        <f t="shared" ref="BD83:BD106" si="259">AH83</f>
        <v>12 Other managers and proprietors</v>
      </c>
      <c r="BE83" s="18">
        <f t="shared" si="235"/>
        <v>-1.3539976466595438</v>
      </c>
      <c r="BF83" s="18">
        <f t="shared" si="235"/>
        <v>11.310585552425433</v>
      </c>
      <c r="BG83" s="18">
        <f t="shared" si="235"/>
        <v>0.41061998406739519</v>
      </c>
      <c r="BH83" s="18">
        <f t="shared" si="235"/>
        <v>1.4443067969198031</v>
      </c>
      <c r="BI83" s="18">
        <f t="shared" si="236"/>
        <v>1.7084342606763947</v>
      </c>
      <c r="BK83" s="18">
        <f t="shared" si="237"/>
        <v>1.098567527009342</v>
      </c>
      <c r="BL83" s="18">
        <f t="shared" si="238"/>
        <v>2.8314907914636755</v>
      </c>
      <c r="BM83" s="18">
        <f t="shared" si="239"/>
        <v>3.5937232854232004</v>
      </c>
      <c r="BO83" t="str">
        <f t="shared" ref="BO83:BO106" si="260">AS83</f>
        <v>12 Other managers and proprietors</v>
      </c>
      <c r="BP83" s="18">
        <f t="shared" si="240"/>
        <v>2.3831648455451715</v>
      </c>
      <c r="BQ83" s="18">
        <f t="shared" si="240"/>
        <v>-3.418533463957707</v>
      </c>
      <c r="BR83" s="18">
        <f t="shared" si="240"/>
        <v>2.6893823400561789</v>
      </c>
      <c r="BS83" s="18">
        <f t="shared" si="240"/>
        <v>0.83451115973360857</v>
      </c>
      <c r="BT83" s="18">
        <f t="shared" si="241"/>
        <v>1.137762701158751</v>
      </c>
      <c r="BV83" s="18">
        <f t="shared" si="242"/>
        <v>1.4490486364727051</v>
      </c>
      <c r="BW83" s="18">
        <f t="shared" si="243"/>
        <v>3.1722683168000865</v>
      </c>
      <c r="BX83" s="18">
        <f t="shared" si="244"/>
        <v>4.1426886226884285</v>
      </c>
      <c r="BZ83" t="str">
        <f t="shared" ref="BZ83:BZ106" si="261">BD83</f>
        <v>12 Other managers and proprietors</v>
      </c>
      <c r="CA83" s="18">
        <f t="shared" si="245"/>
        <v>7.9200395646931598</v>
      </c>
      <c r="CB83" s="18">
        <f t="shared" si="245"/>
        <v>-25.165420329207254</v>
      </c>
      <c r="CC83" s="18">
        <f t="shared" si="245"/>
        <v>2.5430683094938455</v>
      </c>
      <c r="CD83" s="18">
        <f t="shared" si="245"/>
        <v>-2.4795123870488767</v>
      </c>
      <c r="CE83" s="18">
        <f t="shared" si="246"/>
        <v>-2.5628591670495249</v>
      </c>
      <c r="CG83" s="18">
        <f t="shared" si="247"/>
        <v>-0.83326554987662727</v>
      </c>
      <c r="CH83" s="18">
        <f t="shared" si="248"/>
        <v>2.6863012577752476</v>
      </c>
      <c r="CI83" s="18">
        <f t="shared" si="249"/>
        <v>2.122577277432125</v>
      </c>
      <c r="CK83" t="str">
        <f t="shared" ref="CK83:CK106" si="262">BO83</f>
        <v>12 Other managers and proprietors</v>
      </c>
      <c r="CL83" s="18">
        <f t="shared" si="250"/>
        <v>-1.0182385839928143</v>
      </c>
      <c r="CM83" s="18">
        <f t="shared" si="250"/>
        <v>-24.416599098014334</v>
      </c>
      <c r="CN83" s="18">
        <f t="shared" si="250"/>
        <v>3.0413373211830352</v>
      </c>
      <c r="CO83" s="18">
        <f t="shared" si="250"/>
        <v>-0.59014837883560878</v>
      </c>
      <c r="CP83" s="18">
        <f t="shared" si="251"/>
        <v>-1.1762949182846594</v>
      </c>
      <c r="CR83" s="18">
        <f t="shared" si="252"/>
        <v>0.60589892744751239</v>
      </c>
      <c r="CS83" s="18">
        <f t="shared" si="253"/>
        <v>2.2937893388940367</v>
      </c>
      <c r="CT83" s="18">
        <f t="shared" si="254"/>
        <v>2.7401731502067372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8.851614068100556</v>
      </c>
      <c r="C84" s="18">
        <f t="shared" si="210"/>
        <v>-13.25160276287326</v>
      </c>
      <c r="D84" s="18">
        <f t="shared" si="210"/>
        <v>4.3851353801651616</v>
      </c>
      <c r="E84" s="18">
        <f t="shared" si="210"/>
        <v>2.7403333894088222</v>
      </c>
      <c r="F84" s="18">
        <f t="shared" si="211"/>
        <v>2.1654444752415847</v>
      </c>
      <c r="H84" s="18">
        <f t="shared" si="212"/>
        <v>3.285700673203551</v>
      </c>
      <c r="I84" s="18">
        <f t="shared" si="213"/>
        <v>2.8863660793005286</v>
      </c>
      <c r="J84" s="18">
        <f t="shared" si="214"/>
        <v>5.2565789134392471</v>
      </c>
      <c r="L84" t="str">
        <f t="shared" si="255"/>
        <v>21 Science, research, engineering and technology professionals</v>
      </c>
      <c r="M84" s="18">
        <f t="shared" si="215"/>
        <v>11.219996043291092</v>
      </c>
      <c r="N84" s="18">
        <f t="shared" si="215"/>
        <v>-12.39873446896863</v>
      </c>
      <c r="O84" s="18">
        <f t="shared" si="215"/>
        <v>5.2603266625969702</v>
      </c>
      <c r="P84" s="18">
        <f t="shared" si="215"/>
        <v>3.2782169655018567</v>
      </c>
      <c r="Q84" s="18">
        <f t="shared" si="216"/>
        <v>2.8300575609574219</v>
      </c>
      <c r="S84" s="18">
        <f t="shared" si="217"/>
        <v>3.934737969068558</v>
      </c>
      <c r="T84" s="18">
        <f t="shared" si="218"/>
        <v>3.1947464838183226</v>
      </c>
      <c r="U84" s="18">
        <f t="shared" si="219"/>
        <v>5.971197005700879</v>
      </c>
      <c r="W84" t="str">
        <f t="shared" si="256"/>
        <v>21 Science, research, engineering and technology professionals</v>
      </c>
      <c r="X84" s="18">
        <f t="shared" si="220"/>
        <v>-2.1569094016108181</v>
      </c>
      <c r="Y84" s="18">
        <f t="shared" si="220"/>
        <v>6.8473519489206769</v>
      </c>
      <c r="Z84" s="18">
        <f t="shared" si="220"/>
        <v>1.6010996607340511</v>
      </c>
      <c r="AA84" s="18">
        <f t="shared" si="220"/>
        <v>0.76598125656757166</v>
      </c>
      <c r="AB84" s="18">
        <f t="shared" si="221"/>
        <v>1.3969050915092707</v>
      </c>
      <c r="AD84" s="18">
        <f t="shared" si="222"/>
        <v>1.0435885557211533</v>
      </c>
      <c r="AE84" s="18">
        <f t="shared" si="223"/>
        <v>2.4311803213349581</v>
      </c>
      <c r="AF84" s="18">
        <f t="shared" si="224"/>
        <v>3.1927930793592241</v>
      </c>
      <c r="AH84" t="str">
        <f t="shared" si="257"/>
        <v>21 Science, research, engineering and technology professionals</v>
      </c>
      <c r="AI84" s="18">
        <f t="shared" si="225"/>
        <v>-1.620175409135971</v>
      </c>
      <c r="AJ84" s="18">
        <f t="shared" si="225"/>
        <v>13.7105614381412</v>
      </c>
      <c r="AK84" s="18">
        <f t="shared" si="225"/>
        <v>1.7354028734833049</v>
      </c>
      <c r="AL84" s="18">
        <f t="shared" si="225"/>
        <v>1.3344714058420859</v>
      </c>
      <c r="AM84" s="18">
        <f t="shared" si="226"/>
        <v>2.1929270079697138</v>
      </c>
      <c r="AO84" s="18">
        <f t="shared" si="227"/>
        <v>1.4679393601441104</v>
      </c>
      <c r="AP84" s="18">
        <f t="shared" si="228"/>
        <v>2.4162060857611634</v>
      </c>
      <c r="AQ84" s="18">
        <f t="shared" si="229"/>
        <v>3.4984031950526351</v>
      </c>
      <c r="AS84" t="str">
        <f t="shared" si="258"/>
        <v>21 Science, research, engineering and technology professionals</v>
      </c>
      <c r="AT84" s="18">
        <f t="shared" si="230"/>
        <v>-2.7023032162379446</v>
      </c>
      <c r="AU84" s="18">
        <f t="shared" si="230"/>
        <v>5.6392897905088502</v>
      </c>
      <c r="AV84" s="18">
        <f t="shared" si="230"/>
        <v>-0.12692102726993282</v>
      </c>
      <c r="AW84" s="18">
        <f t="shared" si="230"/>
        <v>-4.2183448390309408E-2</v>
      </c>
      <c r="AX84" s="18">
        <f t="shared" si="231"/>
        <v>0.27720137994995397</v>
      </c>
      <c r="AZ84" s="18">
        <f t="shared" si="232"/>
        <v>-7.0437293430836156E-2</v>
      </c>
      <c r="BA84" s="18">
        <f t="shared" si="233"/>
        <v>1.9950069354066624</v>
      </c>
      <c r="BB84" s="18">
        <f t="shared" si="234"/>
        <v>1.9416553514192136</v>
      </c>
      <c r="BD84" t="str">
        <f t="shared" si="259"/>
        <v>21 Science, research, engineering and technology professionals</v>
      </c>
      <c r="BE84" s="18">
        <f t="shared" si="235"/>
        <v>-0.61360339309095568</v>
      </c>
      <c r="BF84" s="18">
        <f t="shared" si="235"/>
        <v>28.984131128204972</v>
      </c>
      <c r="BG84" s="18">
        <f t="shared" si="235"/>
        <v>-4.6171216796725423</v>
      </c>
      <c r="BH84" s="18">
        <f t="shared" si="235"/>
        <v>-0.45399772066742061</v>
      </c>
      <c r="BI84" s="18">
        <f t="shared" si="236"/>
        <v>-0.1707255140959707</v>
      </c>
      <c r="BK84" s="18">
        <f t="shared" si="237"/>
        <v>-1.8615132612789242</v>
      </c>
      <c r="BL84" s="18">
        <f t="shared" si="238"/>
        <v>1.4028214639967507</v>
      </c>
      <c r="BM84" s="18">
        <f t="shared" si="239"/>
        <v>-8.8700640249095297E-2</v>
      </c>
      <c r="BO84" t="str">
        <f t="shared" si="260"/>
        <v>21 Science, research, engineering and technology professionals</v>
      </c>
      <c r="BP84" s="18">
        <f t="shared" si="240"/>
        <v>-3.8560597032888388E-3</v>
      </c>
      <c r="BQ84" s="18">
        <f t="shared" si="240"/>
        <v>8.2000265652318447</v>
      </c>
      <c r="BR84" s="18">
        <f t="shared" si="240"/>
        <v>-1.3118506629915316</v>
      </c>
      <c r="BS84" s="18">
        <f t="shared" si="240"/>
        <v>-0.1725825056353214</v>
      </c>
      <c r="BT84" s="18">
        <f t="shared" si="241"/>
        <v>-2.8047974951439514E-2</v>
      </c>
      <c r="BV84" s="18">
        <f t="shared" si="242"/>
        <v>-0.55379242747062296</v>
      </c>
      <c r="BW84" s="18">
        <f t="shared" si="243"/>
        <v>1.7381297315768318</v>
      </c>
      <c r="BX84" s="18">
        <f t="shared" si="244"/>
        <v>1.306952856063659</v>
      </c>
      <c r="BZ84" t="str">
        <f t="shared" si="261"/>
        <v>21 Science, research, engineering and technology professionals</v>
      </c>
      <c r="CA84" s="18">
        <f t="shared" si="245"/>
        <v>12.02618307125225</v>
      </c>
      <c r="CB84" s="18">
        <f t="shared" si="245"/>
        <v>-25.15261896241331</v>
      </c>
      <c r="CC84" s="18">
        <f t="shared" si="245"/>
        <v>1.8582954923314299</v>
      </c>
      <c r="CD84" s="18">
        <f t="shared" si="245"/>
        <v>-1.7024532282723492</v>
      </c>
      <c r="CE84" s="18">
        <f t="shared" si="246"/>
        <v>-2.2821081704298085</v>
      </c>
      <c r="CG84" s="18">
        <f t="shared" si="247"/>
        <v>-0.52958704640579946</v>
      </c>
      <c r="CH84" s="18">
        <f t="shared" si="248"/>
        <v>1.7791336208057729</v>
      </c>
      <c r="CI84" s="18">
        <f t="shared" si="249"/>
        <v>1.3690289103809983</v>
      </c>
      <c r="CK84" t="str">
        <f t="shared" si="262"/>
        <v>21 Science, research, engineering and technology professionals</v>
      </c>
      <c r="CL84" s="18">
        <f t="shared" si="250"/>
        <v>5.0706343719916003</v>
      </c>
      <c r="CM84" s="18">
        <f t="shared" si="250"/>
        <v>-8.4549351593257711</v>
      </c>
      <c r="CN84" s="18">
        <f t="shared" si="250"/>
        <v>2.8480954801083369</v>
      </c>
      <c r="CO84" s="18">
        <f t="shared" si="250"/>
        <v>-0.39905545788412322</v>
      </c>
      <c r="CP84" s="18">
        <f t="shared" si="251"/>
        <v>7.5593298150633537E-2</v>
      </c>
      <c r="CR84" s="18">
        <f t="shared" si="252"/>
        <v>0.67177422546940146</v>
      </c>
      <c r="CS84" s="18">
        <f t="shared" si="253"/>
        <v>2.0957858757429726</v>
      </c>
      <c r="CT84" s="18">
        <f t="shared" si="254"/>
        <v>2.6044610528009215</v>
      </c>
    </row>
    <row r="85" spans="1:98" x14ac:dyDescent="0.2">
      <c r="A85" t="str">
        <f t="shared" si="209"/>
        <v>22 Health professionals</v>
      </c>
      <c r="B85" s="18">
        <f t="shared" si="210"/>
        <v>7.6834150494660802</v>
      </c>
      <c r="C85" s="18">
        <f t="shared" si="210"/>
        <v>-8.4503988907402636</v>
      </c>
      <c r="D85" s="18">
        <f t="shared" si="210"/>
        <v>5.0348923072307317</v>
      </c>
      <c r="E85" s="18">
        <f t="shared" si="210"/>
        <v>2.3423574386015833</v>
      </c>
      <c r="F85" s="18">
        <f t="shared" si="211"/>
        <v>2.4601322744938203</v>
      </c>
      <c r="H85" s="18">
        <f t="shared" si="212"/>
        <v>3.2321112179413136</v>
      </c>
      <c r="I85" s="18">
        <f t="shared" si="213"/>
        <v>3.7230720237459103</v>
      </c>
      <c r="J85" s="18">
        <f t="shared" si="214"/>
        <v>5.8368071423066548</v>
      </c>
      <c r="L85" t="str">
        <f t="shared" si="255"/>
        <v>22 Health professionals</v>
      </c>
      <c r="M85" s="18">
        <f t="shared" si="215"/>
        <v>6.6895110729013219</v>
      </c>
      <c r="N85" s="18">
        <f t="shared" si="215"/>
        <v>-10.043102105007339</v>
      </c>
      <c r="O85" s="18">
        <f t="shared" si="215"/>
        <v>3.6384623490914647</v>
      </c>
      <c r="P85" s="18">
        <f t="shared" si="215"/>
        <v>1.1983631650005266</v>
      </c>
      <c r="Q85" s="18">
        <f t="shared" si="216"/>
        <v>1.207077631090403</v>
      </c>
      <c r="S85" s="18">
        <f t="shared" si="217"/>
        <v>2.005278439254532</v>
      </c>
      <c r="T85" s="18">
        <f t="shared" si="218"/>
        <v>3.5618091032209476</v>
      </c>
      <c r="U85" s="18">
        <f t="shared" si="219"/>
        <v>4.8586181073501988</v>
      </c>
      <c r="W85" t="str">
        <f t="shared" si="256"/>
        <v>22 Health professionals</v>
      </c>
      <c r="X85" s="18">
        <f t="shared" si="220"/>
        <v>0.42321954039565846</v>
      </c>
      <c r="Y85" s="18">
        <f t="shared" si="220"/>
        <v>15.055052187496054</v>
      </c>
      <c r="Z85" s="18">
        <f t="shared" si="220"/>
        <v>3.719094750519325</v>
      </c>
      <c r="AA85" s="18">
        <f t="shared" si="220"/>
        <v>2.4441453032899574</v>
      </c>
      <c r="AB85" s="18">
        <f t="shared" si="221"/>
        <v>3.5897821586393652</v>
      </c>
      <c r="AD85" s="18">
        <f t="shared" si="222"/>
        <v>2.867377525653958</v>
      </c>
      <c r="AE85" s="18">
        <f t="shared" si="223"/>
        <v>3.8439194150619915</v>
      </c>
      <c r="AF85" s="18">
        <f t="shared" si="224"/>
        <v>5.6759159471361009</v>
      </c>
      <c r="AH85" t="str">
        <f t="shared" si="257"/>
        <v>22 Health professionals</v>
      </c>
      <c r="AI85" s="18">
        <f t="shared" si="225"/>
        <v>-9.5476162583010939</v>
      </c>
      <c r="AJ85" s="18">
        <f t="shared" si="225"/>
        <v>5.319881822081296</v>
      </c>
      <c r="AK85" s="18">
        <f t="shared" si="225"/>
        <v>-9.8025870743328696</v>
      </c>
      <c r="AL85" s="18">
        <f t="shared" si="225"/>
        <v>-11.757872866664753</v>
      </c>
      <c r="AM85" s="18">
        <f t="shared" si="226"/>
        <v>-10.163561074272254</v>
      </c>
      <c r="AO85" s="18">
        <f t="shared" si="227"/>
        <v>-11.11086649184606</v>
      </c>
      <c r="AP85" s="18">
        <f t="shared" si="228"/>
        <v>1.1963834841522081</v>
      </c>
      <c r="AQ85" s="18">
        <f t="shared" si="229"/>
        <v>-6.4780098250951319</v>
      </c>
      <c r="AS85" t="str">
        <f t="shared" si="258"/>
        <v>22 Health professionals</v>
      </c>
      <c r="AT85" s="18">
        <f t="shared" si="230"/>
        <v>0.51600257617196998</v>
      </c>
      <c r="AU85" s="18">
        <f t="shared" si="230"/>
        <v>27.629612169814898</v>
      </c>
      <c r="AV85" s="18">
        <f t="shared" si="230"/>
        <v>2.503381015539885</v>
      </c>
      <c r="AW85" s="18">
        <f t="shared" si="230"/>
        <v>1.7919888538528106</v>
      </c>
      <c r="AX85" s="18">
        <f t="shared" si="231"/>
        <v>3.4662359776175267</v>
      </c>
      <c r="AZ85" s="18">
        <f t="shared" si="232"/>
        <v>2.0285692986153459</v>
      </c>
      <c r="BA85" s="18">
        <f t="shared" si="233"/>
        <v>3.2079081143324473</v>
      </c>
      <c r="BB85" s="18">
        <f t="shared" si="234"/>
        <v>4.5790042002459952</v>
      </c>
      <c r="BD85" t="str">
        <f t="shared" si="259"/>
        <v>22 Health professionals</v>
      </c>
      <c r="BE85" s="18">
        <f t="shared" si="235"/>
        <v>3.7453303160235096</v>
      </c>
      <c r="BF85" s="18">
        <f t="shared" si="235"/>
        <v>15.770555284997734</v>
      </c>
      <c r="BG85" s="18">
        <f t="shared" si="235"/>
        <v>3.3623129792955453</v>
      </c>
      <c r="BH85" s="18">
        <f t="shared" si="235"/>
        <v>1.6630054725507604</v>
      </c>
      <c r="BI85" s="18">
        <f t="shared" si="236"/>
        <v>3.0243578272819205</v>
      </c>
      <c r="BK85" s="18">
        <f t="shared" si="237"/>
        <v>2.2263142818247816</v>
      </c>
      <c r="BL85" s="18">
        <f t="shared" si="238"/>
        <v>3.5684677056480707</v>
      </c>
      <c r="BM85" s="18">
        <f t="shared" si="239"/>
        <v>5.0150876714001758</v>
      </c>
      <c r="BO85" t="str">
        <f t="shared" si="260"/>
        <v>22 Health professionals</v>
      </c>
      <c r="BP85" s="18">
        <f t="shared" si="240"/>
        <v>1.8729046232667024</v>
      </c>
      <c r="BQ85" s="18">
        <f t="shared" si="240"/>
        <v>9.7749332416121391</v>
      </c>
      <c r="BR85" s="18">
        <f t="shared" si="240"/>
        <v>0.23716417244170618</v>
      </c>
      <c r="BS85" s="18">
        <f t="shared" si="240"/>
        <v>-1.2577209109501775</v>
      </c>
      <c r="BT85" s="18">
        <f t="shared" si="241"/>
        <v>-0.13405709814983124</v>
      </c>
      <c r="BV85" s="18">
        <f t="shared" si="242"/>
        <v>-0.76191955074582651</v>
      </c>
      <c r="BW85" s="18">
        <f t="shared" si="243"/>
        <v>2.3926636672900292</v>
      </c>
      <c r="BX85" s="18">
        <f t="shared" si="244"/>
        <v>1.8543400851314784</v>
      </c>
      <c r="BZ85" t="str">
        <f t="shared" si="261"/>
        <v>22 Health professionals</v>
      </c>
      <c r="CA85" s="18">
        <f t="shared" si="245"/>
        <v>-2.2897005940050286</v>
      </c>
      <c r="CB85" s="18">
        <f t="shared" si="245"/>
        <v>-3.0932578162715663</v>
      </c>
      <c r="CC85" s="18">
        <f t="shared" si="245"/>
        <v>-1.8122769036032937</v>
      </c>
      <c r="CD85" s="18">
        <f t="shared" si="245"/>
        <v>-6.9988683995669927</v>
      </c>
      <c r="CE85" s="18">
        <f t="shared" si="246"/>
        <v>-5.1646739251013258</v>
      </c>
      <c r="CG85" s="18">
        <f t="shared" si="247"/>
        <v>-5.3011834510735767</v>
      </c>
      <c r="CH85" s="18">
        <f t="shared" si="248"/>
        <v>1.7507608038490829</v>
      </c>
      <c r="CI85" s="18">
        <f t="shared" si="249"/>
        <v>-1.9951732230219399</v>
      </c>
      <c r="CK85" t="str">
        <f t="shared" si="262"/>
        <v>22 Health professionals</v>
      </c>
      <c r="CL85" s="18">
        <f t="shared" si="250"/>
        <v>2.1701495438824159</v>
      </c>
      <c r="CM85" s="18">
        <f t="shared" si="250"/>
        <v>-13.789370759990993</v>
      </c>
      <c r="CN85" s="18">
        <f t="shared" si="250"/>
        <v>3.2900014423449253</v>
      </c>
      <c r="CO85" s="18">
        <f t="shared" si="250"/>
        <v>1.0745515419397611</v>
      </c>
      <c r="CP85" s="18">
        <f t="shared" si="251"/>
        <v>0.7550688104451142</v>
      </c>
      <c r="CR85" s="18">
        <f t="shared" si="252"/>
        <v>1.8077040030723301</v>
      </c>
      <c r="CS85" s="18">
        <f t="shared" si="253"/>
        <v>2.5560518316510183</v>
      </c>
      <c r="CT85" s="18">
        <f t="shared" si="254"/>
        <v>3.8741555787232596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3.8448465771341311</v>
      </c>
      <c r="C86" s="18">
        <f t="shared" si="210"/>
        <v>-6.1427032721492854</v>
      </c>
      <c r="D86" s="18">
        <f t="shared" si="210"/>
        <v>3.7156666022881035</v>
      </c>
      <c r="E86" s="18">
        <f t="shared" si="210"/>
        <v>1.2077994143647963</v>
      </c>
      <c r="F86" s="18">
        <f t="shared" si="211"/>
        <v>1.5054485725268796</v>
      </c>
      <c r="H86" s="18">
        <f t="shared" si="212"/>
        <v>2.0369438320653632</v>
      </c>
      <c r="I86" s="18">
        <f t="shared" si="213"/>
        <v>3.2921677598163113</v>
      </c>
      <c r="J86" s="18">
        <f t="shared" si="214"/>
        <v>4.6549938793123635</v>
      </c>
      <c r="L86" t="str">
        <f t="shared" si="255"/>
        <v>23 Teaching and other educational professionals</v>
      </c>
      <c r="M86" s="18">
        <f t="shared" si="215"/>
        <v>5.3174102036704696</v>
      </c>
      <c r="N86" s="18">
        <f t="shared" si="215"/>
        <v>-5.4290928782502412</v>
      </c>
      <c r="O86" s="18">
        <f t="shared" si="215"/>
        <v>3.4038166477175835</v>
      </c>
      <c r="P86" s="18">
        <f t="shared" si="215"/>
        <v>1.019942967610854</v>
      </c>
      <c r="Q86" s="18">
        <f t="shared" si="216"/>
        <v>1.3402506991725627</v>
      </c>
      <c r="S86" s="18">
        <f t="shared" si="217"/>
        <v>1.8083976749494024</v>
      </c>
      <c r="T86" s="18">
        <f t="shared" si="218"/>
        <v>3.3325683726349142</v>
      </c>
      <c r="U86" s="18">
        <f t="shared" si="219"/>
        <v>4.5298586525992057</v>
      </c>
      <c r="W86" t="str">
        <f t="shared" si="256"/>
        <v>23 Teaching and other educational professionals</v>
      </c>
      <c r="X86" s="18">
        <f t="shared" si="220"/>
        <v>-5.3056574961064529</v>
      </c>
      <c r="Y86" s="18">
        <f t="shared" si="220"/>
        <v>24.891774264951792</v>
      </c>
      <c r="Z86" s="18">
        <f t="shared" si="220"/>
        <v>-0.46298928742309897</v>
      </c>
      <c r="AA86" s="18">
        <f t="shared" si="220"/>
        <v>0.437840377512555</v>
      </c>
      <c r="AB86" s="18">
        <f t="shared" si="221"/>
        <v>1.5288352646920522</v>
      </c>
      <c r="AD86" s="18">
        <f t="shared" si="222"/>
        <v>0.13666159293768132</v>
      </c>
      <c r="AE86" s="18">
        <f t="shared" si="223"/>
        <v>2.6616263719977828</v>
      </c>
      <c r="AF86" s="18">
        <f t="shared" si="224"/>
        <v>2.7565292469171609</v>
      </c>
      <c r="AH86" t="str">
        <f t="shared" si="257"/>
        <v>23 Teaching and other educational professionals</v>
      </c>
      <c r="AI86" s="18">
        <f t="shared" si="225"/>
        <v>-19.850174186124892</v>
      </c>
      <c r="AJ86" s="18">
        <f t="shared" si="225"/>
        <v>-2.2902903510799155</v>
      </c>
      <c r="AK86" s="18">
        <f t="shared" si="225"/>
        <v>-11.312236204184655</v>
      </c>
      <c r="AL86" s="18">
        <f t="shared" si="225"/>
        <v>0.34271670904781892</v>
      </c>
      <c r="AM86" s="18">
        <f t="shared" si="226"/>
        <v>-3.615505328136881</v>
      </c>
      <c r="AO86" s="18">
        <f t="shared" si="227"/>
        <v>-3.7032112177666443</v>
      </c>
      <c r="AP86" s="18">
        <f t="shared" si="228"/>
        <v>0.97993482544098676</v>
      </c>
      <c r="AQ86" s="18">
        <f t="shared" si="229"/>
        <v>-2.1184618021352519</v>
      </c>
      <c r="AS86" t="str">
        <f t="shared" si="258"/>
        <v>23 Teaching and other educational professionals</v>
      </c>
      <c r="AT86" s="18">
        <f t="shared" si="230"/>
        <v>-10.04226746863538</v>
      </c>
      <c r="AU86" s="18">
        <f t="shared" si="230"/>
        <v>12.523202555666192</v>
      </c>
      <c r="AV86" s="18">
        <f t="shared" si="230"/>
        <v>-3.3139461396072711</v>
      </c>
      <c r="AW86" s="18">
        <f t="shared" si="230"/>
        <v>-1.7731942795418121</v>
      </c>
      <c r="AX86" s="18">
        <f t="shared" si="231"/>
        <v>-1.4236820811836859</v>
      </c>
      <c r="AZ86" s="18">
        <f t="shared" si="232"/>
        <v>-2.2894871811979245</v>
      </c>
      <c r="BA86" s="18">
        <f t="shared" si="233"/>
        <v>1.8907048829242212</v>
      </c>
      <c r="BB86" s="18">
        <f t="shared" si="234"/>
        <v>0.20315019965804204</v>
      </c>
      <c r="BD86" t="str">
        <f t="shared" si="259"/>
        <v>23 Teaching and other educational professionals</v>
      </c>
      <c r="BE86" s="18">
        <f t="shared" si="235"/>
        <v>-3.3223409124066849</v>
      </c>
      <c r="BF86" s="18">
        <f t="shared" si="235"/>
        <v>41.315351909844324</v>
      </c>
      <c r="BG86" s="18">
        <f t="shared" si="235"/>
        <v>0.58456036308991433</v>
      </c>
      <c r="BH86" s="18">
        <f t="shared" si="235"/>
        <v>1.1700797141114494</v>
      </c>
      <c r="BI86" s="18">
        <f t="shared" si="236"/>
        <v>3.1182252335570038</v>
      </c>
      <c r="BK86" s="18">
        <f t="shared" si="237"/>
        <v>0.97452886192921362</v>
      </c>
      <c r="BL86" s="18">
        <f t="shared" si="238"/>
        <v>2.3803596154869266</v>
      </c>
      <c r="BM86" s="18">
        <f t="shared" si="239"/>
        <v>3.0953062710936008</v>
      </c>
      <c r="BO86" t="str">
        <f t="shared" si="260"/>
        <v>23 Teaching and other educational professionals</v>
      </c>
      <c r="BP86" s="18">
        <f t="shared" si="240"/>
        <v>-2.1844040509626073</v>
      </c>
      <c r="BQ86" s="18">
        <f t="shared" si="240"/>
        <v>24.241258614680806</v>
      </c>
      <c r="BR86" s="18">
        <f t="shared" si="240"/>
        <v>-1.1618498912182695</v>
      </c>
      <c r="BS86" s="18">
        <f t="shared" si="240"/>
        <v>-1.4439371650054933</v>
      </c>
      <c r="BT86" s="18">
        <f t="shared" si="241"/>
        <v>8.2385037519894233E-2</v>
      </c>
      <c r="BV86" s="18">
        <f t="shared" si="242"/>
        <v>-1.3499976414225734</v>
      </c>
      <c r="BW86" s="18">
        <f t="shared" si="243"/>
        <v>2.2657082318034316</v>
      </c>
      <c r="BX86" s="18">
        <f t="shared" si="244"/>
        <v>1.3066957901283649</v>
      </c>
      <c r="BZ86" t="str">
        <f t="shared" si="261"/>
        <v>23 Teaching and other educational professionals</v>
      </c>
      <c r="CA86" s="18">
        <f t="shared" si="245"/>
        <v>-0.95450407111883351</v>
      </c>
      <c r="CB86" s="18">
        <f t="shared" si="245"/>
        <v>2.1661770575676975</v>
      </c>
      <c r="CC86" s="18">
        <f t="shared" si="245"/>
        <v>-0.7277356031697102</v>
      </c>
      <c r="CD86" s="18">
        <f t="shared" si="245"/>
        <v>-3.637809350037513</v>
      </c>
      <c r="CE86" s="18">
        <f t="shared" si="246"/>
        <v>-2.3815091551768974</v>
      </c>
      <c r="CG86" s="18">
        <f t="shared" si="247"/>
        <v>-2.6773888663672807</v>
      </c>
      <c r="CH86" s="18">
        <f t="shared" si="248"/>
        <v>2.0161698775494452</v>
      </c>
      <c r="CI86" s="18">
        <f t="shared" si="249"/>
        <v>9.7080779920011295E-2</v>
      </c>
      <c r="CK86" t="str">
        <f t="shared" si="262"/>
        <v>23 Teaching and other educational professionals</v>
      </c>
      <c r="CL86" s="18">
        <f t="shared" si="250"/>
        <v>2.9891677326328914</v>
      </c>
      <c r="CM86" s="18">
        <f t="shared" si="250"/>
        <v>-4.3157680740103395</v>
      </c>
      <c r="CN86" s="18">
        <f t="shared" si="250"/>
        <v>3.4698491687888078</v>
      </c>
      <c r="CO86" s="18">
        <f t="shared" si="250"/>
        <v>0.38633494045632322</v>
      </c>
      <c r="CP86" s="18">
        <f t="shared" si="251"/>
        <v>1.0365399331696779</v>
      </c>
      <c r="CR86" s="18">
        <f t="shared" si="252"/>
        <v>1.403825152670013</v>
      </c>
      <c r="CS86" s="18">
        <f t="shared" si="253"/>
        <v>2.5418098726851079</v>
      </c>
      <c r="CT86" s="18">
        <f t="shared" si="254"/>
        <v>3.5591357583422578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9.2308216368196518</v>
      </c>
      <c r="C87" s="18">
        <f t="shared" si="210"/>
        <v>-7.7097597348796176</v>
      </c>
      <c r="D87" s="18">
        <f t="shared" si="210"/>
        <v>5.3835361401215254</v>
      </c>
      <c r="E87" s="18">
        <f t="shared" si="210"/>
        <v>3.0960387257254585</v>
      </c>
      <c r="F87" s="18">
        <f t="shared" si="211"/>
        <v>3.0896256200739769</v>
      </c>
      <c r="H87" s="18">
        <f t="shared" si="212"/>
        <v>3.8529669179154347</v>
      </c>
      <c r="I87" s="18">
        <f t="shared" si="213"/>
        <v>3.8849832459099565</v>
      </c>
      <c r="J87" s="18">
        <f t="shared" si="214"/>
        <v>6.3959989478155066</v>
      </c>
      <c r="L87" t="str">
        <f t="shared" si="255"/>
        <v>24 Business, media and public service professionals</v>
      </c>
      <c r="M87" s="18">
        <f t="shared" si="215"/>
        <v>8.054036322268999</v>
      </c>
      <c r="N87" s="18">
        <f t="shared" si="215"/>
        <v>-7.6775038916058751</v>
      </c>
      <c r="O87" s="18">
        <f t="shared" si="215"/>
        <v>3.8102108967523751</v>
      </c>
      <c r="P87" s="18">
        <f t="shared" si="215"/>
        <v>1.8442241186752195</v>
      </c>
      <c r="Q87" s="18">
        <f t="shared" si="216"/>
        <v>1.8279490287216538</v>
      </c>
      <c r="S87" s="18">
        <f t="shared" si="217"/>
        <v>2.4953809003744887</v>
      </c>
      <c r="T87" s="18">
        <f t="shared" si="218"/>
        <v>3.5683720606528357</v>
      </c>
      <c r="U87" s="18">
        <f t="shared" si="219"/>
        <v>5.2007266340994285</v>
      </c>
      <c r="W87" t="str">
        <f t="shared" si="256"/>
        <v>24 Business, media and public service professionals</v>
      </c>
      <c r="X87" s="18">
        <f t="shared" si="220"/>
        <v>-0.45629626233287812</v>
      </c>
      <c r="Y87" s="18">
        <f t="shared" si="220"/>
        <v>23.005839289420194</v>
      </c>
      <c r="Z87" s="18">
        <f t="shared" si="220"/>
        <v>2.4893086011847032</v>
      </c>
      <c r="AA87" s="18">
        <f t="shared" si="220"/>
        <v>1.9840934566308643</v>
      </c>
      <c r="AB87" s="18">
        <f t="shared" si="221"/>
        <v>3.3451699882042218</v>
      </c>
      <c r="AD87" s="18">
        <f t="shared" si="222"/>
        <v>2.1522211824942517</v>
      </c>
      <c r="AE87" s="18">
        <f t="shared" si="223"/>
        <v>3.3507822863788395</v>
      </c>
      <c r="AF87" s="18">
        <f t="shared" si="224"/>
        <v>4.7843484664918945</v>
      </c>
      <c r="AH87" t="str">
        <f t="shared" si="257"/>
        <v>24 Business, media and public service professionals</v>
      </c>
      <c r="AI87" s="18">
        <f t="shared" si="225"/>
        <v>-4.2980513921605183</v>
      </c>
      <c r="AJ87" s="18">
        <f t="shared" si="225"/>
        <v>18.289805621060196</v>
      </c>
      <c r="AK87" s="18">
        <f t="shared" si="225"/>
        <v>-1.1860497361813493</v>
      </c>
      <c r="AL87" s="18">
        <f t="shared" si="225"/>
        <v>1.0695998936937068</v>
      </c>
      <c r="AM87" s="18">
        <f t="shared" si="226"/>
        <v>1.3509340688917737</v>
      </c>
      <c r="AO87" s="18">
        <f t="shared" si="227"/>
        <v>0.31205282670712098</v>
      </c>
      <c r="AP87" s="18">
        <f t="shared" si="228"/>
        <v>2.1542023138586108</v>
      </c>
      <c r="AQ87" s="18">
        <f t="shared" si="229"/>
        <v>2.3871225631033832</v>
      </c>
      <c r="AS87" t="str">
        <f t="shared" si="258"/>
        <v>24 Business, media and public service professionals</v>
      </c>
      <c r="AT87" s="18">
        <f t="shared" si="230"/>
        <v>-2.4161389131673094</v>
      </c>
      <c r="AU87" s="18">
        <f t="shared" si="230"/>
        <v>18.414714333996862</v>
      </c>
      <c r="AV87" s="18">
        <f t="shared" si="230"/>
        <v>2.4990325289015347</v>
      </c>
      <c r="AW87" s="18">
        <f t="shared" si="230"/>
        <v>1.6662211459739229</v>
      </c>
      <c r="AX87" s="18">
        <f t="shared" si="231"/>
        <v>2.9018558330572652</v>
      </c>
      <c r="AZ87" s="18">
        <f t="shared" si="232"/>
        <v>1.9430703626123647</v>
      </c>
      <c r="BA87" s="18">
        <f t="shared" si="233"/>
        <v>3.0519340303851061</v>
      </c>
      <c r="BB87" s="18">
        <f t="shared" si="234"/>
        <v>4.3881273796995801</v>
      </c>
      <c r="BD87" t="str">
        <f t="shared" si="259"/>
        <v>24 Business, media and public service professionals</v>
      </c>
      <c r="BE87" s="18">
        <f t="shared" si="235"/>
        <v>0.88143425238345063</v>
      </c>
      <c r="BF87" s="18">
        <f t="shared" si="235"/>
        <v>33.028161480763259</v>
      </c>
      <c r="BG87" s="18">
        <f t="shared" si="235"/>
        <v>-0.22497220123506301</v>
      </c>
      <c r="BH87" s="18">
        <f t="shared" si="235"/>
        <v>1.0700757827383445</v>
      </c>
      <c r="BI87" s="18">
        <f t="shared" si="236"/>
        <v>2.4070661716785846</v>
      </c>
      <c r="BK87" s="18">
        <f t="shared" si="237"/>
        <v>0.63653611382130659</v>
      </c>
      <c r="BL87" s="18">
        <f t="shared" si="238"/>
        <v>2.4483962422589878</v>
      </c>
      <c r="BM87" s="18">
        <f t="shared" si="239"/>
        <v>2.9081345003058034</v>
      </c>
      <c r="BO87" t="str">
        <f t="shared" si="260"/>
        <v>24 Business, media and public service professionals</v>
      </c>
      <c r="BP87" s="18">
        <f t="shared" si="240"/>
        <v>-0.2328919111657668</v>
      </c>
      <c r="BQ87" s="18">
        <f t="shared" si="240"/>
        <v>15.102936342572338</v>
      </c>
      <c r="BR87" s="18">
        <f t="shared" si="240"/>
        <v>-6.6581255096509473E-3</v>
      </c>
      <c r="BS87" s="18">
        <f t="shared" si="240"/>
        <v>-0.35910209384699687</v>
      </c>
      <c r="BT87" s="18">
        <f t="shared" si="241"/>
        <v>0.65431184025210865</v>
      </c>
      <c r="BV87" s="18">
        <f t="shared" si="242"/>
        <v>-0.2417590155391558</v>
      </c>
      <c r="BW87" s="18">
        <f t="shared" si="243"/>
        <v>2.2400865252494073</v>
      </c>
      <c r="BX87" s="18">
        <f t="shared" si="244"/>
        <v>2.0636495104670249</v>
      </c>
      <c r="BZ87" t="str">
        <f t="shared" si="261"/>
        <v>24 Business, media and public service professionals</v>
      </c>
      <c r="CA87" s="18">
        <f t="shared" si="245"/>
        <v>5.9729796770269239</v>
      </c>
      <c r="CB87" s="18">
        <f t="shared" si="245"/>
        <v>-8.8890324289834677</v>
      </c>
      <c r="CC87" s="18">
        <f t="shared" si="245"/>
        <v>0.3256036627317771</v>
      </c>
      <c r="CD87" s="18">
        <f t="shared" si="245"/>
        <v>-4.4393688864855392</v>
      </c>
      <c r="CE87" s="18">
        <f t="shared" si="246"/>
        <v>-3.2638656335366778</v>
      </c>
      <c r="CG87" s="18">
        <f t="shared" si="247"/>
        <v>-2.8767365550922741</v>
      </c>
      <c r="CH87" s="18">
        <f t="shared" si="248"/>
        <v>1.9539742686104367</v>
      </c>
      <c r="CI87" s="18">
        <f t="shared" si="249"/>
        <v>-0.11954628707598891</v>
      </c>
      <c r="CK87" t="str">
        <f t="shared" si="262"/>
        <v>24 Business, media and public service professionals</v>
      </c>
      <c r="CL87" s="18">
        <f t="shared" si="250"/>
        <v>4.36929057051334</v>
      </c>
      <c r="CM87" s="18">
        <f t="shared" si="250"/>
        <v>-8.1383110662571205</v>
      </c>
      <c r="CN87" s="18">
        <f t="shared" si="250"/>
        <v>2.3017376161262648</v>
      </c>
      <c r="CO87" s="18">
        <f t="shared" si="250"/>
        <v>1.3182493056093314</v>
      </c>
      <c r="CP87" s="18">
        <f t="shared" si="251"/>
        <v>1.0041319186171904</v>
      </c>
      <c r="CR87" s="18">
        <f t="shared" si="252"/>
        <v>1.6450236877493252</v>
      </c>
      <c r="CS87" s="18">
        <f t="shared" si="253"/>
        <v>2.5105823863124321</v>
      </c>
      <c r="CT87" s="18">
        <f t="shared" si="254"/>
        <v>3.7130865954965842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9.8928900604651204</v>
      </c>
      <c r="C88" s="18">
        <f t="shared" si="210"/>
        <v>-11.187166306367313</v>
      </c>
      <c r="D88" s="18">
        <f t="shared" si="210"/>
        <v>2.8849009580334872</v>
      </c>
      <c r="E88" s="18">
        <f t="shared" si="210"/>
        <v>3.7743958371339037</v>
      </c>
      <c r="F88" s="18">
        <f t="shared" si="211"/>
        <v>2.4934247809388577</v>
      </c>
      <c r="H88" s="18">
        <f t="shared" si="212"/>
        <v>3.4770463488772885</v>
      </c>
      <c r="I88" s="18">
        <f t="shared" si="213"/>
        <v>3.4138031914058953</v>
      </c>
      <c r="J88" s="18">
        <f t="shared" si="214"/>
        <v>5.7839546647611151</v>
      </c>
      <c r="L88" t="str">
        <f t="shared" si="255"/>
        <v>31 Science, engineering and technology associate professionals</v>
      </c>
      <c r="M88" s="18">
        <f t="shared" si="215"/>
        <v>10.95345185353942</v>
      </c>
      <c r="N88" s="18">
        <f t="shared" si="215"/>
        <v>-8.1097892641063378</v>
      </c>
      <c r="O88" s="18">
        <f t="shared" si="215"/>
        <v>1.2268903975822143</v>
      </c>
      <c r="P88" s="18">
        <f t="shared" si="215"/>
        <v>3.0928985865261049</v>
      </c>
      <c r="Q88" s="18">
        <f t="shared" si="216"/>
        <v>1.7717551784337759</v>
      </c>
      <c r="S88" s="18">
        <f t="shared" si="217"/>
        <v>2.4671048547663554</v>
      </c>
      <c r="T88" s="18">
        <f t="shared" si="218"/>
        <v>2.9860134884108325</v>
      </c>
      <c r="U88" s="18">
        <f t="shared" si="219"/>
        <v>4.7159209717636097</v>
      </c>
      <c r="W88" t="str">
        <f t="shared" si="256"/>
        <v>31 Science, engineering and technology associate professionals</v>
      </c>
      <c r="X88" s="18">
        <f t="shared" si="220"/>
        <v>4.2703708574753918E-2</v>
      </c>
      <c r="Y88" s="18">
        <f t="shared" si="220"/>
        <v>10.961100954072611</v>
      </c>
      <c r="Z88" s="18">
        <f t="shared" si="220"/>
        <v>-0.88616696459723476</v>
      </c>
      <c r="AA88" s="18">
        <f t="shared" si="220"/>
        <v>1.1300657869046216</v>
      </c>
      <c r="AB88" s="18">
        <f t="shared" si="221"/>
        <v>1.08001865671985</v>
      </c>
      <c r="AD88" s="18">
        <f t="shared" si="222"/>
        <v>0.45347165584213034</v>
      </c>
      <c r="AE88" s="18">
        <f t="shared" si="223"/>
        <v>2.4856530621540474</v>
      </c>
      <c r="AF88" s="18">
        <f t="shared" si="224"/>
        <v>2.8103278044838698</v>
      </c>
      <c r="AH88" t="str">
        <f t="shared" si="257"/>
        <v>31 Science, engineering and technology associate professionals</v>
      </c>
      <c r="AI88" s="18">
        <f t="shared" si="225"/>
        <v>0.46845863081810268</v>
      </c>
      <c r="AJ88" s="18">
        <f t="shared" si="225"/>
        <v>15.897421474048112</v>
      </c>
      <c r="AK88" s="18">
        <f t="shared" si="225"/>
        <v>0.71418712022994768</v>
      </c>
      <c r="AL88" s="18">
        <f t="shared" si="225"/>
        <v>2.7077321064847837</v>
      </c>
      <c r="AM88" s="18">
        <f t="shared" si="226"/>
        <v>2.8542879221000295</v>
      </c>
      <c r="AO88" s="18">
        <f t="shared" si="227"/>
        <v>2.0388707551147744</v>
      </c>
      <c r="AP88" s="18">
        <f t="shared" si="228"/>
        <v>2.886638685432108</v>
      </c>
      <c r="AQ88" s="18">
        <f t="shared" si="229"/>
        <v>4.3205463802270971</v>
      </c>
      <c r="AS88" t="str">
        <f t="shared" si="258"/>
        <v>31 Science, engineering and technology associate professionals</v>
      </c>
      <c r="AT88" s="18">
        <f t="shared" si="230"/>
        <v>-4.3489973956330141</v>
      </c>
      <c r="AU88" s="18">
        <f t="shared" si="230"/>
        <v>7.5820823374798341</v>
      </c>
      <c r="AV88" s="18">
        <f t="shared" si="230"/>
        <v>-3.4266985265314576</v>
      </c>
      <c r="AW88" s="18">
        <f t="shared" si="230"/>
        <v>-0.33479382405438018</v>
      </c>
      <c r="AX88" s="18">
        <f t="shared" si="231"/>
        <v>-0.83890483024285922</v>
      </c>
      <c r="AZ88" s="18">
        <f t="shared" si="232"/>
        <v>-1.3762740629931991</v>
      </c>
      <c r="BA88" s="18">
        <f t="shared" si="233"/>
        <v>1.8708365572898566</v>
      </c>
      <c r="BB88" s="18">
        <f t="shared" si="234"/>
        <v>0.83497386588875511</v>
      </c>
      <c r="BD88" t="str">
        <f t="shared" si="259"/>
        <v>31 Science, engineering and technology associate professionals</v>
      </c>
      <c r="BE88" s="18">
        <f t="shared" si="235"/>
        <v>0.36371974570277299</v>
      </c>
      <c r="BF88" s="18">
        <f t="shared" si="235"/>
        <v>28.212361948100174</v>
      </c>
      <c r="BG88" s="18">
        <f t="shared" si="235"/>
        <v>-7.0469782000115551</v>
      </c>
      <c r="BH88" s="18">
        <f t="shared" si="235"/>
        <v>-1.3227806425376798</v>
      </c>
      <c r="BI88" s="18">
        <f t="shared" si="236"/>
        <v>-1.5504963570565633</v>
      </c>
      <c r="BK88" s="18">
        <f t="shared" si="237"/>
        <v>-3.2689787587542041</v>
      </c>
      <c r="BL88" s="18">
        <f t="shared" si="238"/>
        <v>1.4129293425900524</v>
      </c>
      <c r="BM88" s="18">
        <f t="shared" si="239"/>
        <v>-1.1426370005927611</v>
      </c>
      <c r="BO88" t="str">
        <f t="shared" si="260"/>
        <v>31 Science, engineering and technology associate professionals</v>
      </c>
      <c r="BP88" s="18">
        <f t="shared" si="240"/>
        <v>1.3223176942952941</v>
      </c>
      <c r="BQ88" s="18">
        <f t="shared" si="240"/>
        <v>10.506849184558288</v>
      </c>
      <c r="BR88" s="18">
        <f t="shared" si="240"/>
        <v>-4.0926766753950794</v>
      </c>
      <c r="BS88" s="18">
        <f t="shared" si="240"/>
        <v>-0.22451952346322912</v>
      </c>
      <c r="BT88" s="18">
        <f t="shared" si="241"/>
        <v>-0.8185632022569278</v>
      </c>
      <c r="BV88" s="18">
        <f t="shared" si="242"/>
        <v>-1.5309362345454769</v>
      </c>
      <c r="BW88" s="18">
        <f t="shared" si="243"/>
        <v>1.6809301642199737</v>
      </c>
      <c r="BX88" s="18">
        <f t="shared" si="244"/>
        <v>0.49880608300381102</v>
      </c>
      <c r="BZ88" t="str">
        <f t="shared" si="261"/>
        <v>31 Science, engineering and technology associate professionals</v>
      </c>
      <c r="CA88" s="18">
        <f t="shared" si="245"/>
        <v>12.665839554396928</v>
      </c>
      <c r="CB88" s="18">
        <f t="shared" si="245"/>
        <v>-20.950231011353516</v>
      </c>
      <c r="CC88" s="18">
        <f t="shared" si="245"/>
        <v>-1.9364181322352181</v>
      </c>
      <c r="CD88" s="18">
        <f t="shared" si="245"/>
        <v>-1.7805475800581005</v>
      </c>
      <c r="CE88" s="18">
        <f t="shared" si="246"/>
        <v>-3.152502489535991</v>
      </c>
      <c r="CG88" s="18">
        <f t="shared" si="247"/>
        <v>-1.8325319395593787</v>
      </c>
      <c r="CH88" s="18">
        <f t="shared" si="248"/>
        <v>1.7610445785888773</v>
      </c>
      <c r="CI88" s="18">
        <f t="shared" si="249"/>
        <v>0.37069472455195651</v>
      </c>
      <c r="CK88" t="str">
        <f t="shared" si="262"/>
        <v>31 Science, engineering and technology associate professionals</v>
      </c>
      <c r="CL88" s="18">
        <f t="shared" si="250"/>
        <v>6.6547488273045463</v>
      </c>
      <c r="CM88" s="18">
        <f t="shared" si="250"/>
        <v>-7.7976062496798004</v>
      </c>
      <c r="CN88" s="18">
        <f t="shared" si="250"/>
        <v>0.19857084080221465</v>
      </c>
      <c r="CO88" s="18">
        <f t="shared" si="250"/>
        <v>1.6956729049617092</v>
      </c>
      <c r="CP88" s="18">
        <f t="shared" si="251"/>
        <v>0.6073386771652256</v>
      </c>
      <c r="CR88" s="18">
        <f t="shared" si="252"/>
        <v>1.1941698315481863</v>
      </c>
      <c r="CS88" s="18">
        <f t="shared" si="253"/>
        <v>2.331225594449271</v>
      </c>
      <c r="CT88" s="18">
        <f t="shared" si="254"/>
        <v>3.2165880411262782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12.148565231638141</v>
      </c>
      <c r="C89" s="18">
        <f t="shared" si="210"/>
        <v>-28.889270354202434</v>
      </c>
      <c r="D89" s="18">
        <f t="shared" si="210"/>
        <v>3.5699622117413732</v>
      </c>
      <c r="E89" s="18">
        <f t="shared" si="210"/>
        <v>2.2138812522646045</v>
      </c>
      <c r="F89" s="18">
        <f t="shared" si="211"/>
        <v>0.33447642118940024</v>
      </c>
      <c r="H89" s="18">
        <f t="shared" si="212"/>
        <v>2.6639238158790768</v>
      </c>
      <c r="I89" s="18">
        <f t="shared" si="213"/>
        <v>4.1840415456840141</v>
      </c>
      <c r="J89" s="18">
        <f t="shared" si="214"/>
        <v>5.8095569206267683</v>
      </c>
      <c r="L89" t="str">
        <f t="shared" si="255"/>
        <v>32 Health and social care associate professionals</v>
      </c>
      <c r="M89" s="18">
        <f t="shared" si="215"/>
        <v>7.8533785835129821</v>
      </c>
      <c r="N89" s="18">
        <f t="shared" si="215"/>
        <v>-13.473336003039105</v>
      </c>
      <c r="O89" s="18">
        <f t="shared" si="215"/>
        <v>2.7570046784417768</v>
      </c>
      <c r="P89" s="18">
        <f t="shared" si="215"/>
        <v>1.7311634352346728</v>
      </c>
      <c r="Q89" s="18">
        <f t="shared" si="216"/>
        <v>1.0233354579032738</v>
      </c>
      <c r="S89" s="18">
        <f t="shared" si="217"/>
        <v>2.0719675319109232</v>
      </c>
      <c r="T89" s="18">
        <f t="shared" si="218"/>
        <v>3.8970466286135874</v>
      </c>
      <c r="U89" s="18">
        <f t="shared" si="219"/>
        <v>5.1850475368638183</v>
      </c>
      <c r="W89" t="str">
        <f t="shared" si="256"/>
        <v>32 Health and social care associate professionals</v>
      </c>
      <c r="X89" s="18">
        <f t="shared" si="220"/>
        <v>1.2867630016428766</v>
      </c>
      <c r="Y89" s="18">
        <f t="shared" si="220"/>
        <v>15.082439389225289</v>
      </c>
      <c r="Z89" s="18">
        <f t="shared" si="220"/>
        <v>2.88683846597797</v>
      </c>
      <c r="AA89" s="18">
        <f t="shared" si="220"/>
        <v>2.8589672114651243</v>
      </c>
      <c r="AB89" s="18">
        <f t="shared" si="221"/>
        <v>3.5921532273100132</v>
      </c>
      <c r="AD89" s="18">
        <f t="shared" si="222"/>
        <v>2.8682567906340717</v>
      </c>
      <c r="AE89" s="18">
        <f t="shared" si="223"/>
        <v>4.0514014458092218</v>
      </c>
      <c r="AF89" s="18">
        <f t="shared" si="224"/>
        <v>5.8394514123745633</v>
      </c>
      <c r="AH89" t="str">
        <f t="shared" si="257"/>
        <v>32 Health and social care associate professionals</v>
      </c>
      <c r="AI89" s="18">
        <f t="shared" si="225"/>
        <v>-7.0176269753341902</v>
      </c>
      <c r="AJ89" s="18">
        <f t="shared" si="225"/>
        <v>10.058966961918481</v>
      </c>
      <c r="AK89" s="18">
        <f t="shared" si="225"/>
        <v>-5.8303953744758612</v>
      </c>
      <c r="AL89" s="18">
        <f t="shared" si="225"/>
        <v>-6.0057337361568148</v>
      </c>
      <c r="AM89" s="18">
        <f t="shared" si="226"/>
        <v>-5.0189318687726692</v>
      </c>
      <c r="AO89" s="18">
        <f t="shared" si="227"/>
        <v>-5.9473239200802608</v>
      </c>
      <c r="AP89" s="18">
        <f t="shared" si="228"/>
        <v>1.7188742546998315</v>
      </c>
      <c r="AQ89" s="18">
        <f t="shared" si="229"/>
        <v>-2.4442051757811223</v>
      </c>
      <c r="AS89" t="str">
        <f t="shared" si="258"/>
        <v>32 Health and social care associate professionals</v>
      </c>
      <c r="AT89" s="18">
        <f t="shared" si="230"/>
        <v>1.1187405457568467</v>
      </c>
      <c r="AU89" s="18">
        <f t="shared" si="230"/>
        <v>21.111168419701887</v>
      </c>
      <c r="AV89" s="18">
        <f t="shared" si="230"/>
        <v>-0.23630527171988325</v>
      </c>
      <c r="AW89" s="18">
        <f t="shared" si="230"/>
        <v>1.3840439397473592</v>
      </c>
      <c r="AX89" s="18">
        <f t="shared" si="231"/>
        <v>2.0020575812993657</v>
      </c>
      <c r="AZ89" s="18">
        <f t="shared" si="232"/>
        <v>0.84102427924002132</v>
      </c>
      <c r="BA89" s="18">
        <f t="shared" si="233"/>
        <v>3.1575809006857858</v>
      </c>
      <c r="BB89" s="18">
        <f t="shared" si="234"/>
        <v>3.7135860720829861</v>
      </c>
      <c r="BD89" t="str">
        <f t="shared" si="259"/>
        <v>32 Health and social care associate professionals</v>
      </c>
      <c r="BE89" s="18">
        <f t="shared" si="235"/>
        <v>3.8392277404930342</v>
      </c>
      <c r="BF89" s="18">
        <f t="shared" si="235"/>
        <v>15.645015972851084</v>
      </c>
      <c r="BG89" s="18">
        <f t="shared" si="235"/>
        <v>1.3624856591764933</v>
      </c>
      <c r="BH89" s="18">
        <f t="shared" si="235"/>
        <v>1.6770052443194849</v>
      </c>
      <c r="BI89" s="18">
        <f t="shared" si="236"/>
        <v>2.3991354993277314</v>
      </c>
      <c r="BK89" s="18">
        <f t="shared" si="237"/>
        <v>1.5720570953433599</v>
      </c>
      <c r="BL89" s="18">
        <f t="shared" si="238"/>
        <v>3.4761478777715515</v>
      </c>
      <c r="BM89" s="18">
        <f t="shared" si="239"/>
        <v>4.4924231029259687</v>
      </c>
      <c r="BO89" t="str">
        <f t="shared" si="260"/>
        <v>32 Health and social care associate professionals</v>
      </c>
      <c r="BP89" s="18">
        <f t="shared" si="240"/>
        <v>1.2412063970468123</v>
      </c>
      <c r="BQ89" s="18">
        <f t="shared" si="240"/>
        <v>8.9431157879938272</v>
      </c>
      <c r="BR89" s="18">
        <f t="shared" si="240"/>
        <v>-2.181499473846582</v>
      </c>
      <c r="BS89" s="18">
        <f t="shared" si="240"/>
        <v>-1.983408915976248</v>
      </c>
      <c r="BT89" s="18">
        <f t="shared" si="241"/>
        <v>-1.396167291983974</v>
      </c>
      <c r="BV89" s="18">
        <f t="shared" si="242"/>
        <v>-2.049483634060556</v>
      </c>
      <c r="BW89" s="18">
        <f t="shared" si="243"/>
        <v>2.3634636101700801</v>
      </c>
      <c r="BX89" s="18">
        <f t="shared" si="244"/>
        <v>0.95143230414693747</v>
      </c>
      <c r="BZ89" t="str">
        <f t="shared" si="261"/>
        <v>32 Health and social care associate professionals</v>
      </c>
      <c r="CA89" s="18">
        <f t="shared" si="245"/>
        <v>-4.8856508996346086</v>
      </c>
      <c r="CB89" s="18">
        <f t="shared" si="245"/>
        <v>-4.9225596720191334</v>
      </c>
      <c r="CC89" s="18">
        <f t="shared" si="245"/>
        <v>-4.3410532091678995</v>
      </c>
      <c r="CD89" s="18">
        <f t="shared" si="245"/>
        <v>-6.9659209122926669</v>
      </c>
      <c r="CE89" s="18">
        <f t="shared" si="246"/>
        <v>-6.0259637711877705</v>
      </c>
      <c r="CG89" s="18">
        <f t="shared" si="247"/>
        <v>-6.0990670896978632</v>
      </c>
      <c r="CH89" s="18">
        <f t="shared" si="248"/>
        <v>1.644611181982647</v>
      </c>
      <c r="CI89" s="18">
        <f t="shared" si="249"/>
        <v>-2.6703884687669821</v>
      </c>
      <c r="CK89" t="str">
        <f t="shared" si="262"/>
        <v>32 Health and social care associate professionals</v>
      </c>
      <c r="CL89" s="18">
        <f t="shared" si="250"/>
        <v>-0.57509554156935927</v>
      </c>
      <c r="CM89" s="18">
        <f t="shared" si="250"/>
        <v>-12.646437125269506</v>
      </c>
      <c r="CN89" s="18">
        <f t="shared" si="250"/>
        <v>0.79485144179523015</v>
      </c>
      <c r="CO89" s="18">
        <f t="shared" si="250"/>
        <v>0.71338655269377327</v>
      </c>
      <c r="CP89" s="18">
        <f t="shared" si="251"/>
        <v>-0.15322939633800603</v>
      </c>
      <c r="CR89" s="18">
        <f t="shared" si="252"/>
        <v>0.74053419732780235</v>
      </c>
      <c r="CS89" s="18">
        <f t="shared" si="253"/>
        <v>2.3881612600299196</v>
      </c>
      <c r="CT89" s="18">
        <f t="shared" si="254"/>
        <v>2.928403310732075</v>
      </c>
    </row>
    <row r="90" spans="1:98" x14ac:dyDescent="0.2">
      <c r="A90" t="str">
        <f t="shared" si="209"/>
        <v>33 Protective service occupations</v>
      </c>
      <c r="B90" s="18">
        <f t="shared" si="210"/>
        <v>13.151397945546961</v>
      </c>
      <c r="C90" s="18">
        <f t="shared" si="210"/>
        <v>-20.729150905698024</v>
      </c>
      <c r="D90" s="18">
        <f t="shared" si="210"/>
        <v>9.0920002913388096</v>
      </c>
      <c r="E90" s="18">
        <f t="shared" si="210"/>
        <v>4.5672233604296952</v>
      </c>
      <c r="F90" s="18">
        <f t="shared" si="211"/>
        <v>4.1422873675212468</v>
      </c>
      <c r="H90" s="18">
        <f t="shared" si="212"/>
        <v>6.0542358357105863</v>
      </c>
      <c r="I90" s="18">
        <f t="shared" si="213"/>
        <v>3.6535421661585854</v>
      </c>
      <c r="J90" s="18">
        <f t="shared" si="214"/>
        <v>7.89917458092535</v>
      </c>
      <c r="L90" t="str">
        <f t="shared" si="255"/>
        <v>33 Protective service occupations</v>
      </c>
      <c r="M90" s="18">
        <f t="shared" si="215"/>
        <v>13.769438407747913</v>
      </c>
      <c r="N90" s="18">
        <f t="shared" si="215"/>
        <v>-17.367374945613033</v>
      </c>
      <c r="O90" s="18">
        <f t="shared" si="215"/>
        <v>8.5572194775795474</v>
      </c>
      <c r="P90" s="18">
        <f t="shared" si="215"/>
        <v>4.9101620138966906</v>
      </c>
      <c r="Q90" s="18">
        <f t="shared" si="216"/>
        <v>4.4663191302838801</v>
      </c>
      <c r="S90" s="18">
        <f t="shared" si="217"/>
        <v>6.112026539323745</v>
      </c>
      <c r="T90" s="18">
        <f t="shared" si="218"/>
        <v>3.349991646057271</v>
      </c>
      <c r="U90" s="18">
        <f t="shared" si="219"/>
        <v>7.774192803857316</v>
      </c>
      <c r="W90" t="str">
        <f t="shared" si="256"/>
        <v>33 Protective service occupations</v>
      </c>
      <c r="X90" s="18">
        <f t="shared" si="220"/>
        <v>2.2193380662564932</v>
      </c>
      <c r="Y90" s="18">
        <f t="shared" si="220"/>
        <v>10.691650847162371</v>
      </c>
      <c r="Z90" s="18">
        <f t="shared" si="220"/>
        <v>5.8656471276166799</v>
      </c>
      <c r="AA90" s="18">
        <f t="shared" si="220"/>
        <v>3.9992072563242331</v>
      </c>
      <c r="AB90" s="18">
        <f t="shared" si="221"/>
        <v>4.9873327106657372</v>
      </c>
      <c r="AD90" s="18">
        <f t="shared" si="222"/>
        <v>4.6176687289390506</v>
      </c>
      <c r="AE90" s="18">
        <f t="shared" si="223"/>
        <v>3.5575402711112369</v>
      </c>
      <c r="AF90" s="18">
        <f t="shared" si="224"/>
        <v>6.7331535815307042</v>
      </c>
      <c r="AH90" t="str">
        <f t="shared" si="257"/>
        <v>33 Protective service occupations</v>
      </c>
      <c r="AI90" s="18">
        <f t="shared" si="225"/>
        <v>0.96175634662734044</v>
      </c>
      <c r="AJ90" s="18">
        <f t="shared" si="225"/>
        <v>10.739765601923601</v>
      </c>
      <c r="AK90" s="18">
        <f t="shared" si="225"/>
        <v>5.3644317918555284</v>
      </c>
      <c r="AL90" s="18">
        <f t="shared" si="225"/>
        <v>3.2295105606335639</v>
      </c>
      <c r="AM90" s="18">
        <f t="shared" si="226"/>
        <v>4.3489964832200245</v>
      </c>
      <c r="AO90" s="18">
        <f t="shared" si="227"/>
        <v>3.9363006875359874</v>
      </c>
      <c r="AP90" s="18">
        <f t="shared" si="228"/>
        <v>3.0739797640257471</v>
      </c>
      <c r="AQ90" s="18">
        <f t="shared" si="229"/>
        <v>5.8893490726755093</v>
      </c>
      <c r="AS90" t="str">
        <f t="shared" si="258"/>
        <v>33 Protective service occupations</v>
      </c>
      <c r="AT90" s="18">
        <f t="shared" si="230"/>
        <v>-1.3945952151169339</v>
      </c>
      <c r="AU90" s="18">
        <f t="shared" si="230"/>
        <v>6.9195087676027001</v>
      </c>
      <c r="AV90" s="18">
        <f t="shared" si="230"/>
        <v>2.4779329574889042</v>
      </c>
      <c r="AW90" s="18">
        <f t="shared" si="230"/>
        <v>1.9891401283079979</v>
      </c>
      <c r="AX90" s="18">
        <f t="shared" si="231"/>
        <v>2.4434633905864311</v>
      </c>
      <c r="AZ90" s="18">
        <f t="shared" si="232"/>
        <v>2.151811474750942</v>
      </c>
      <c r="BA90" s="18">
        <f t="shared" si="233"/>
        <v>2.8701352100740873</v>
      </c>
      <c r="BB90" s="18">
        <f t="shared" si="234"/>
        <v>4.3901532633087381</v>
      </c>
      <c r="BD90" t="str">
        <f t="shared" si="259"/>
        <v>33 Protective service occupations</v>
      </c>
      <c r="BE90" s="18">
        <f t="shared" si="235"/>
        <v>-1.9877932036232671</v>
      </c>
      <c r="BF90" s="18">
        <f t="shared" si="235"/>
        <v>24.312275821941178</v>
      </c>
      <c r="BG90" s="18">
        <f t="shared" si="235"/>
        <v>-1.0803960732694295</v>
      </c>
      <c r="BH90" s="18">
        <f t="shared" si="235"/>
        <v>-9.3968362935281657E-2</v>
      </c>
      <c r="BI90" s="18">
        <f t="shared" si="236"/>
        <v>0.9665889385762183</v>
      </c>
      <c r="BK90" s="18">
        <f t="shared" si="237"/>
        <v>-0.42386574716033465</v>
      </c>
      <c r="BL90" s="18">
        <f t="shared" si="238"/>
        <v>1.4494835142223605</v>
      </c>
      <c r="BM90" s="18">
        <f t="shared" si="239"/>
        <v>1.1049872987282772</v>
      </c>
      <c r="BO90" t="str">
        <f t="shared" si="260"/>
        <v>33 Protective service occupations</v>
      </c>
      <c r="BP90" s="18">
        <f t="shared" si="240"/>
        <v>0.6726365127293521</v>
      </c>
      <c r="BQ90" s="18">
        <f t="shared" si="240"/>
        <v>1.351686855579981</v>
      </c>
      <c r="BR90" s="18">
        <f t="shared" si="240"/>
        <v>2.0726358378976739</v>
      </c>
      <c r="BS90" s="18">
        <f t="shared" si="240"/>
        <v>-0.38441092459452486</v>
      </c>
      <c r="BT90" s="18">
        <f t="shared" si="241"/>
        <v>0.48544706976656471</v>
      </c>
      <c r="BV90" s="18">
        <f t="shared" si="242"/>
        <v>0.42796169410257434</v>
      </c>
      <c r="BW90" s="18">
        <f t="shared" si="243"/>
        <v>1.8148202965607263</v>
      </c>
      <c r="BX90" s="18">
        <f t="shared" si="244"/>
        <v>2.1498448514650992</v>
      </c>
      <c r="BZ90" t="str">
        <f t="shared" si="261"/>
        <v>33 Protective service occupations</v>
      </c>
      <c r="CA90" s="18">
        <f t="shared" si="245"/>
        <v>5.7166274420195062</v>
      </c>
      <c r="CB90" s="18">
        <f t="shared" si="245"/>
        <v>-16.568220481659303</v>
      </c>
      <c r="CC90" s="18">
        <f t="shared" si="245"/>
        <v>3.0177174206117874</v>
      </c>
      <c r="CD90" s="18">
        <f t="shared" si="245"/>
        <v>-5.207395095861167</v>
      </c>
      <c r="CE90" s="18">
        <f t="shared" si="246"/>
        <v>-3.483351846245919</v>
      </c>
      <c r="CG90" s="18">
        <f t="shared" si="247"/>
        <v>-2.541375061915252</v>
      </c>
      <c r="CH90" s="18">
        <f t="shared" si="248"/>
        <v>2.0388675985845817</v>
      </c>
      <c r="CI90" s="18">
        <f t="shared" si="249"/>
        <v>0.21837132760149647</v>
      </c>
      <c r="CK90" t="str">
        <f t="shared" si="262"/>
        <v>33 Protective service occupations</v>
      </c>
      <c r="CL90" s="18">
        <f t="shared" si="250"/>
        <v>-2.7833000258129625</v>
      </c>
      <c r="CM90" s="18">
        <f t="shared" si="250"/>
        <v>-14.805529324870237</v>
      </c>
      <c r="CN90" s="18">
        <f t="shared" si="250"/>
        <v>-3.2230032366998063</v>
      </c>
      <c r="CO90" s="18">
        <f t="shared" si="250"/>
        <v>-0.709414239314754</v>
      </c>
      <c r="CP90" s="18">
        <f t="shared" si="251"/>
        <v>-2.4399413926507685</v>
      </c>
      <c r="CR90" s="18">
        <f t="shared" si="252"/>
        <v>-1.5544486880469499</v>
      </c>
      <c r="CS90" s="18">
        <f t="shared" si="253"/>
        <v>1.2663317948459873</v>
      </c>
      <c r="CT90" s="18">
        <f t="shared" si="254"/>
        <v>-1.1211483940332112E-2</v>
      </c>
    </row>
    <row r="91" spans="1:98" x14ac:dyDescent="0.2">
      <c r="A91" t="str">
        <f t="shared" si="209"/>
        <v>34 Culture, media and sports occupations</v>
      </c>
      <c r="B91" s="18">
        <f t="shared" si="210"/>
        <v>9.0363831701810948</v>
      </c>
      <c r="C91" s="18">
        <f t="shared" si="210"/>
        <v>3.9536817649486133</v>
      </c>
      <c r="D91" s="18">
        <f t="shared" si="210"/>
        <v>0.47108877677708438</v>
      </c>
      <c r="E91" s="18">
        <f t="shared" si="210"/>
        <v>1.7365001141721681</v>
      </c>
      <c r="F91" s="18">
        <f t="shared" si="211"/>
        <v>1.4759987411437914</v>
      </c>
      <c r="H91" s="18">
        <f t="shared" si="212"/>
        <v>1.3129353333839022</v>
      </c>
      <c r="I91" s="18">
        <f t="shared" si="213"/>
        <v>3.4021972276712331</v>
      </c>
      <c r="J91" s="18">
        <f t="shared" si="214"/>
        <v>4.2532919930182489</v>
      </c>
      <c r="L91" t="str">
        <f t="shared" si="255"/>
        <v>34 Culture, media and sports occupations</v>
      </c>
      <c r="M91" s="18">
        <f t="shared" si="215"/>
        <v>5.0442035919594952</v>
      </c>
      <c r="N91" s="18">
        <f t="shared" si="215"/>
        <v>-12.555728946444134</v>
      </c>
      <c r="O91" s="18">
        <f t="shared" si="215"/>
        <v>0.36997606113409187</v>
      </c>
      <c r="P91" s="18">
        <f t="shared" si="215"/>
        <v>1.3583446307972702</v>
      </c>
      <c r="Q91" s="18">
        <f t="shared" si="216"/>
        <v>0.12017435137601229</v>
      </c>
      <c r="S91" s="18">
        <f t="shared" si="217"/>
        <v>1.0278117339231008</v>
      </c>
      <c r="T91" s="18">
        <f t="shared" si="218"/>
        <v>3.3433051908264622</v>
      </c>
      <c r="U91" s="18">
        <f t="shared" si="219"/>
        <v>4.0097463119620702</v>
      </c>
      <c r="W91" t="str">
        <f t="shared" si="256"/>
        <v>34 Culture, media and sports occupations</v>
      </c>
      <c r="X91" s="18">
        <f t="shared" si="220"/>
        <v>-0.62317274934580169</v>
      </c>
      <c r="Y91" s="18">
        <f t="shared" si="220"/>
        <v>-2.5907432251422557</v>
      </c>
      <c r="Z91" s="18">
        <f t="shared" si="220"/>
        <v>-0.71564703428690368</v>
      </c>
      <c r="AA91" s="18">
        <f t="shared" si="220"/>
        <v>1.3510561698654389</v>
      </c>
      <c r="AB91" s="18">
        <f t="shared" si="221"/>
        <v>0.45127226816876753</v>
      </c>
      <c r="AD91" s="18">
        <f t="shared" si="222"/>
        <v>0.65741873998137468</v>
      </c>
      <c r="AE91" s="18">
        <f t="shared" si="223"/>
        <v>2.820349375244513</v>
      </c>
      <c r="AF91" s="18">
        <f t="shared" si="224"/>
        <v>3.272630383949382</v>
      </c>
      <c r="AH91" t="str">
        <f t="shared" si="257"/>
        <v>34 Culture, media and sports occupations</v>
      </c>
      <c r="AI91" s="18">
        <f t="shared" si="225"/>
        <v>-4.5804484590325156</v>
      </c>
      <c r="AJ91" s="18">
        <f t="shared" si="225"/>
        <v>49.426093846751826</v>
      </c>
      <c r="AK91" s="18">
        <f t="shared" si="225"/>
        <v>-0.13372254227631553</v>
      </c>
      <c r="AL91" s="18">
        <f t="shared" si="225"/>
        <v>2.9962412959977369</v>
      </c>
      <c r="AM91" s="18">
        <f t="shared" si="226"/>
        <v>4.4079111393016346</v>
      </c>
      <c r="AO91" s="18">
        <f t="shared" si="227"/>
        <v>1.9421693582610589</v>
      </c>
      <c r="AP91" s="18">
        <f t="shared" si="228"/>
        <v>2.9975002472452328</v>
      </c>
      <c r="AQ91" s="18">
        <f t="shared" si="229"/>
        <v>4.342055908060316</v>
      </c>
      <c r="AS91" t="str">
        <f t="shared" si="258"/>
        <v>34 Culture, media and sports occupations</v>
      </c>
      <c r="AT91" s="18">
        <f t="shared" si="230"/>
        <v>-2.1836844698945979</v>
      </c>
      <c r="AU91" s="18">
        <f t="shared" si="230"/>
        <v>5.7061578710050131</v>
      </c>
      <c r="AV91" s="18">
        <f t="shared" si="230"/>
        <v>-0.69878489737539295</v>
      </c>
      <c r="AW91" s="18">
        <f t="shared" si="230"/>
        <v>1.7768997866498104</v>
      </c>
      <c r="AX91" s="18">
        <f t="shared" si="231"/>
        <v>1.2360822406275229</v>
      </c>
      <c r="AZ91" s="18">
        <f t="shared" si="232"/>
        <v>0.94488852223686415</v>
      </c>
      <c r="BA91" s="18">
        <f t="shared" si="233"/>
        <v>2.7781149547424944</v>
      </c>
      <c r="BB91" s="18">
        <f t="shared" si="234"/>
        <v>3.4360112506544693</v>
      </c>
      <c r="BD91" t="str">
        <f t="shared" si="259"/>
        <v>34 Culture, media and sports occupations</v>
      </c>
      <c r="BE91" s="18">
        <f t="shared" si="235"/>
        <v>0.37936901014821167</v>
      </c>
      <c r="BF91" s="18">
        <f t="shared" si="235"/>
        <v>-0.25945039506592993</v>
      </c>
      <c r="BG91" s="18">
        <f t="shared" si="235"/>
        <v>-2.4454157606555671</v>
      </c>
      <c r="BH91" s="18">
        <f t="shared" si="235"/>
        <v>1.925308902695666</v>
      </c>
      <c r="BI91" s="18">
        <f t="shared" si="236"/>
        <v>0.40276158234717752</v>
      </c>
      <c r="BK91" s="18">
        <f t="shared" si="237"/>
        <v>0.44706505111982153</v>
      </c>
      <c r="BL91" s="18">
        <f t="shared" si="238"/>
        <v>2.2436185076516679</v>
      </c>
      <c r="BM91" s="18">
        <f t="shared" si="239"/>
        <v>2.574178351830847</v>
      </c>
      <c r="BO91" t="str">
        <f t="shared" si="260"/>
        <v>34 Culture, media and sports occupations</v>
      </c>
      <c r="BP91" s="18">
        <f t="shared" si="240"/>
        <v>-3.3692804720904856</v>
      </c>
      <c r="BQ91" s="18">
        <f t="shared" si="240"/>
        <v>-21.952450932212731</v>
      </c>
      <c r="BR91" s="18">
        <f t="shared" si="240"/>
        <v>-4.9665536653198172</v>
      </c>
      <c r="BS91" s="18">
        <f t="shared" si="240"/>
        <v>-4.0210138409102703</v>
      </c>
      <c r="BT91" s="18">
        <f t="shared" si="241"/>
        <v>-5.546304830376025</v>
      </c>
      <c r="BV91" s="18">
        <f t="shared" si="242"/>
        <v>-4.3372344860012957</v>
      </c>
      <c r="BW91" s="18">
        <f t="shared" si="243"/>
        <v>1.5990925105888287</v>
      </c>
      <c r="BX91" s="18">
        <f t="shared" si="244"/>
        <v>-1.6185926454223565</v>
      </c>
      <c r="BZ91" t="str">
        <f t="shared" si="261"/>
        <v>34 Culture, media and sports occupations</v>
      </c>
      <c r="CA91" s="18">
        <f t="shared" si="245"/>
        <v>1.9322363049421698</v>
      </c>
      <c r="CB91" s="18">
        <f t="shared" si="245"/>
        <v>-24.507660373009532</v>
      </c>
      <c r="CC91" s="18">
        <f t="shared" si="245"/>
        <v>-4.8757433058403858</v>
      </c>
      <c r="CD91" s="18">
        <f t="shared" si="245"/>
        <v>-6.1516271298188823</v>
      </c>
      <c r="CE91" s="18">
        <f t="shared" si="246"/>
        <v>-7.0281075428299751</v>
      </c>
      <c r="CG91" s="18">
        <f t="shared" si="247"/>
        <v>-5.7282454120447968</v>
      </c>
      <c r="CH91" s="18">
        <f t="shared" si="248"/>
        <v>1.4073644289713139</v>
      </c>
      <c r="CI91" s="18">
        <f t="shared" si="249"/>
        <v>-2.8709155867475133</v>
      </c>
      <c r="CK91" t="str">
        <f t="shared" si="262"/>
        <v>34 Culture, media and sports occupations</v>
      </c>
      <c r="CL91" s="18">
        <f t="shared" si="250"/>
        <v>6.2236073504974954</v>
      </c>
      <c r="CM91" s="18">
        <f t="shared" si="250"/>
        <v>-19.005784511553003</v>
      </c>
      <c r="CN91" s="18">
        <f t="shared" si="250"/>
        <v>1.3402523974160419</v>
      </c>
      <c r="CO91" s="18">
        <f t="shared" si="250"/>
        <v>4.6370875981254223</v>
      </c>
      <c r="CP91" s="18">
        <f t="shared" si="251"/>
        <v>1.9503618380412036</v>
      </c>
      <c r="CR91" s="18">
        <f t="shared" si="252"/>
        <v>3.5263945539325103</v>
      </c>
      <c r="CS91" s="18">
        <f t="shared" si="253"/>
        <v>2.4771029170995273</v>
      </c>
      <c r="CT91" s="18">
        <f t="shared" si="254"/>
        <v>5.1542791843631308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8.567412160151644</v>
      </c>
      <c r="C92" s="18">
        <f t="shared" si="210"/>
        <v>-18.214396782362051</v>
      </c>
      <c r="D92" s="18">
        <f t="shared" si="210"/>
        <v>3.0527092595694194</v>
      </c>
      <c r="E92" s="18">
        <f t="shared" si="210"/>
        <v>2.6645459017786699</v>
      </c>
      <c r="F92" s="18">
        <f t="shared" si="211"/>
        <v>1.3353979325809506</v>
      </c>
      <c r="H92" s="18">
        <f t="shared" si="212"/>
        <v>2.7937709623727658</v>
      </c>
      <c r="I92" s="18">
        <f t="shared" si="213"/>
        <v>3.4279659705954701</v>
      </c>
      <c r="J92" s="18">
        <f t="shared" si="214"/>
        <v>5.299808801964323</v>
      </c>
      <c r="L92" t="str">
        <f t="shared" si="255"/>
        <v>35 Business and public service associate professionals</v>
      </c>
      <c r="M92" s="18">
        <f t="shared" si="215"/>
        <v>8.2558589237291979</v>
      </c>
      <c r="N92" s="18">
        <f t="shared" si="215"/>
        <v>-14.826401647441202</v>
      </c>
      <c r="O92" s="18">
        <f t="shared" si="215"/>
        <v>1.9015808247130783</v>
      </c>
      <c r="P92" s="18">
        <f t="shared" si="215"/>
        <v>1.718344466000965</v>
      </c>
      <c r="Q92" s="18">
        <f t="shared" si="216"/>
        <v>0.65263575687275477</v>
      </c>
      <c r="S92" s="18">
        <f t="shared" si="217"/>
        <v>1.7793866129370617</v>
      </c>
      <c r="T92" s="18">
        <f t="shared" si="218"/>
        <v>3.32163187386596</v>
      </c>
      <c r="U92" s="18">
        <f t="shared" si="219"/>
        <v>4.5004877471000793</v>
      </c>
      <c r="W92" t="str">
        <f t="shared" si="256"/>
        <v>35 Business and public service associate professionals</v>
      </c>
      <c r="X92" s="18">
        <f t="shared" si="220"/>
        <v>-0.59187905517703587</v>
      </c>
      <c r="Y92" s="18">
        <f t="shared" si="220"/>
        <v>8.7496172886261103</v>
      </c>
      <c r="Z92" s="18">
        <f t="shared" si="220"/>
        <v>0.22309159127298361</v>
      </c>
      <c r="AA92" s="18">
        <f t="shared" si="220"/>
        <v>1.3863781193766744</v>
      </c>
      <c r="AB92" s="18">
        <f t="shared" si="221"/>
        <v>1.4650386456527276</v>
      </c>
      <c r="AD92" s="18">
        <f t="shared" si="222"/>
        <v>0.99712338248025834</v>
      </c>
      <c r="AE92" s="18">
        <f t="shared" si="223"/>
        <v>2.984867628162724</v>
      </c>
      <c r="AF92" s="18">
        <f t="shared" si="224"/>
        <v>3.6615714182037795</v>
      </c>
      <c r="AH92" t="str">
        <f t="shared" si="257"/>
        <v>35 Business and public service associate professionals</v>
      </c>
      <c r="AI92" s="18">
        <f t="shared" si="225"/>
        <v>-1.2728830670062585</v>
      </c>
      <c r="AJ92" s="18">
        <f t="shared" si="225"/>
        <v>13.221487863096293</v>
      </c>
      <c r="AK92" s="18">
        <f t="shared" si="225"/>
        <v>-4.911392401983905E-2</v>
      </c>
      <c r="AL92" s="18">
        <f t="shared" si="225"/>
        <v>1.3903270116230937</v>
      </c>
      <c r="AM92" s="18">
        <f t="shared" si="226"/>
        <v>1.6369698237340691</v>
      </c>
      <c r="AO92" s="18">
        <f t="shared" si="227"/>
        <v>0.90822464403947922</v>
      </c>
      <c r="AP92" s="18">
        <f t="shared" si="228"/>
        <v>2.8194628857133974</v>
      </c>
      <c r="AQ92" s="18">
        <f t="shared" si="229"/>
        <v>3.44792655645354</v>
      </c>
      <c r="AS92" t="str">
        <f t="shared" si="258"/>
        <v>35 Business and public service associate professionals</v>
      </c>
      <c r="AT92" s="18">
        <f t="shared" si="230"/>
        <v>-1.4904494930927936</v>
      </c>
      <c r="AU92" s="18">
        <f t="shared" si="230"/>
        <v>12.488360718003344</v>
      </c>
      <c r="AV92" s="18">
        <f t="shared" si="230"/>
        <v>-0.15587452526745205</v>
      </c>
      <c r="AW92" s="18">
        <f t="shared" si="230"/>
        <v>1.5476709032528069</v>
      </c>
      <c r="AX92" s="18">
        <f t="shared" si="231"/>
        <v>1.6602656493940326</v>
      </c>
      <c r="AZ92" s="18">
        <f t="shared" si="232"/>
        <v>0.97661712323233729</v>
      </c>
      <c r="BA92" s="18">
        <f t="shared" si="233"/>
        <v>2.8154392444625698</v>
      </c>
      <c r="BB92" s="18">
        <f t="shared" si="234"/>
        <v>3.4926193329053223</v>
      </c>
      <c r="BD92" t="str">
        <f t="shared" si="259"/>
        <v>35 Business and public service associate professionals</v>
      </c>
      <c r="BE92" s="18">
        <f t="shared" si="235"/>
        <v>-0.52445965558963747</v>
      </c>
      <c r="BF92" s="18">
        <f t="shared" si="235"/>
        <v>20.733952527778456</v>
      </c>
      <c r="BG92" s="18">
        <f t="shared" si="235"/>
        <v>-2.6565290044652912</v>
      </c>
      <c r="BH92" s="18">
        <f t="shared" si="235"/>
        <v>0.33654925623065601</v>
      </c>
      <c r="BI92" s="18">
        <f t="shared" si="236"/>
        <v>0.54771324645401798</v>
      </c>
      <c r="BK92" s="18">
        <f t="shared" si="237"/>
        <v>-0.67123176819723351</v>
      </c>
      <c r="BL92" s="18">
        <f t="shared" si="238"/>
        <v>2.2133951351343439</v>
      </c>
      <c r="BM92" s="18">
        <f t="shared" si="239"/>
        <v>1.7259658386401755</v>
      </c>
      <c r="BO92" t="str">
        <f t="shared" si="260"/>
        <v>35 Business and public service associate professionals</v>
      </c>
      <c r="BP92" s="18">
        <f t="shared" si="240"/>
        <v>-0.86766436079327436</v>
      </c>
      <c r="BQ92" s="18">
        <f t="shared" si="240"/>
        <v>6.309147360136147</v>
      </c>
      <c r="BR92" s="18">
        <f t="shared" si="240"/>
        <v>-2.7992966683055953</v>
      </c>
      <c r="BS92" s="18">
        <f t="shared" si="240"/>
        <v>-1.0604440510629698</v>
      </c>
      <c r="BT92" s="18">
        <f t="shared" si="241"/>
        <v>-1.1643602928641528</v>
      </c>
      <c r="BV92" s="18">
        <f t="shared" si="242"/>
        <v>-1.6434907105442487</v>
      </c>
      <c r="BW92" s="18">
        <f t="shared" si="243"/>
        <v>1.8949579132383043</v>
      </c>
      <c r="BX92" s="18">
        <f t="shared" si="244"/>
        <v>0.66871351384105715</v>
      </c>
      <c r="BZ92" t="str">
        <f t="shared" si="261"/>
        <v>35 Business and public service associate professionals</v>
      </c>
      <c r="CA92" s="18">
        <f t="shared" si="245"/>
        <v>3.3657568675049987</v>
      </c>
      <c r="CB92" s="18">
        <f t="shared" si="245"/>
        <v>-15.896085721450337</v>
      </c>
      <c r="CC92" s="18">
        <f t="shared" si="245"/>
        <v>-3.3257727281482019</v>
      </c>
      <c r="CD92" s="18">
        <f t="shared" si="245"/>
        <v>-4.9910950688520472</v>
      </c>
      <c r="CE92" s="18">
        <f t="shared" si="246"/>
        <v>-5.1989156229897198</v>
      </c>
      <c r="CG92" s="18">
        <f t="shared" si="247"/>
        <v>-4.4391997234391134</v>
      </c>
      <c r="CH92" s="18">
        <f t="shared" si="248"/>
        <v>1.5642909923077486</v>
      </c>
      <c r="CI92" s="18">
        <f t="shared" si="249"/>
        <v>-1.7425238330306736</v>
      </c>
      <c r="CK92" t="str">
        <f t="shared" si="262"/>
        <v>35 Business and public service associate professionals</v>
      </c>
      <c r="CL92" s="18">
        <f t="shared" si="250"/>
        <v>1.568941956137393</v>
      </c>
      <c r="CM92" s="18">
        <f t="shared" si="250"/>
        <v>-22.088126152668032</v>
      </c>
      <c r="CN92" s="18">
        <f t="shared" si="250"/>
        <v>-0.86842220743394982</v>
      </c>
      <c r="CO92" s="18">
        <f t="shared" si="250"/>
        <v>1.4257367130200871</v>
      </c>
      <c r="CP92" s="18">
        <f t="shared" si="251"/>
        <v>-0.94324639432628032</v>
      </c>
      <c r="CR92" s="18">
        <f t="shared" si="252"/>
        <v>0.65517775163559389</v>
      </c>
      <c r="CS92" s="18">
        <f t="shared" si="253"/>
        <v>2.1108079491973353</v>
      </c>
      <c r="CT92" s="18">
        <f t="shared" si="254"/>
        <v>2.6057850724591436</v>
      </c>
    </row>
    <row r="93" spans="1:98" x14ac:dyDescent="0.2">
      <c r="A93" t="str">
        <f t="shared" si="209"/>
        <v>41 Administrative occupations</v>
      </c>
      <c r="B93" s="18">
        <f t="shared" si="210"/>
        <v>4.7923208059600375</v>
      </c>
      <c r="C93" s="18">
        <f t="shared" si="210"/>
        <v>-15.940341641279588</v>
      </c>
      <c r="D93" s="18">
        <f t="shared" si="210"/>
        <v>2.2879659281713094</v>
      </c>
      <c r="E93" s="18">
        <f t="shared" si="210"/>
        <v>1.9911332879398946</v>
      </c>
      <c r="F93" s="18">
        <f t="shared" si="211"/>
        <v>0.85754826903263748</v>
      </c>
      <c r="H93" s="18">
        <f t="shared" si="212"/>
        <v>2.0899816679327721</v>
      </c>
      <c r="I93" s="18">
        <f t="shared" si="213"/>
        <v>3.443711614633016</v>
      </c>
      <c r="J93" s="18">
        <f t="shared" si="214"/>
        <v>4.8179819755412634</v>
      </c>
      <c r="L93" t="str">
        <f t="shared" si="255"/>
        <v>41 Administrative occupations</v>
      </c>
      <c r="M93" s="18">
        <f t="shared" si="215"/>
        <v>6.5970782509424009</v>
      </c>
      <c r="N93" s="18">
        <f t="shared" si="215"/>
        <v>-15.928322540248541</v>
      </c>
      <c r="O93" s="18">
        <f t="shared" si="215"/>
        <v>2.4249186126459321</v>
      </c>
      <c r="P93" s="18">
        <f t="shared" si="215"/>
        <v>1.8612402243534998</v>
      </c>
      <c r="Q93" s="18">
        <f t="shared" si="216"/>
        <v>0.82029537350252202</v>
      </c>
      <c r="S93" s="18">
        <f t="shared" si="217"/>
        <v>2.0487874958289964</v>
      </c>
      <c r="T93" s="18">
        <f t="shared" si="218"/>
        <v>3.611640540561889</v>
      </c>
      <c r="U93" s="18">
        <f t="shared" si="219"/>
        <v>4.9299403956494015</v>
      </c>
      <c r="W93" t="str">
        <f t="shared" si="256"/>
        <v>41 Administrative occupations</v>
      </c>
      <c r="X93" s="18">
        <f t="shared" si="220"/>
        <v>-1.2472893725869239</v>
      </c>
      <c r="Y93" s="18">
        <f t="shared" si="220"/>
        <v>11.702661682015215</v>
      </c>
      <c r="Z93" s="18">
        <f t="shared" si="220"/>
        <v>0.9785952137250753</v>
      </c>
      <c r="AA93" s="18">
        <f t="shared" si="220"/>
        <v>1.6568399441937443</v>
      </c>
      <c r="AB93" s="18">
        <f t="shared" si="221"/>
        <v>2.0436565483253233</v>
      </c>
      <c r="AD93" s="18">
        <f t="shared" si="222"/>
        <v>1.4302536971299462</v>
      </c>
      <c r="AE93" s="18">
        <f t="shared" si="223"/>
        <v>3.3681884910878646</v>
      </c>
      <c r="AF93" s="18">
        <f t="shared" si="224"/>
        <v>4.3021192636493621</v>
      </c>
      <c r="AH93" t="str">
        <f t="shared" si="257"/>
        <v>41 Administrative occupations</v>
      </c>
      <c r="AI93" s="18">
        <f t="shared" si="225"/>
        <v>-9.8057432547093981E-2</v>
      </c>
      <c r="AJ93" s="18">
        <f t="shared" si="225"/>
        <v>11.889830251382506</v>
      </c>
      <c r="AK93" s="18">
        <f t="shared" si="225"/>
        <v>0.26395009574085027</v>
      </c>
      <c r="AL93" s="18">
        <f t="shared" si="225"/>
        <v>1.5668481266934986</v>
      </c>
      <c r="AM93" s="18">
        <f t="shared" si="226"/>
        <v>1.7717286587644931</v>
      </c>
      <c r="AO93" s="18">
        <f t="shared" si="227"/>
        <v>1.1306783722789371</v>
      </c>
      <c r="AP93" s="18">
        <f t="shared" si="228"/>
        <v>3.3813754944828522</v>
      </c>
      <c r="AQ93" s="18">
        <f t="shared" si="229"/>
        <v>4.1128574537717677</v>
      </c>
      <c r="AS93" t="str">
        <f t="shared" si="258"/>
        <v>41 Administrative occupations</v>
      </c>
      <c r="AT93" s="18">
        <f t="shared" si="230"/>
        <v>-1.2042829331769256</v>
      </c>
      <c r="AU93" s="18">
        <f t="shared" si="230"/>
        <v>13.569366283457352</v>
      </c>
      <c r="AV93" s="18">
        <f t="shared" si="230"/>
        <v>8.4714527722873356E-2</v>
      </c>
      <c r="AW93" s="18">
        <f t="shared" si="230"/>
        <v>1.562206402740518</v>
      </c>
      <c r="AX93" s="18">
        <f t="shared" si="231"/>
        <v>1.806692433779733</v>
      </c>
      <c r="AZ93" s="18">
        <f t="shared" si="232"/>
        <v>1.0673013933392594</v>
      </c>
      <c r="BA93" s="18">
        <f t="shared" si="233"/>
        <v>3.2291834601016367</v>
      </c>
      <c r="BB93" s="18">
        <f t="shared" si="234"/>
        <v>3.9321968925034145</v>
      </c>
      <c r="BD93" t="str">
        <f t="shared" si="259"/>
        <v>41 Administrative occupations</v>
      </c>
      <c r="BE93" s="18">
        <f t="shared" si="235"/>
        <v>-1.6417595073578872</v>
      </c>
      <c r="BF93" s="18">
        <f t="shared" si="235"/>
        <v>13.456667375869458</v>
      </c>
      <c r="BG93" s="18">
        <f t="shared" si="235"/>
        <v>-2.3596718649921855</v>
      </c>
      <c r="BH93" s="18">
        <f t="shared" si="235"/>
        <v>-0.87080356979003515</v>
      </c>
      <c r="BI93" s="18">
        <f t="shared" si="236"/>
        <v>-0.50253820666286142</v>
      </c>
      <c r="BK93" s="18">
        <f t="shared" si="237"/>
        <v>-1.3695986124660942</v>
      </c>
      <c r="BL93" s="18">
        <f t="shared" si="238"/>
        <v>2.37894612659868</v>
      </c>
      <c r="BM93" s="18">
        <f t="shared" si="239"/>
        <v>1.4224830492965967</v>
      </c>
      <c r="BO93" t="str">
        <f t="shared" si="260"/>
        <v>41 Administrative occupations</v>
      </c>
      <c r="BP93" s="18">
        <f t="shared" si="240"/>
        <v>-2.8704472780771151</v>
      </c>
      <c r="BQ93" s="18">
        <f t="shared" si="240"/>
        <v>4.1849036295183106</v>
      </c>
      <c r="BR93" s="18">
        <f t="shared" si="240"/>
        <v>-3.9042497738021487</v>
      </c>
      <c r="BS93" s="18">
        <f t="shared" si="240"/>
        <v>-2.9635247579516522</v>
      </c>
      <c r="BT93" s="18">
        <f t="shared" si="241"/>
        <v>-2.8277543402785099</v>
      </c>
      <c r="BV93" s="18">
        <f t="shared" si="242"/>
        <v>-3.2781185792922218</v>
      </c>
      <c r="BW93" s="18">
        <f t="shared" si="243"/>
        <v>1.834300576079162</v>
      </c>
      <c r="BX93" s="18">
        <f t="shared" si="244"/>
        <v>-0.55434017585815898</v>
      </c>
      <c r="BZ93" t="str">
        <f t="shared" si="261"/>
        <v>41 Administrative occupations</v>
      </c>
      <c r="CA93" s="18">
        <f t="shared" si="245"/>
        <v>-5.8602685167632558</v>
      </c>
      <c r="CB93" s="18">
        <f t="shared" si="245"/>
        <v>-10.122752753876107</v>
      </c>
      <c r="CC93" s="18">
        <f t="shared" si="245"/>
        <v>-6.7185251789789842</v>
      </c>
      <c r="CD93" s="18">
        <f t="shared" si="245"/>
        <v>-9.5176581987054139</v>
      </c>
      <c r="CE93" s="18">
        <f t="shared" si="246"/>
        <v>-8.6903729427470928</v>
      </c>
      <c r="CG93" s="18">
        <f t="shared" si="247"/>
        <v>-8.5940732890998568</v>
      </c>
      <c r="CH93" s="18">
        <f t="shared" si="248"/>
        <v>1.2525514983684038</v>
      </c>
      <c r="CI93" s="18">
        <f t="shared" si="249"/>
        <v>-4.9757210296838323</v>
      </c>
      <c r="CK93" t="str">
        <f t="shared" si="262"/>
        <v>41 Administrative occupations</v>
      </c>
      <c r="CL93" s="18">
        <f t="shared" si="250"/>
        <v>-4.9722408558062643</v>
      </c>
      <c r="CM93" s="18">
        <f t="shared" si="250"/>
        <v>-21.627150916201167</v>
      </c>
      <c r="CN93" s="18">
        <f t="shared" si="250"/>
        <v>-0.60001735893265851</v>
      </c>
      <c r="CO93" s="18">
        <f t="shared" si="250"/>
        <v>-0.46720919360224711</v>
      </c>
      <c r="CP93" s="18">
        <f t="shared" si="251"/>
        <v>-1.9838957565469051</v>
      </c>
      <c r="CR93" s="18">
        <f t="shared" si="252"/>
        <v>-0.51149828643447526</v>
      </c>
      <c r="CS93" s="18">
        <f t="shared" si="253"/>
        <v>1.9602928228460215</v>
      </c>
      <c r="CT93" s="18">
        <f t="shared" si="254"/>
        <v>1.5740999664713096</v>
      </c>
    </row>
    <row r="94" spans="1:98" x14ac:dyDescent="0.2">
      <c r="A94" t="str">
        <f t="shared" si="209"/>
        <v>42 Secretarial and related occupations</v>
      </c>
      <c r="B94" s="18">
        <f t="shared" si="210"/>
        <v>7.9939277688687582</v>
      </c>
      <c r="C94" s="18">
        <f t="shared" si="210"/>
        <v>-11.284891684300968</v>
      </c>
      <c r="D94" s="18">
        <f t="shared" si="210"/>
        <v>8.9902218122114732</v>
      </c>
      <c r="E94" s="18">
        <f t="shared" si="210"/>
        <v>4.3923325729039897</v>
      </c>
      <c r="F94" s="18">
        <f t="shared" si="211"/>
        <v>4.737289453078497</v>
      </c>
      <c r="H94" s="18">
        <f t="shared" si="212"/>
        <v>5.9029960297905859</v>
      </c>
      <c r="I94" s="18">
        <f t="shared" si="213"/>
        <v>5.3834700822614767</v>
      </c>
      <c r="J94" s="18">
        <f t="shared" si="214"/>
        <v>8.8329581785631106</v>
      </c>
      <c r="L94" t="str">
        <f t="shared" si="255"/>
        <v>42 Secretarial and related occupations</v>
      </c>
      <c r="M94" s="18">
        <f t="shared" si="215"/>
        <v>4.8949720873113112</v>
      </c>
      <c r="N94" s="18">
        <f t="shared" si="215"/>
        <v>-16.368466592632945</v>
      </c>
      <c r="O94" s="18">
        <f t="shared" si="215"/>
        <v>7.6875406370463972</v>
      </c>
      <c r="P94" s="18">
        <f t="shared" si="215"/>
        <v>1.6855676078819659</v>
      </c>
      <c r="Q94" s="18">
        <f t="shared" si="216"/>
        <v>2.2673277170584649</v>
      </c>
      <c r="S94" s="18">
        <f t="shared" si="217"/>
        <v>3.6481045393078393</v>
      </c>
      <c r="T94" s="18">
        <f t="shared" si="218"/>
        <v>4.6157471238133185</v>
      </c>
      <c r="U94" s="18">
        <f t="shared" si="219"/>
        <v>6.7911800162426372</v>
      </c>
      <c r="W94" t="str">
        <f t="shared" si="256"/>
        <v>42 Secretarial and related occupations</v>
      </c>
      <c r="X94" s="18">
        <f t="shared" si="220"/>
        <v>-0.35492551004655537</v>
      </c>
      <c r="Y94" s="18">
        <f t="shared" si="220"/>
        <v>9.8185151343859864</v>
      </c>
      <c r="Z94" s="18">
        <f t="shared" si="220"/>
        <v>7.4721558150977696</v>
      </c>
      <c r="AA94" s="18">
        <f t="shared" si="220"/>
        <v>5.3429075789299008</v>
      </c>
      <c r="AB94" s="18">
        <f t="shared" si="221"/>
        <v>6.2797499337991614</v>
      </c>
      <c r="AD94" s="18">
        <f t="shared" si="222"/>
        <v>6.047928028116023</v>
      </c>
      <c r="AE94" s="18">
        <f t="shared" si="223"/>
        <v>4.8705122153389624</v>
      </c>
      <c r="AF94" s="18">
        <f t="shared" si="224"/>
        <v>8.6138862057114416</v>
      </c>
      <c r="AH94" t="str">
        <f t="shared" si="257"/>
        <v>42 Secretarial and related occupations</v>
      </c>
      <c r="AI94" s="18">
        <f t="shared" si="225"/>
        <v>-1.2092185192451144</v>
      </c>
      <c r="AJ94" s="18">
        <f t="shared" si="225"/>
        <v>13.589234296672004</v>
      </c>
      <c r="AK94" s="18">
        <f t="shared" si="225"/>
        <v>4.8698597531199983</v>
      </c>
      <c r="AL94" s="18">
        <f t="shared" si="225"/>
        <v>0.26066214890021477</v>
      </c>
      <c r="AM94" s="18">
        <f t="shared" si="226"/>
        <v>2.4751395254007935</v>
      </c>
      <c r="AO94" s="18">
        <f t="shared" si="227"/>
        <v>1.774100977921611</v>
      </c>
      <c r="AP94" s="18">
        <f t="shared" si="228"/>
        <v>3.9570507274913513</v>
      </c>
      <c r="AQ94" s="18">
        <f t="shared" si="229"/>
        <v>5.0427612063920879</v>
      </c>
      <c r="AS94" t="str">
        <f t="shared" si="258"/>
        <v>42 Secretarial and related occupations</v>
      </c>
      <c r="AT94" s="18">
        <f t="shared" si="230"/>
        <v>-1.4588314439573757</v>
      </c>
      <c r="AU94" s="18">
        <f t="shared" si="230"/>
        <v>9.5422942832064308</v>
      </c>
      <c r="AV94" s="18">
        <f t="shared" si="230"/>
        <v>4.7027115539292064</v>
      </c>
      <c r="AW94" s="18">
        <f t="shared" si="230"/>
        <v>2.7721558808029734</v>
      </c>
      <c r="AX94" s="18">
        <f t="shared" si="231"/>
        <v>3.7845924413761223</v>
      </c>
      <c r="AZ94" s="18">
        <f t="shared" si="232"/>
        <v>3.4116865120279227</v>
      </c>
      <c r="BA94" s="18">
        <f t="shared" si="233"/>
        <v>3.8858452058329052</v>
      </c>
      <c r="BB94" s="18">
        <f t="shared" si="234"/>
        <v>6.0850141103729882</v>
      </c>
      <c r="BD94" t="str">
        <f t="shared" si="259"/>
        <v>42 Secretarial and related occupations</v>
      </c>
      <c r="BE94" s="18">
        <f t="shared" si="235"/>
        <v>-1.3823515949622722</v>
      </c>
      <c r="BF94" s="18">
        <f t="shared" si="235"/>
        <v>3.837650411095006</v>
      </c>
      <c r="BG94" s="18">
        <f t="shared" si="235"/>
        <v>5.3941979260855755</v>
      </c>
      <c r="BH94" s="18">
        <f t="shared" si="235"/>
        <v>-3.7711512742590658</v>
      </c>
      <c r="BI94" s="18">
        <f t="shared" si="236"/>
        <v>-0.52402506474598098</v>
      </c>
      <c r="BK94" s="18">
        <f t="shared" si="237"/>
        <v>-0.80820235612406588</v>
      </c>
      <c r="BL94" s="18">
        <f t="shared" si="238"/>
        <v>3.2659959281849504</v>
      </c>
      <c r="BM94" s="18">
        <f t="shared" si="239"/>
        <v>2.7619230248884907</v>
      </c>
      <c r="BO94" t="str">
        <f t="shared" si="260"/>
        <v>42 Secretarial and related occupations</v>
      </c>
      <c r="BP94" s="18">
        <f t="shared" si="240"/>
        <v>-6.0835266722376264</v>
      </c>
      <c r="BQ94" s="18">
        <f t="shared" si="240"/>
        <v>1.0232999254858877</v>
      </c>
      <c r="BR94" s="18">
        <f t="shared" si="240"/>
        <v>-5.3148261888861459</v>
      </c>
      <c r="BS94" s="18">
        <f t="shared" si="240"/>
        <v>-12.338450308936766</v>
      </c>
      <c r="BT94" s="18">
        <f t="shared" si="241"/>
        <v>-9.4016724131759091</v>
      </c>
      <c r="BV94" s="18">
        <f t="shared" si="242"/>
        <v>-10.05712694405495</v>
      </c>
      <c r="BW94" s="18">
        <f t="shared" si="243"/>
        <v>1.5327419411707455</v>
      </c>
      <c r="BX94" s="18">
        <f t="shared" si="244"/>
        <v>-5.0419121637273356</v>
      </c>
      <c r="BZ94" t="str">
        <f t="shared" si="261"/>
        <v>42 Secretarial and related occupations</v>
      </c>
      <c r="CA94" s="18">
        <f t="shared" si="245"/>
        <v>-7.7835604305846235</v>
      </c>
      <c r="CB94" s="18">
        <f t="shared" si="245"/>
        <v>1.5003518928435433</v>
      </c>
      <c r="CC94" s="18">
        <f t="shared" si="245"/>
        <v>-6.9761697322825889</v>
      </c>
      <c r="CD94" s="18">
        <f t="shared" si="245"/>
        <v>-14.645655778135113</v>
      </c>
      <c r="CE94" s="18">
        <f t="shared" si="246"/>
        <v>-11.364860303792391</v>
      </c>
      <c r="CG94" s="18">
        <f t="shared" si="247"/>
        <v>-12.162123939912695</v>
      </c>
      <c r="CH94" s="18">
        <f t="shared" si="248"/>
        <v>1.3360645015480399</v>
      </c>
      <c r="CI94" s="18">
        <f t="shared" si="249"/>
        <v>-6.5282997609642957</v>
      </c>
      <c r="CK94" t="str">
        <f t="shared" si="262"/>
        <v>42 Secretarial and related occupations</v>
      </c>
      <c r="CL94" s="18">
        <f t="shared" si="250"/>
        <v>-2.849337364342075</v>
      </c>
      <c r="CM94" s="18">
        <f t="shared" si="250"/>
        <v>-28.649701007544149</v>
      </c>
      <c r="CN94" s="18">
        <f t="shared" si="250"/>
        <v>7.0786950928433567</v>
      </c>
      <c r="CO94" s="18">
        <f t="shared" si="250"/>
        <v>-1.4611324676590098</v>
      </c>
      <c r="CP94" s="18">
        <f t="shared" si="251"/>
        <v>-0.8884710242594962</v>
      </c>
      <c r="CR94" s="18">
        <f t="shared" si="252"/>
        <v>1.3069874995703445</v>
      </c>
      <c r="CS94" s="18">
        <f t="shared" si="253"/>
        <v>3.1915626072429149</v>
      </c>
      <c r="CT94" s="18">
        <f t="shared" si="254"/>
        <v>4.0617211051317215</v>
      </c>
    </row>
    <row r="95" spans="1:98" x14ac:dyDescent="0.2">
      <c r="A95" t="str">
        <f t="shared" si="209"/>
        <v>51 Skilled agricultural and related trades</v>
      </c>
      <c r="B95" s="18">
        <f t="shared" si="210"/>
        <v>25.094968965556653</v>
      </c>
      <c r="C95" s="18">
        <f t="shared" si="210"/>
        <v>60.674177649106056</v>
      </c>
      <c r="D95" s="18">
        <f t="shared" si="210"/>
        <v>1.4665758823422026</v>
      </c>
      <c r="E95" s="18">
        <f t="shared" si="210"/>
        <v>1.7191956704732947</v>
      </c>
      <c r="F95" s="18">
        <f t="shared" si="211"/>
        <v>4.5862021589857083</v>
      </c>
      <c r="H95" s="18">
        <f t="shared" si="212"/>
        <v>1.6349192690180203</v>
      </c>
      <c r="I95" s="18">
        <f t="shared" si="213"/>
        <v>3.929042382590886</v>
      </c>
      <c r="J95" s="18">
        <f t="shared" si="214"/>
        <v>4.9291767554878518</v>
      </c>
      <c r="L95" t="str">
        <f t="shared" si="255"/>
        <v>51 Skilled agricultural and related trades</v>
      </c>
      <c r="M95" s="18">
        <f t="shared" si="215"/>
        <v>1.7939955849588962</v>
      </c>
      <c r="N95" s="18">
        <f t="shared" si="215"/>
        <v>-3.0104282640349478</v>
      </c>
      <c r="O95" s="18">
        <f t="shared" si="215"/>
        <v>1.398780893311069</v>
      </c>
      <c r="P95" s="18">
        <f t="shared" si="215"/>
        <v>3.1718512196827975</v>
      </c>
      <c r="Q95" s="18">
        <f t="shared" si="216"/>
        <v>2.2189248845293053</v>
      </c>
      <c r="S95" s="18">
        <f t="shared" si="217"/>
        <v>2.5774093795415398</v>
      </c>
      <c r="T95" s="18">
        <f t="shared" si="218"/>
        <v>3.6367459141612768</v>
      </c>
      <c r="U95" s="18">
        <f t="shared" si="219"/>
        <v>5.3123571939552416</v>
      </c>
      <c r="W95" t="str">
        <f t="shared" si="256"/>
        <v>51 Skilled agricultural and related trades</v>
      </c>
      <c r="X95" s="18">
        <f t="shared" si="220"/>
        <v>-6.8861298097983354</v>
      </c>
      <c r="Y95" s="18">
        <f t="shared" si="220"/>
        <v>29.718678219926442</v>
      </c>
      <c r="Z95" s="18">
        <f t="shared" si="220"/>
        <v>3.1601944740732302</v>
      </c>
      <c r="AA95" s="18">
        <f t="shared" si="220"/>
        <v>3.0426842836356771</v>
      </c>
      <c r="AB95" s="18">
        <f t="shared" si="221"/>
        <v>4.5733286082141333</v>
      </c>
      <c r="AD95" s="18">
        <f t="shared" si="222"/>
        <v>3.0818394666548121</v>
      </c>
      <c r="AE95" s="18">
        <f t="shared" si="223"/>
        <v>4.3941066830672559</v>
      </c>
      <c r="AF95" s="18">
        <f t="shared" si="224"/>
        <v>6.2498777391258198</v>
      </c>
      <c r="AH95" t="str">
        <f t="shared" si="257"/>
        <v>51 Skilled agricultural and related trades</v>
      </c>
      <c r="AI95" s="18">
        <f t="shared" si="225"/>
        <v>-3.7934206479408816</v>
      </c>
      <c r="AJ95" s="18">
        <f t="shared" si="225"/>
        <v>12.27817473660604</v>
      </c>
      <c r="AK95" s="18">
        <f t="shared" si="225"/>
        <v>2.5419745009638284</v>
      </c>
      <c r="AL95" s="18">
        <f t="shared" si="225"/>
        <v>1.8904024483601622</v>
      </c>
      <c r="AM95" s="18">
        <f t="shared" si="226"/>
        <v>2.7149197513471446</v>
      </c>
      <c r="AO95" s="18">
        <f t="shared" si="227"/>
        <v>2.1071318043421439</v>
      </c>
      <c r="AP95" s="18">
        <f t="shared" si="228"/>
        <v>4.1955680887611146</v>
      </c>
      <c r="AQ95" s="18">
        <f t="shared" si="229"/>
        <v>5.4594673901191104</v>
      </c>
      <c r="AS95" t="str">
        <f t="shared" si="258"/>
        <v>51 Skilled agricultural and related trades</v>
      </c>
      <c r="AT95" s="18">
        <f t="shared" si="230"/>
        <v>-6.1636846743728047</v>
      </c>
      <c r="AU95" s="18">
        <f t="shared" si="230"/>
        <v>21.30188148597567</v>
      </c>
      <c r="AV95" s="18">
        <f t="shared" si="230"/>
        <v>2.2598945537407822</v>
      </c>
      <c r="AW95" s="18">
        <f t="shared" si="230"/>
        <v>2.8170830002428815</v>
      </c>
      <c r="AX95" s="18">
        <f t="shared" si="231"/>
        <v>3.7087593783948769</v>
      </c>
      <c r="AZ95" s="18">
        <f t="shared" si="232"/>
        <v>2.631017001312852</v>
      </c>
      <c r="BA95" s="18">
        <f t="shared" si="233"/>
        <v>3.9987297304935554</v>
      </c>
      <c r="BB95" s="18">
        <f t="shared" si="234"/>
        <v>5.6387645674592424</v>
      </c>
      <c r="BD95" t="str">
        <f t="shared" si="259"/>
        <v>51 Skilled agricultural and related trades</v>
      </c>
      <c r="BE95" s="18">
        <f t="shared" si="235"/>
        <v>-8.4312238662006109</v>
      </c>
      <c r="BF95" s="18">
        <f t="shared" si="235"/>
        <v>19.948489540108017</v>
      </c>
      <c r="BG95" s="18">
        <f t="shared" si="235"/>
        <v>-2.1484531828592224</v>
      </c>
      <c r="BH95" s="18">
        <f t="shared" si="235"/>
        <v>0.99483455975140078</v>
      </c>
      <c r="BI95" s="18">
        <f t="shared" si="236"/>
        <v>1.0826351323828032</v>
      </c>
      <c r="BK95" s="18">
        <f t="shared" si="237"/>
        <v>-6.3989887115678545E-2</v>
      </c>
      <c r="BL95" s="18">
        <f t="shared" si="238"/>
        <v>2.7761930940474633</v>
      </c>
      <c r="BM95" s="18">
        <f t="shared" si="239"/>
        <v>2.7326459863774355</v>
      </c>
      <c r="BO95" t="str">
        <f t="shared" si="260"/>
        <v>51 Skilled agricultural and related trades</v>
      </c>
      <c r="BP95" s="18">
        <f t="shared" si="240"/>
        <v>-4.5971241203616948</v>
      </c>
      <c r="BQ95" s="18">
        <f t="shared" si="240"/>
        <v>-2.7692549082592</v>
      </c>
      <c r="BR95" s="18">
        <f t="shared" si="240"/>
        <v>0.55489976135081331</v>
      </c>
      <c r="BS95" s="18">
        <f t="shared" si="240"/>
        <v>1.0796680858628172</v>
      </c>
      <c r="BT95" s="18">
        <f t="shared" si="241"/>
        <v>0.6708225316766292</v>
      </c>
      <c r="BV95" s="18">
        <f t="shared" si="242"/>
        <v>0.90444172340748974</v>
      </c>
      <c r="BW95" s="18">
        <f t="shared" si="243"/>
        <v>3.0238813865302472</v>
      </c>
      <c r="BX95" s="18">
        <f t="shared" si="244"/>
        <v>3.6332512106724391</v>
      </c>
      <c r="BZ95" t="str">
        <f t="shared" si="261"/>
        <v>51 Skilled agricultural and related trades</v>
      </c>
      <c r="CA95" s="18">
        <f t="shared" si="245"/>
        <v>3.6085451632844601</v>
      </c>
      <c r="CB95" s="18">
        <f t="shared" si="245"/>
        <v>-26.15934503722147</v>
      </c>
      <c r="CC95" s="18">
        <f t="shared" si="245"/>
        <v>0.78070065487769735</v>
      </c>
      <c r="CD95" s="18">
        <f t="shared" si="245"/>
        <v>0.99901981300880571</v>
      </c>
      <c r="CE95" s="18">
        <f t="shared" si="246"/>
        <v>-1.0257715703596682</v>
      </c>
      <c r="CG95" s="18">
        <f t="shared" si="247"/>
        <v>0.92619426190598819</v>
      </c>
      <c r="CH95" s="18">
        <f t="shared" si="248"/>
        <v>2.7676434116109316</v>
      </c>
      <c r="CI95" s="18">
        <f t="shared" si="249"/>
        <v>3.4131344723159041</v>
      </c>
      <c r="CK95" t="str">
        <f t="shared" si="262"/>
        <v>51 Skilled agricultural and related trades</v>
      </c>
      <c r="CL95" s="18">
        <f t="shared" si="250"/>
        <v>-8.9532970594762169</v>
      </c>
      <c r="CM95" s="18">
        <f t="shared" si="250"/>
        <v>-4.9209429563618956</v>
      </c>
      <c r="CN95" s="18">
        <f t="shared" si="250"/>
        <v>-2.9540563263727559</v>
      </c>
      <c r="CO95" s="18">
        <f t="shared" si="250"/>
        <v>-7.1089105712655147</v>
      </c>
      <c r="CP95" s="18">
        <f t="shared" si="251"/>
        <v>-5.692871192482718</v>
      </c>
      <c r="CR95" s="18">
        <f t="shared" si="252"/>
        <v>-5.744109678397658</v>
      </c>
      <c r="CS95" s="18">
        <f t="shared" si="253"/>
        <v>1.7057270670718827</v>
      </c>
      <c r="CT95" s="18">
        <f t="shared" si="254"/>
        <v>-2.344847149367324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10.742790858232798</v>
      </c>
      <c r="C96" s="18">
        <f t="shared" si="210"/>
        <v>-27.863678225962328</v>
      </c>
      <c r="D96" s="18">
        <f t="shared" si="210"/>
        <v>4.347315651161221</v>
      </c>
      <c r="E96" s="18">
        <f t="shared" si="210"/>
        <v>3.4115341641104413</v>
      </c>
      <c r="F96" s="18">
        <f t="shared" si="211"/>
        <v>1.3947895694956358</v>
      </c>
      <c r="H96" s="18">
        <f t="shared" si="212"/>
        <v>3.7225251413447014</v>
      </c>
      <c r="I96" s="18">
        <f t="shared" si="213"/>
        <v>3.5409049745516397</v>
      </c>
      <c r="J96" s="18">
        <f t="shared" si="214"/>
        <v>6.0556713412437402</v>
      </c>
      <c r="L96" t="str">
        <f t="shared" si="255"/>
        <v>52 Skilled metal, electrical and electronic trades</v>
      </c>
      <c r="M96" s="18">
        <f t="shared" si="215"/>
        <v>13.64907993026212</v>
      </c>
      <c r="N96" s="18">
        <f t="shared" si="215"/>
        <v>-37.691591845806094</v>
      </c>
      <c r="O96" s="18">
        <f t="shared" si="215"/>
        <v>8.5846180190972898</v>
      </c>
      <c r="P96" s="18">
        <f t="shared" si="215"/>
        <v>3.567483933105553</v>
      </c>
      <c r="Q96" s="18">
        <f t="shared" si="216"/>
        <v>1.8242929843806932</v>
      </c>
      <c r="S96" s="18">
        <f t="shared" si="217"/>
        <v>5.2135609966212693</v>
      </c>
      <c r="T96" s="18">
        <f t="shared" si="218"/>
        <v>4.2093101424818258</v>
      </c>
      <c r="U96" s="18">
        <f t="shared" si="219"/>
        <v>7.5974067274606982</v>
      </c>
      <c r="W96" t="str">
        <f t="shared" si="256"/>
        <v>52 Skilled metal, electrical and electronic trades</v>
      </c>
      <c r="X96" s="18">
        <f t="shared" si="220"/>
        <v>-3.0413602519049454</v>
      </c>
      <c r="Y96" s="18">
        <f t="shared" si="220"/>
        <v>-23.479150937645077</v>
      </c>
      <c r="Z96" s="18">
        <f t="shared" si="220"/>
        <v>4.5677905679492037</v>
      </c>
      <c r="AA96" s="18">
        <f t="shared" si="220"/>
        <v>1.4210772639580149</v>
      </c>
      <c r="AB96" s="18">
        <f t="shared" si="221"/>
        <v>0.60700648236016175</v>
      </c>
      <c r="AD96" s="18">
        <f t="shared" si="222"/>
        <v>2.4593170502820172</v>
      </c>
      <c r="AE96" s="18">
        <f t="shared" si="223"/>
        <v>3.3152346389918819</v>
      </c>
      <c r="AF96" s="18">
        <f t="shared" si="224"/>
        <v>4.9723881062412545</v>
      </c>
      <c r="AH96" t="str">
        <f t="shared" si="257"/>
        <v>52 Skilled metal, electrical and electronic trades</v>
      </c>
      <c r="AI96" s="18">
        <f t="shared" si="225"/>
        <v>-4.4331154326527011</v>
      </c>
      <c r="AJ96" s="18">
        <f t="shared" si="225"/>
        <v>-14.455811392716821</v>
      </c>
      <c r="AK96" s="18">
        <f t="shared" si="225"/>
        <v>2.7940885268364246</v>
      </c>
      <c r="AL96" s="18">
        <f t="shared" si="225"/>
        <v>2.0531284563630736</v>
      </c>
      <c r="AM96" s="18">
        <f t="shared" si="226"/>
        <v>1.1622318812777976</v>
      </c>
      <c r="AO96" s="18">
        <f t="shared" si="227"/>
        <v>2.2995197943784351</v>
      </c>
      <c r="AP96" s="18">
        <f t="shared" si="228"/>
        <v>2.9948576886248413</v>
      </c>
      <c r="AQ96" s="18">
        <f t="shared" si="229"/>
        <v>4.5997749895854145</v>
      </c>
      <c r="AS96" t="str">
        <f t="shared" si="258"/>
        <v>52 Skilled metal, electrical and electronic trades</v>
      </c>
      <c r="AT96" s="18">
        <f t="shared" si="230"/>
        <v>-3.8662725313546087</v>
      </c>
      <c r="AU96" s="18">
        <f t="shared" si="230"/>
        <v>-19.790812454664053</v>
      </c>
      <c r="AV96" s="18">
        <f t="shared" si="230"/>
        <v>1.9149181101909329</v>
      </c>
      <c r="AW96" s="18">
        <f t="shared" si="230"/>
        <v>0.14008465352026711</v>
      </c>
      <c r="AX96" s="18">
        <f t="shared" si="231"/>
        <v>-0.69564872098183406</v>
      </c>
      <c r="AZ96" s="18">
        <f t="shared" si="232"/>
        <v>0.72823467746296888</v>
      </c>
      <c r="BA96" s="18">
        <f t="shared" si="233"/>
        <v>2.658939934591209</v>
      </c>
      <c r="BB96" s="18">
        <f t="shared" si="234"/>
        <v>3.1715026855356987</v>
      </c>
      <c r="BD96" t="str">
        <f t="shared" si="259"/>
        <v>52 Skilled metal, electrical and electronic trades</v>
      </c>
      <c r="BE96" s="18">
        <f t="shared" si="235"/>
        <v>-1.7961541942627002</v>
      </c>
      <c r="BF96" s="18">
        <f t="shared" si="235"/>
        <v>0.42866548071740507</v>
      </c>
      <c r="BG96" s="18">
        <f t="shared" si="235"/>
        <v>-2.7171361053237697</v>
      </c>
      <c r="BH96" s="18">
        <f t="shared" si="235"/>
        <v>-0.80773588737964586</v>
      </c>
      <c r="BI96" s="18">
        <f t="shared" si="236"/>
        <v>-1.3320531165955107</v>
      </c>
      <c r="BK96" s="18">
        <f t="shared" si="237"/>
        <v>-1.4483307550369862</v>
      </c>
      <c r="BL96" s="18">
        <f t="shared" si="238"/>
        <v>1.7812086333293342</v>
      </c>
      <c r="BM96" s="18">
        <f t="shared" si="239"/>
        <v>0.67793468604209206</v>
      </c>
      <c r="BO96" t="str">
        <f t="shared" si="260"/>
        <v>52 Skilled metal, electrical and electronic trades</v>
      </c>
      <c r="BP96" s="18">
        <f t="shared" si="240"/>
        <v>-1.0431348094275705</v>
      </c>
      <c r="BQ96" s="18">
        <f t="shared" si="240"/>
        <v>-19.723526497502132</v>
      </c>
      <c r="BR96" s="18">
        <f t="shared" si="240"/>
        <v>-0.23435188864596723</v>
      </c>
      <c r="BS96" s="18">
        <f t="shared" si="240"/>
        <v>-1.1877594724964302</v>
      </c>
      <c r="BT96" s="18">
        <f t="shared" si="241"/>
        <v>-2.1693236598338661</v>
      </c>
      <c r="BV96" s="18">
        <f t="shared" si="242"/>
        <v>-0.87097362541973533</v>
      </c>
      <c r="BW96" s="18">
        <f t="shared" si="243"/>
        <v>1.9563494197266662</v>
      </c>
      <c r="BX96" s="18">
        <f t="shared" si="244"/>
        <v>1.3027607832419852</v>
      </c>
      <c r="BZ96" t="str">
        <f t="shared" si="261"/>
        <v>52 Skilled metal, electrical and electronic trades</v>
      </c>
      <c r="CA96" s="18">
        <f t="shared" si="245"/>
        <v>8.1254273599176141</v>
      </c>
      <c r="CB96" s="18">
        <f t="shared" si="245"/>
        <v>-45.886213179666903</v>
      </c>
      <c r="CC96" s="18">
        <f t="shared" si="245"/>
        <v>0.56154624719790824</v>
      </c>
      <c r="CD96" s="18">
        <f t="shared" si="245"/>
        <v>-6.5633513100063272</v>
      </c>
      <c r="CE96" s="18">
        <f t="shared" si="246"/>
        <v>-7.6014809143412743</v>
      </c>
      <c r="CG96" s="18">
        <f t="shared" si="247"/>
        <v>-4.2463179774529074</v>
      </c>
      <c r="CH96" s="18">
        <f t="shared" si="248"/>
        <v>1.8067394272268666</v>
      </c>
      <c r="CI96" s="18">
        <f t="shared" si="249"/>
        <v>-1.2367780676864948</v>
      </c>
      <c r="CK96" t="str">
        <f t="shared" si="262"/>
        <v>52 Skilled metal, electrical and electronic trades</v>
      </c>
      <c r="CL96" s="18">
        <f t="shared" si="250"/>
        <v>-2.9135791501866737</v>
      </c>
      <c r="CM96" s="18">
        <f t="shared" si="250"/>
        <v>-27.806725125705377</v>
      </c>
      <c r="CN96" s="18">
        <f t="shared" si="250"/>
        <v>-3.3378036418904022</v>
      </c>
      <c r="CO96" s="18">
        <f t="shared" si="250"/>
        <v>-3.1374263646387179</v>
      </c>
      <c r="CP96" s="18">
        <f t="shared" si="251"/>
        <v>-4.9622261537445977</v>
      </c>
      <c r="CR96" s="18">
        <f t="shared" si="252"/>
        <v>-3.2042649006894908</v>
      </c>
      <c r="CS96" s="18">
        <f t="shared" si="253"/>
        <v>1.7357948126885292</v>
      </c>
      <c r="CT96" s="18">
        <f t="shared" si="254"/>
        <v>-0.6409423351671717</v>
      </c>
    </row>
    <row r="97" spans="1:98" x14ac:dyDescent="0.2">
      <c r="A97" t="str">
        <f t="shared" si="209"/>
        <v>53 Skilled construction and building trades</v>
      </c>
      <c r="B97" s="18">
        <f t="shared" si="210"/>
        <v>2.3065220944480158</v>
      </c>
      <c r="C97" s="18">
        <f t="shared" si="210"/>
        <v>-40.760435687652382</v>
      </c>
      <c r="D97" s="18">
        <f t="shared" si="210"/>
        <v>11.484658472625075</v>
      </c>
      <c r="E97" s="18">
        <f t="shared" si="210"/>
        <v>1.1403975745898798</v>
      </c>
      <c r="F97" s="18">
        <f t="shared" si="211"/>
        <v>0.83722195746442907</v>
      </c>
      <c r="H97" s="18">
        <f t="shared" si="212"/>
        <v>4.4771876392952326</v>
      </c>
      <c r="I97" s="18">
        <f t="shared" si="213"/>
        <v>4.1285542412553555</v>
      </c>
      <c r="J97" s="18">
        <f t="shared" si="214"/>
        <v>7.0117538041765792</v>
      </c>
      <c r="L97" t="str">
        <f t="shared" si="255"/>
        <v>53 Skilled construction and building trades</v>
      </c>
      <c r="M97" s="18">
        <f t="shared" si="215"/>
        <v>6.8774327551547776</v>
      </c>
      <c r="N97" s="18">
        <f t="shared" si="215"/>
        <v>-36.769712852119362</v>
      </c>
      <c r="O97" s="18">
        <f t="shared" si="215"/>
        <v>6.5526455556307317</v>
      </c>
      <c r="P97" s="18">
        <f t="shared" si="215"/>
        <v>2.8117294902779477</v>
      </c>
      <c r="Q97" s="18">
        <f t="shared" si="216"/>
        <v>0.85520390909203936</v>
      </c>
      <c r="S97" s="18">
        <f t="shared" si="217"/>
        <v>4.0438758729366864</v>
      </c>
      <c r="T97" s="18">
        <f t="shared" si="218"/>
        <v>4.0441759544928457</v>
      </c>
      <c r="U97" s="18">
        <f t="shared" si="219"/>
        <v>6.6448874330869101</v>
      </c>
      <c r="W97" t="str">
        <f t="shared" si="256"/>
        <v>53 Skilled construction and building trades</v>
      </c>
      <c r="X97" s="18">
        <f t="shared" si="220"/>
        <v>-2.8710409089199418</v>
      </c>
      <c r="Y97" s="18">
        <f t="shared" si="220"/>
        <v>-23.07671857531065</v>
      </c>
      <c r="Z97" s="18">
        <f t="shared" si="220"/>
        <v>4.3486555651665482</v>
      </c>
      <c r="AA97" s="18">
        <f t="shared" si="220"/>
        <v>0.20913408942253575</v>
      </c>
      <c r="AB97" s="18">
        <f t="shared" si="221"/>
        <v>-0.17879133585402274</v>
      </c>
      <c r="AD97" s="18">
        <f t="shared" si="222"/>
        <v>1.5703990975347137</v>
      </c>
      <c r="AE97" s="18">
        <f t="shared" si="223"/>
        <v>3.3374164754376379</v>
      </c>
      <c r="AF97" s="18">
        <f t="shared" si="224"/>
        <v>4.3704552564208576</v>
      </c>
      <c r="AH97" t="str">
        <f t="shared" si="257"/>
        <v>53 Skilled construction and building trades</v>
      </c>
      <c r="AI97" s="18">
        <f t="shared" si="225"/>
        <v>-0.79478352006331354</v>
      </c>
      <c r="AJ97" s="18">
        <f t="shared" si="225"/>
        <v>-17.966423714338841</v>
      </c>
      <c r="AK97" s="18">
        <f t="shared" si="225"/>
        <v>3.4476042276945673</v>
      </c>
      <c r="AL97" s="18">
        <f t="shared" si="225"/>
        <v>0.73587073736667286</v>
      </c>
      <c r="AM97" s="18">
        <f t="shared" si="226"/>
        <v>0.28008765301412719</v>
      </c>
      <c r="AO97" s="18">
        <f t="shared" si="227"/>
        <v>1.6317901967774828</v>
      </c>
      <c r="AP97" s="18">
        <f t="shared" si="228"/>
        <v>3.4228179674785864</v>
      </c>
      <c r="AQ97" s="18">
        <f t="shared" si="229"/>
        <v>4.4864105926725184</v>
      </c>
      <c r="AS97" t="str">
        <f t="shared" si="258"/>
        <v>53 Skilled construction and building trades</v>
      </c>
      <c r="AT97" s="18">
        <f t="shared" si="230"/>
        <v>-0.46217221832974831</v>
      </c>
      <c r="AU97" s="18">
        <f t="shared" si="230"/>
        <v>-17.511772429207639</v>
      </c>
      <c r="AV97" s="18">
        <f t="shared" si="230"/>
        <v>4.830697236889403</v>
      </c>
      <c r="AW97" s="18">
        <f t="shared" si="230"/>
        <v>0.72140082947156348</v>
      </c>
      <c r="AX97" s="18">
        <f t="shared" si="231"/>
        <v>0.72290541753388116</v>
      </c>
      <c r="AZ97" s="18">
        <f t="shared" si="232"/>
        <v>2.0729491819639456</v>
      </c>
      <c r="BA97" s="18">
        <f t="shared" si="233"/>
        <v>3.6009096853304223</v>
      </c>
      <c r="BB97" s="18">
        <f t="shared" si="234"/>
        <v>4.9373426810810805</v>
      </c>
      <c r="BD97" t="str">
        <f t="shared" si="259"/>
        <v>53 Skilled construction and building trades</v>
      </c>
      <c r="BE97" s="18">
        <f t="shared" si="235"/>
        <v>-0.30381019627404582</v>
      </c>
      <c r="BF97" s="18">
        <f t="shared" si="235"/>
        <v>-3.3653468398024411</v>
      </c>
      <c r="BG97" s="18">
        <f t="shared" si="235"/>
        <v>-2.9881882730705911</v>
      </c>
      <c r="BH97" s="18">
        <f t="shared" si="235"/>
        <v>-1.53050165000711</v>
      </c>
      <c r="BI97" s="18">
        <f t="shared" si="236"/>
        <v>-2.103520004374404</v>
      </c>
      <c r="BK97" s="18">
        <f t="shared" si="237"/>
        <v>-2.0188147469722972</v>
      </c>
      <c r="BL97" s="18">
        <f t="shared" si="238"/>
        <v>1.8774296923515399</v>
      </c>
      <c r="BM97" s="18">
        <f t="shared" si="239"/>
        <v>0.3782016433274471</v>
      </c>
      <c r="BO97" t="str">
        <f t="shared" si="260"/>
        <v>53 Skilled construction and building trades</v>
      </c>
      <c r="BP97" s="18">
        <f t="shared" si="240"/>
        <v>2.7885276007395987</v>
      </c>
      <c r="BQ97" s="18">
        <f t="shared" si="240"/>
        <v>-19.665242807149454</v>
      </c>
      <c r="BR97" s="18">
        <f t="shared" si="240"/>
        <v>2.251759317680091</v>
      </c>
      <c r="BS97" s="18">
        <f t="shared" si="240"/>
        <v>0.31212486873377632</v>
      </c>
      <c r="BT97" s="18">
        <f t="shared" si="241"/>
        <v>-0.47676526011145581</v>
      </c>
      <c r="BV97" s="18">
        <f t="shared" si="242"/>
        <v>0.95454668583623281</v>
      </c>
      <c r="BW97" s="18">
        <f t="shared" si="243"/>
        <v>2.6504145014546454</v>
      </c>
      <c r="BX97" s="18">
        <f t="shared" si="244"/>
        <v>3.3262930654703871</v>
      </c>
      <c r="BZ97" t="str">
        <f t="shared" si="261"/>
        <v>53 Skilled construction and building trades</v>
      </c>
      <c r="CA97" s="18">
        <f t="shared" si="245"/>
        <v>10.58448946166919</v>
      </c>
      <c r="CB97" s="18">
        <f t="shared" si="245"/>
        <v>-46.750805386003634</v>
      </c>
      <c r="CC97" s="18">
        <f t="shared" si="245"/>
        <v>1.5842914371373418</v>
      </c>
      <c r="CD97" s="18">
        <f t="shared" si="245"/>
        <v>-3.4089294217892641</v>
      </c>
      <c r="CE97" s="18">
        <f t="shared" si="246"/>
        <v>-5.4604618891385019</v>
      </c>
      <c r="CG97" s="18">
        <f t="shared" si="247"/>
        <v>-1.7724063427312808</v>
      </c>
      <c r="CH97" s="18">
        <f t="shared" si="248"/>
        <v>2.2071760822046649</v>
      </c>
      <c r="CI97" s="18">
        <f t="shared" si="249"/>
        <v>0.94885339717869499</v>
      </c>
      <c r="CK97" t="str">
        <f t="shared" si="262"/>
        <v>53 Skilled construction and building trades</v>
      </c>
      <c r="CL97" s="18">
        <f t="shared" si="250"/>
        <v>-1.975773068579878E-2</v>
      </c>
      <c r="CM97" s="18">
        <f t="shared" si="250"/>
        <v>-29.764833446286044</v>
      </c>
      <c r="CN97" s="18">
        <f t="shared" si="250"/>
        <v>-8.0767236868116257</v>
      </c>
      <c r="CO97" s="18">
        <f t="shared" si="250"/>
        <v>-14.743672396836638</v>
      </c>
      <c r="CP97" s="18">
        <f t="shared" si="251"/>
        <v>-13.764860705076099</v>
      </c>
      <c r="CR97" s="18">
        <f t="shared" si="252"/>
        <v>-12.576891211428642</v>
      </c>
      <c r="CS97" s="18">
        <f t="shared" si="253"/>
        <v>0.98369424877557954</v>
      </c>
      <c r="CT97" s="18">
        <f t="shared" si="254"/>
        <v>-7.8931294198991697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-0.35253313333654113</v>
      </c>
      <c r="C98" s="18">
        <f t="shared" si="210"/>
        <v>-24.611522534247101</v>
      </c>
      <c r="D98" s="18">
        <f t="shared" si="210"/>
        <v>4.4492889516139611</v>
      </c>
      <c r="E98" s="18">
        <f t="shared" si="210"/>
        <v>2.3425122177359814</v>
      </c>
      <c r="F98" s="18">
        <f t="shared" si="211"/>
        <v>1.0472669723252226</v>
      </c>
      <c r="H98" s="18">
        <f t="shared" si="212"/>
        <v>3.0400066987737784</v>
      </c>
      <c r="I98" s="18">
        <f t="shared" si="213"/>
        <v>3.9488215811959826</v>
      </c>
      <c r="J98" s="18">
        <f t="shared" si="214"/>
        <v>5.8757504042376008</v>
      </c>
      <c r="L98" t="str">
        <f t="shared" si="255"/>
        <v>54 Textiles, printing and other skilled trades</v>
      </c>
      <c r="M98" s="18">
        <f t="shared" si="215"/>
        <v>4.6918591214597516</v>
      </c>
      <c r="N98" s="18">
        <f t="shared" si="215"/>
        <v>-1.7256103183489357</v>
      </c>
      <c r="O98" s="18">
        <f t="shared" si="215"/>
        <v>4.3634870289047445</v>
      </c>
      <c r="P98" s="18">
        <f t="shared" si="215"/>
        <v>2.8734453172736929</v>
      </c>
      <c r="Q98" s="18">
        <f t="shared" si="216"/>
        <v>3.0418167045967115</v>
      </c>
      <c r="S98" s="18">
        <f t="shared" si="217"/>
        <v>3.3677469893564682</v>
      </c>
      <c r="T98" s="18">
        <f t="shared" si="218"/>
        <v>4.136276636627545</v>
      </c>
      <c r="U98" s="18">
        <f t="shared" si="219"/>
        <v>6.2426777997326433</v>
      </c>
      <c r="W98" t="str">
        <f t="shared" si="256"/>
        <v>54 Textiles, printing and other skilled trades</v>
      </c>
      <c r="X98" s="18">
        <f t="shared" si="220"/>
        <v>-1.5967611086560862</v>
      </c>
      <c r="Y98" s="18">
        <f t="shared" si="220"/>
        <v>-7.9908353931143594</v>
      </c>
      <c r="Z98" s="18">
        <f t="shared" si="220"/>
        <v>4.3726188385124098</v>
      </c>
      <c r="AA98" s="18">
        <f t="shared" si="220"/>
        <v>2.2085592329816217</v>
      </c>
      <c r="AB98" s="18">
        <f t="shared" si="221"/>
        <v>2.2062115915587821</v>
      </c>
      <c r="AD98" s="18">
        <f t="shared" si="222"/>
        <v>2.9248804222220537</v>
      </c>
      <c r="AE98" s="18">
        <f t="shared" si="223"/>
        <v>4.0175043132083532</v>
      </c>
      <c r="AF98" s="18">
        <f t="shared" si="224"/>
        <v>5.8509544227671739</v>
      </c>
      <c r="AH98" t="str">
        <f t="shared" si="257"/>
        <v>54 Textiles, printing and other skilled trades</v>
      </c>
      <c r="AI98" s="18">
        <f t="shared" si="225"/>
        <v>-2.1064301314551281</v>
      </c>
      <c r="AJ98" s="18">
        <f t="shared" si="225"/>
        <v>16.076584409194016</v>
      </c>
      <c r="AK98" s="18">
        <f t="shared" si="225"/>
        <v>2.6502499385130385</v>
      </c>
      <c r="AL98" s="18">
        <f t="shared" si="225"/>
        <v>3.467945131833905</v>
      </c>
      <c r="AM98" s="18">
        <f t="shared" si="226"/>
        <v>3.9561488573886416</v>
      </c>
      <c r="AO98" s="18">
        <f t="shared" si="227"/>
        <v>3.1946588815239707</v>
      </c>
      <c r="AP98" s="18">
        <f t="shared" si="228"/>
        <v>4.0287777326093677</v>
      </c>
      <c r="AQ98" s="18">
        <f t="shared" si="229"/>
        <v>6.0429205932263974</v>
      </c>
      <c r="AS98" t="str">
        <f t="shared" si="258"/>
        <v>54 Textiles, printing and other skilled trades</v>
      </c>
      <c r="AT98" s="18">
        <f t="shared" si="230"/>
        <v>-4.4409997556028706</v>
      </c>
      <c r="AU98" s="18">
        <f t="shared" si="230"/>
        <v>2.9828023476014875</v>
      </c>
      <c r="AV98" s="18">
        <f t="shared" si="230"/>
        <v>2.4455121650956979</v>
      </c>
      <c r="AW98" s="18">
        <f t="shared" si="230"/>
        <v>0.83341938442498265</v>
      </c>
      <c r="AX98" s="18">
        <f t="shared" si="231"/>
        <v>1.4681276367760621</v>
      </c>
      <c r="AZ98" s="18">
        <f t="shared" si="232"/>
        <v>1.3679450759757295</v>
      </c>
      <c r="BA98" s="18">
        <f t="shared" si="233"/>
        <v>3.4780252210116824</v>
      </c>
      <c r="BB98" s="18">
        <f t="shared" si="234"/>
        <v>4.3575093291770006</v>
      </c>
      <c r="BD98" t="str">
        <f t="shared" si="259"/>
        <v>54 Textiles, printing and other skilled trades</v>
      </c>
      <c r="BE98" s="18">
        <f t="shared" si="235"/>
        <v>-4.2216793738768406</v>
      </c>
      <c r="BF98" s="18">
        <f t="shared" si="235"/>
        <v>4.6290379578645124</v>
      </c>
      <c r="BG98" s="18">
        <f t="shared" si="235"/>
        <v>0.4464741066094291</v>
      </c>
      <c r="BH98" s="18">
        <f t="shared" si="235"/>
        <v>0.91388724581331626</v>
      </c>
      <c r="BI98" s="18">
        <f t="shared" si="236"/>
        <v>0.99553916803161169</v>
      </c>
      <c r="BK98" s="18">
        <f t="shared" si="237"/>
        <v>0.75784169349126795</v>
      </c>
      <c r="BL98" s="18">
        <f t="shared" si="238"/>
        <v>2.5899678036880758</v>
      </c>
      <c r="BM98" s="18">
        <f t="shared" si="239"/>
        <v>3.1285640536672599</v>
      </c>
      <c r="BO98" t="str">
        <f t="shared" si="260"/>
        <v>54 Textiles, printing and other skilled trades</v>
      </c>
      <c r="BP98" s="18">
        <f t="shared" si="240"/>
        <v>-3.9039850460739767</v>
      </c>
      <c r="BQ98" s="18">
        <f t="shared" si="240"/>
        <v>-1.6889236804955354</v>
      </c>
      <c r="BR98" s="18">
        <f t="shared" si="240"/>
        <v>-3.0913793761559338</v>
      </c>
      <c r="BS98" s="18">
        <f t="shared" si="240"/>
        <v>-1.2993346100841574</v>
      </c>
      <c r="BT98" s="18">
        <f t="shared" si="241"/>
        <v>-1.8871351239575618</v>
      </c>
      <c r="BV98" s="18">
        <f t="shared" si="242"/>
        <v>-1.9003350023013565</v>
      </c>
      <c r="BW98" s="18">
        <f t="shared" si="243"/>
        <v>1.896143427240915</v>
      </c>
      <c r="BX98" s="18">
        <f t="shared" si="244"/>
        <v>0.48563922783986246</v>
      </c>
      <c r="BZ98" t="str">
        <f t="shared" si="261"/>
        <v>54 Textiles, printing and other skilled trades</v>
      </c>
      <c r="CA98" s="18">
        <f t="shared" si="245"/>
        <v>0.74983470247109718</v>
      </c>
      <c r="CB98" s="18">
        <f t="shared" si="245"/>
        <v>-20.712243112507366</v>
      </c>
      <c r="CC98" s="18">
        <f t="shared" si="245"/>
        <v>-0.49860154113635646</v>
      </c>
      <c r="CD98" s="18">
        <f t="shared" si="245"/>
        <v>-4.304654501188832</v>
      </c>
      <c r="CE98" s="18">
        <f t="shared" si="246"/>
        <v>-4.2632318459044143</v>
      </c>
      <c r="CG98" s="18">
        <f t="shared" si="247"/>
        <v>-3.0524277377643294</v>
      </c>
      <c r="CH98" s="18">
        <f t="shared" si="248"/>
        <v>1.8576901001727597</v>
      </c>
      <c r="CI98" s="18">
        <f t="shared" si="249"/>
        <v>-0.36861381011065175</v>
      </c>
      <c r="CK98" t="str">
        <f t="shared" si="262"/>
        <v>54 Textiles, printing and other skilled trades</v>
      </c>
      <c r="CL98" s="18">
        <f t="shared" si="250"/>
        <v>-4.7875429459813716</v>
      </c>
      <c r="CM98" s="18">
        <f t="shared" si="250"/>
        <v>-20.634805942038092</v>
      </c>
      <c r="CN98" s="18">
        <f t="shared" si="250"/>
        <v>-3.5481256331844402</v>
      </c>
      <c r="CO98" s="18">
        <f t="shared" si="250"/>
        <v>-2.2307282287292174</v>
      </c>
      <c r="CP98" s="18">
        <f t="shared" si="251"/>
        <v>-3.905074851852397</v>
      </c>
      <c r="CR98" s="18">
        <f t="shared" si="252"/>
        <v>-2.6718479672369067</v>
      </c>
      <c r="CS98" s="18">
        <f t="shared" si="253"/>
        <v>1.6586894126808804</v>
      </c>
      <c r="CT98" s="18">
        <f t="shared" si="254"/>
        <v>-0.36916913678815</v>
      </c>
    </row>
    <row r="99" spans="1:98" x14ac:dyDescent="0.2">
      <c r="A99" t="str">
        <f t="shared" si="209"/>
        <v>61 Caring personal service occupations</v>
      </c>
      <c r="B99" s="18">
        <f t="shared" si="210"/>
        <v>5.0146570556032222</v>
      </c>
      <c r="C99" s="18">
        <f t="shared" si="210"/>
        <v>-18.823235743611022</v>
      </c>
      <c r="D99" s="18">
        <f t="shared" si="210"/>
        <v>4.8678087652171298</v>
      </c>
      <c r="E99" s="18">
        <f t="shared" si="210"/>
        <v>2.3508911005729161</v>
      </c>
      <c r="F99" s="18">
        <f t="shared" si="211"/>
        <v>1.6476719848275811</v>
      </c>
      <c r="H99" s="18">
        <f t="shared" si="212"/>
        <v>3.183079018146584</v>
      </c>
      <c r="I99" s="18">
        <f t="shared" si="213"/>
        <v>4.1049137711015593</v>
      </c>
      <c r="J99" s="18">
        <f t="shared" si="214"/>
        <v>6.0933577212043177</v>
      </c>
      <c r="L99" t="str">
        <f t="shared" si="255"/>
        <v>61 Caring personal service occupations</v>
      </c>
      <c r="M99" s="18">
        <f t="shared" si="215"/>
        <v>7.6379096282319425</v>
      </c>
      <c r="N99" s="18">
        <f t="shared" si="215"/>
        <v>-18.710262679881929</v>
      </c>
      <c r="O99" s="18">
        <f t="shared" si="215"/>
        <v>4.368384757855015</v>
      </c>
      <c r="P99" s="18">
        <f t="shared" si="215"/>
        <v>2.0309369870310512</v>
      </c>
      <c r="Q99" s="18">
        <f t="shared" si="216"/>
        <v>1.3065335237056219</v>
      </c>
      <c r="S99" s="18">
        <f t="shared" si="217"/>
        <v>2.8042109358643819</v>
      </c>
      <c r="T99" s="18">
        <f t="shared" si="218"/>
        <v>4.1557616807899489</v>
      </c>
      <c r="U99" s="18">
        <f t="shared" si="219"/>
        <v>5.87933582327691</v>
      </c>
      <c r="W99" t="str">
        <f t="shared" si="256"/>
        <v>61 Caring personal service occupations</v>
      </c>
      <c r="X99" s="18">
        <f t="shared" si="220"/>
        <v>1.9752020356716971</v>
      </c>
      <c r="Y99" s="18">
        <f t="shared" si="220"/>
        <v>3.8523203734205369</v>
      </c>
      <c r="Z99" s="18">
        <f t="shared" si="220"/>
        <v>3.4593898904727194</v>
      </c>
      <c r="AA99" s="18">
        <f t="shared" si="220"/>
        <v>2.4363365588419006</v>
      </c>
      <c r="AB99" s="18">
        <f t="shared" si="221"/>
        <v>2.8431533889118787</v>
      </c>
      <c r="AD99" s="18">
        <f t="shared" si="222"/>
        <v>2.7762253212268329</v>
      </c>
      <c r="AE99" s="18">
        <f t="shared" si="223"/>
        <v>4.1584149307144491</v>
      </c>
      <c r="AF99" s="18">
        <f t="shared" si="224"/>
        <v>5.8629384372870907</v>
      </c>
      <c r="AH99" t="str">
        <f t="shared" si="257"/>
        <v>61 Caring personal service occupations</v>
      </c>
      <c r="AI99" s="18">
        <f t="shared" si="225"/>
        <v>-2.1125233117271103</v>
      </c>
      <c r="AJ99" s="18">
        <f t="shared" si="225"/>
        <v>10.376049221326177</v>
      </c>
      <c r="AK99" s="18">
        <f t="shared" si="225"/>
        <v>0.67988426449345774</v>
      </c>
      <c r="AL99" s="18">
        <f t="shared" si="225"/>
        <v>0.84738878214571933</v>
      </c>
      <c r="AM99" s="18">
        <f t="shared" si="226"/>
        <v>1.3653875030408713</v>
      </c>
      <c r="AO99" s="18">
        <f t="shared" si="227"/>
        <v>0.79152300103448869</v>
      </c>
      <c r="AP99" s="18">
        <f t="shared" si="228"/>
        <v>3.3018781931972718</v>
      </c>
      <c r="AQ99" s="18">
        <f t="shared" si="229"/>
        <v>3.8147549239736067</v>
      </c>
      <c r="AS99" t="str">
        <f t="shared" si="258"/>
        <v>61 Caring personal service occupations</v>
      </c>
      <c r="AT99" s="18">
        <f t="shared" si="230"/>
        <v>-0.42414046854380993</v>
      </c>
      <c r="AU99" s="18">
        <f t="shared" si="230"/>
        <v>8.8905697674591888</v>
      </c>
      <c r="AV99" s="18">
        <f t="shared" si="230"/>
        <v>0.96099752761182877</v>
      </c>
      <c r="AW99" s="18">
        <f t="shared" si="230"/>
        <v>0.98150380140331617</v>
      </c>
      <c r="AX99" s="18">
        <f t="shared" si="231"/>
        <v>1.4521016869605274</v>
      </c>
      <c r="AZ99" s="18">
        <f t="shared" si="232"/>
        <v>0.97466791406497499</v>
      </c>
      <c r="BA99" s="18">
        <f t="shared" si="233"/>
        <v>3.4466683453571845</v>
      </c>
      <c r="BB99" s="18">
        <f t="shared" si="234"/>
        <v>4.0694015515281068</v>
      </c>
      <c r="BD99" t="str">
        <f t="shared" si="259"/>
        <v>61 Caring personal service occupations</v>
      </c>
      <c r="BE99" s="18">
        <f t="shared" si="235"/>
        <v>1.3467133557850453</v>
      </c>
      <c r="BF99" s="18">
        <f t="shared" si="235"/>
        <v>4.0958934973306826</v>
      </c>
      <c r="BG99" s="18">
        <f t="shared" si="235"/>
        <v>3.2185649819732154</v>
      </c>
      <c r="BH99" s="18">
        <f t="shared" si="235"/>
        <v>1.3570423136521237</v>
      </c>
      <c r="BI99" s="18">
        <f t="shared" si="236"/>
        <v>2.1051442510142682</v>
      </c>
      <c r="BK99" s="18">
        <f t="shared" si="237"/>
        <v>1.9737894156524272</v>
      </c>
      <c r="BL99" s="18">
        <f t="shared" si="238"/>
        <v>3.6163738509704668</v>
      </c>
      <c r="BM99" s="18">
        <f t="shared" si="239"/>
        <v>4.883233501631179</v>
      </c>
      <c r="BO99" t="str">
        <f t="shared" si="260"/>
        <v>61 Caring personal service occupations</v>
      </c>
      <c r="BP99" s="18">
        <f t="shared" si="240"/>
        <v>-3.5633606145311747</v>
      </c>
      <c r="BQ99" s="18">
        <f t="shared" si="240"/>
        <v>3.7172861998353124</v>
      </c>
      <c r="BR99" s="18">
        <f t="shared" si="240"/>
        <v>-1.707978031686419</v>
      </c>
      <c r="BS99" s="18">
        <f t="shared" si="240"/>
        <v>-3.0734365099245653</v>
      </c>
      <c r="BT99" s="18">
        <f t="shared" si="241"/>
        <v>-2.2358980783212079</v>
      </c>
      <c r="BV99" s="18">
        <f t="shared" si="242"/>
        <v>-2.6204044421392014</v>
      </c>
      <c r="BW99" s="18">
        <f t="shared" si="243"/>
        <v>2.3135486708892428</v>
      </c>
      <c r="BX99" s="18">
        <f t="shared" si="244"/>
        <v>0.51897444753965516</v>
      </c>
      <c r="BZ99" t="str">
        <f t="shared" si="261"/>
        <v>61 Caring personal service occupations</v>
      </c>
      <c r="CA99" s="18">
        <f t="shared" si="245"/>
        <v>-14.290766015354873</v>
      </c>
      <c r="CB99" s="18">
        <f t="shared" si="245"/>
        <v>-18.989167387611072</v>
      </c>
      <c r="CC99" s="18">
        <f t="shared" si="245"/>
        <v>-5.1932675048866672</v>
      </c>
      <c r="CD99" s="18">
        <f t="shared" si="245"/>
        <v>-1.9765056400062764</v>
      </c>
      <c r="CE99" s="18">
        <f t="shared" si="246"/>
        <v>-4.1421796630514933</v>
      </c>
      <c r="CG99" s="18">
        <f t="shared" si="247"/>
        <v>-3.0607073369650517</v>
      </c>
      <c r="CH99" s="18">
        <f t="shared" si="248"/>
        <v>1.4724048091653286</v>
      </c>
      <c r="CI99" s="18">
        <f t="shared" si="249"/>
        <v>-0.90534782578156614</v>
      </c>
      <c r="CK99" t="str">
        <f t="shared" si="262"/>
        <v>61 Caring personal service occupations</v>
      </c>
      <c r="CL99" s="18">
        <f t="shared" si="250"/>
        <v>-1.9499105747793233</v>
      </c>
      <c r="CM99" s="18">
        <f t="shared" si="250"/>
        <v>-18.140605572650102</v>
      </c>
      <c r="CN99" s="18">
        <f t="shared" si="250"/>
        <v>2.0019891425693936</v>
      </c>
      <c r="CO99" s="18">
        <f t="shared" si="250"/>
        <v>-0.53541653599302741</v>
      </c>
      <c r="CP99" s="18">
        <f t="shared" si="251"/>
        <v>-0.96247559759662371</v>
      </c>
      <c r="CR99" s="18">
        <f t="shared" si="252"/>
        <v>0.30329327148657104</v>
      </c>
      <c r="CS99" s="18">
        <f t="shared" si="253"/>
        <v>1.9165634075778426</v>
      </c>
      <c r="CT99" s="18">
        <f t="shared" si="254"/>
        <v>2.1502827308915506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-1.5868705769923275</v>
      </c>
      <c r="C100" s="18">
        <f t="shared" si="210"/>
        <v>17.217852179559223</v>
      </c>
      <c r="D100" s="18">
        <f t="shared" si="210"/>
        <v>5.5235583615622863</v>
      </c>
      <c r="E100" s="18">
        <f t="shared" si="210"/>
        <v>3.9864099700380073</v>
      </c>
      <c r="F100" s="18">
        <f t="shared" si="211"/>
        <v>5.2492892309889294</v>
      </c>
      <c r="H100" s="18">
        <f t="shared" si="212"/>
        <v>4.4962885831024479</v>
      </c>
      <c r="I100" s="18">
        <f t="shared" si="213"/>
        <v>4.2536359616985209</v>
      </c>
      <c r="J100" s="18">
        <f t="shared" si="214"/>
        <v>7.1108392269617626</v>
      </c>
      <c r="L100" t="str">
        <f t="shared" si="255"/>
        <v>62 Leisure, travel and related personal service occupations</v>
      </c>
      <c r="M100" s="18">
        <f t="shared" si="215"/>
        <v>11.177021661770947</v>
      </c>
      <c r="N100" s="18">
        <f t="shared" si="215"/>
        <v>-27.026592846325002</v>
      </c>
      <c r="O100" s="18">
        <f t="shared" si="215"/>
        <v>3.5604088328378802</v>
      </c>
      <c r="P100" s="18">
        <f t="shared" si="215"/>
        <v>2.3316631879068961</v>
      </c>
      <c r="Q100" s="18">
        <f t="shared" si="216"/>
        <v>0.56621577729634165</v>
      </c>
      <c r="S100" s="18">
        <f t="shared" si="217"/>
        <v>2.7396165695029895</v>
      </c>
      <c r="T100" s="18">
        <f t="shared" si="218"/>
        <v>3.9798534765927096</v>
      </c>
      <c r="U100" s="18">
        <f t="shared" si="219"/>
        <v>5.6964168711279184</v>
      </c>
      <c r="W100" t="str">
        <f t="shared" si="256"/>
        <v>62 Leisure, travel and related personal service occupations</v>
      </c>
      <c r="X100" s="18">
        <f t="shared" si="220"/>
        <v>4.5326358952080703</v>
      </c>
      <c r="Y100" s="18">
        <f t="shared" si="220"/>
        <v>1.2176828345768387</v>
      </c>
      <c r="Z100" s="18">
        <f t="shared" si="220"/>
        <v>4.0522328453687084</v>
      </c>
      <c r="AA100" s="18">
        <f t="shared" si="220"/>
        <v>3.356858704258836</v>
      </c>
      <c r="AB100" s="18">
        <f t="shared" si="221"/>
        <v>3.4383660444662789</v>
      </c>
      <c r="AD100" s="18">
        <f t="shared" si="222"/>
        <v>3.5881321961828361</v>
      </c>
      <c r="AE100" s="18">
        <f t="shared" si="223"/>
        <v>4.2513322042050827</v>
      </c>
      <c r="AF100" s="18">
        <f t="shared" si="224"/>
        <v>6.4789294643347928</v>
      </c>
      <c r="AH100" t="str">
        <f t="shared" si="257"/>
        <v>62 Leisure, travel and related personal service occupations</v>
      </c>
      <c r="AI100" s="18">
        <f t="shared" si="225"/>
        <v>4.76118191210122</v>
      </c>
      <c r="AJ100" s="18">
        <f t="shared" si="225"/>
        <v>5.2578275213984504</v>
      </c>
      <c r="AK100" s="18">
        <f t="shared" si="225"/>
        <v>2.9686389132715041</v>
      </c>
      <c r="AL100" s="18">
        <f t="shared" si="225"/>
        <v>3.9082532252428415</v>
      </c>
      <c r="AM100" s="18">
        <f t="shared" si="226"/>
        <v>3.6973078268165871</v>
      </c>
      <c r="AO100" s="18">
        <f t="shared" si="227"/>
        <v>3.5940996075889853</v>
      </c>
      <c r="AP100" s="18">
        <f t="shared" si="228"/>
        <v>4.2006184757354292</v>
      </c>
      <c r="AQ100" s="18">
        <f t="shared" si="229"/>
        <v>6.4453238469867502</v>
      </c>
      <c r="AS100" t="str">
        <f t="shared" si="258"/>
        <v>62 Leisure, travel and related personal service occupations</v>
      </c>
      <c r="AT100" s="18">
        <f t="shared" si="230"/>
        <v>5.601273834297138</v>
      </c>
      <c r="AU100" s="18">
        <f t="shared" si="230"/>
        <v>9.6139674968218856</v>
      </c>
      <c r="AV100" s="18">
        <f t="shared" si="230"/>
        <v>3.1476087903180794</v>
      </c>
      <c r="AW100" s="18">
        <f t="shared" si="230"/>
        <v>3.769189856136923</v>
      </c>
      <c r="AX100" s="18">
        <f t="shared" si="231"/>
        <v>3.9298675485587742</v>
      </c>
      <c r="AZ100" s="18">
        <f t="shared" si="232"/>
        <v>3.5615810861619135</v>
      </c>
      <c r="BA100" s="18">
        <f t="shared" si="233"/>
        <v>4.1211544329327499</v>
      </c>
      <c r="BB100" s="18">
        <f t="shared" si="234"/>
        <v>6.3640544521262887</v>
      </c>
      <c r="BD100" t="str">
        <f t="shared" si="259"/>
        <v>62 Leisure, travel and related personal service occupations</v>
      </c>
      <c r="BE100" s="18">
        <f t="shared" si="235"/>
        <v>1.5668490060718243</v>
      </c>
      <c r="BF100" s="18">
        <f t="shared" si="235"/>
        <v>-3.2301869569222874</v>
      </c>
      <c r="BG100" s="18">
        <f t="shared" si="235"/>
        <v>5.8566887913391596E-3</v>
      </c>
      <c r="BH100" s="18">
        <f t="shared" si="235"/>
        <v>0.58825066540619808</v>
      </c>
      <c r="BI100" s="18">
        <f t="shared" si="236"/>
        <v>0.163323599569698</v>
      </c>
      <c r="BK100" s="18">
        <f t="shared" si="237"/>
        <v>0.3937434643044746</v>
      </c>
      <c r="BL100" s="18">
        <f t="shared" si="238"/>
        <v>2.6497386600834005</v>
      </c>
      <c r="BM100" s="18">
        <f t="shared" si="239"/>
        <v>2.9251849044827027</v>
      </c>
      <c r="BO100" t="str">
        <f t="shared" si="260"/>
        <v>62 Leisure, travel and related personal service occupations</v>
      </c>
      <c r="BP100" s="18">
        <f t="shared" si="240"/>
        <v>0.2831112435209393</v>
      </c>
      <c r="BQ100" s="18">
        <f t="shared" si="240"/>
        <v>-8.0042397757474131</v>
      </c>
      <c r="BR100" s="18">
        <f t="shared" si="240"/>
        <v>-2.8387432392875778</v>
      </c>
      <c r="BS100" s="18">
        <f t="shared" si="240"/>
        <v>-2.1896803522785002</v>
      </c>
      <c r="BT100" s="18">
        <f t="shared" si="241"/>
        <v>-2.766143011033384</v>
      </c>
      <c r="BV100" s="18">
        <f t="shared" si="242"/>
        <v>-2.4065149910933892</v>
      </c>
      <c r="BW100" s="18">
        <f t="shared" si="243"/>
        <v>2.1577476708069865</v>
      </c>
      <c r="BX100" s="18">
        <f t="shared" si="244"/>
        <v>0.46055264280817632</v>
      </c>
      <c r="BZ100" t="str">
        <f t="shared" si="261"/>
        <v>62 Leisure, travel and related personal service occupations</v>
      </c>
      <c r="CA100" s="18">
        <f t="shared" si="245"/>
        <v>1.064334140443135</v>
      </c>
      <c r="CB100" s="18">
        <f t="shared" si="245"/>
        <v>-14.859401150452967</v>
      </c>
      <c r="CC100" s="18">
        <f t="shared" si="245"/>
        <v>-0.93027960163801771</v>
      </c>
      <c r="CD100" s="18">
        <f t="shared" si="245"/>
        <v>-4.2590451606046571</v>
      </c>
      <c r="CE100" s="18">
        <f t="shared" si="246"/>
        <v>-3.9380975754677694</v>
      </c>
      <c r="CG100" s="18">
        <f t="shared" si="247"/>
        <v>-3.1620734240006332</v>
      </c>
      <c r="CH100" s="18">
        <f t="shared" si="248"/>
        <v>2.0142490450419936</v>
      </c>
      <c r="CI100" s="18">
        <f t="shared" si="249"/>
        <v>-0.22858379895993597</v>
      </c>
      <c r="CK100" t="str">
        <f t="shared" si="262"/>
        <v>62 Leisure, travel and related personal service occupations</v>
      </c>
      <c r="CL100" s="18">
        <f t="shared" si="250"/>
        <v>-6.0523632320156668</v>
      </c>
      <c r="CM100" s="18">
        <f t="shared" si="250"/>
        <v>-28.760298155132936</v>
      </c>
      <c r="CN100" s="18">
        <f t="shared" si="250"/>
        <v>-3.688034060373413</v>
      </c>
      <c r="CO100" s="18">
        <f t="shared" si="250"/>
        <v>-2.7063589265878263</v>
      </c>
      <c r="CP100" s="18">
        <f t="shared" si="251"/>
        <v>-4.8852230897379778</v>
      </c>
      <c r="CR100" s="18">
        <f t="shared" si="252"/>
        <v>-3.0346907291068481</v>
      </c>
      <c r="CS100" s="18">
        <f t="shared" si="253"/>
        <v>1.5634824228807798</v>
      </c>
      <c r="CT100" s="18">
        <f t="shared" si="254"/>
        <v>-0.75995686854340994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11.139078263567392</v>
      </c>
      <c r="C101" s="18">
        <f t="shared" si="210"/>
        <v>-17.769902648172309</v>
      </c>
      <c r="D101" s="18">
        <f t="shared" si="210"/>
        <v>4.7183975797988831</v>
      </c>
      <c r="E101" s="18">
        <f t="shared" si="210"/>
        <v>3.6072803090306804</v>
      </c>
      <c r="F101" s="18">
        <f t="shared" si="211"/>
        <v>2.4626372933143292</v>
      </c>
      <c r="H101" s="18">
        <f t="shared" si="212"/>
        <v>3.9763365679379437</v>
      </c>
      <c r="I101" s="18">
        <f t="shared" si="213"/>
        <v>4.1299933307056502</v>
      </c>
      <c r="J101" s="18">
        <f t="shared" si="214"/>
        <v>6.658382494186732</v>
      </c>
      <c r="L101" t="str">
        <f t="shared" si="255"/>
        <v>63 Community and civil enforcement occupations</v>
      </c>
      <c r="M101" s="18">
        <f t="shared" si="215"/>
        <v>7.3231597143645466</v>
      </c>
      <c r="N101" s="18">
        <f t="shared" si="215"/>
        <v>3.4223744418531821</v>
      </c>
      <c r="O101" s="18">
        <f t="shared" si="215"/>
        <v>0.28565245040039766</v>
      </c>
      <c r="P101" s="18">
        <f t="shared" si="215"/>
        <v>4.3155687593058989</v>
      </c>
      <c r="Q101" s="18">
        <f t="shared" si="216"/>
        <v>2.9837588569186169</v>
      </c>
      <c r="S101" s="18">
        <f t="shared" si="217"/>
        <v>2.9545840448951921</v>
      </c>
      <c r="T101" s="18">
        <f t="shared" si="218"/>
        <v>3.5375102306887785</v>
      </c>
      <c r="U101" s="18">
        <f t="shared" si="219"/>
        <v>5.499048265359141</v>
      </c>
      <c r="W101" t="str">
        <f t="shared" si="256"/>
        <v>63 Community and civil enforcement occupations</v>
      </c>
      <c r="X101" s="18">
        <f t="shared" si="220"/>
        <v>1.5514925172758653</v>
      </c>
      <c r="Y101" s="18">
        <f t="shared" si="220"/>
        <v>5.0414068607183893</v>
      </c>
      <c r="Z101" s="18">
        <f t="shared" si="220"/>
        <v>3.6130909596194138</v>
      </c>
      <c r="AA101" s="18">
        <f t="shared" si="220"/>
        <v>2.4986809482196559</v>
      </c>
      <c r="AB101" s="18">
        <f t="shared" si="221"/>
        <v>3.0032736563659901</v>
      </c>
      <c r="AD101" s="18">
        <f t="shared" si="222"/>
        <v>2.8688127644104222</v>
      </c>
      <c r="AE101" s="18">
        <f t="shared" si="223"/>
        <v>4.267645108797713</v>
      </c>
      <c r="AF101" s="18">
        <f t="shared" si="224"/>
        <v>6.0107239585002636</v>
      </c>
      <c r="AH101" t="str">
        <f t="shared" si="257"/>
        <v>63 Community and civil enforcement occupations</v>
      </c>
      <c r="AI101" s="18">
        <f t="shared" si="225"/>
        <v>-1.1367803446552749</v>
      </c>
      <c r="AJ101" s="18">
        <f t="shared" si="225"/>
        <v>22.04781943680587</v>
      </c>
      <c r="AK101" s="18">
        <f t="shared" si="225"/>
        <v>7.1428018220132117E-3</v>
      </c>
      <c r="AL101" s="18">
        <f t="shared" si="225"/>
        <v>2.0961246905994324</v>
      </c>
      <c r="AM101" s="18">
        <f t="shared" si="226"/>
        <v>2.5766723636369226</v>
      </c>
      <c r="AO101" s="18">
        <f t="shared" si="227"/>
        <v>1.3949934935115982</v>
      </c>
      <c r="AP101" s="18">
        <f t="shared" si="228"/>
        <v>3.4130918393921572</v>
      </c>
      <c r="AQ101" s="18">
        <f t="shared" si="229"/>
        <v>4.3180193326804117</v>
      </c>
      <c r="AS101" t="str">
        <f t="shared" si="258"/>
        <v>63 Community and civil enforcement occupations</v>
      </c>
      <c r="AT101" s="18">
        <f t="shared" si="230"/>
        <v>-2.4052349137566931</v>
      </c>
      <c r="AU101" s="18">
        <f t="shared" si="230"/>
        <v>12.986754820476708</v>
      </c>
      <c r="AV101" s="18">
        <f t="shared" si="230"/>
        <v>-1.7498837327183159</v>
      </c>
      <c r="AW101" s="18">
        <f t="shared" si="230"/>
        <v>0.96432563363519908</v>
      </c>
      <c r="AX101" s="18">
        <f t="shared" si="231"/>
        <v>0.8145635480402591</v>
      </c>
      <c r="AZ101" s="18">
        <f t="shared" si="232"/>
        <v>5.1358582832983224E-2</v>
      </c>
      <c r="BA101" s="18">
        <f t="shared" si="233"/>
        <v>3.2400215695586709</v>
      </c>
      <c r="BB101" s="18">
        <f t="shared" si="234"/>
        <v>3.2729319169095383</v>
      </c>
      <c r="BD101" t="str">
        <f t="shared" si="259"/>
        <v>63 Community and civil enforcement occupations</v>
      </c>
      <c r="BE101" s="18">
        <f t="shared" si="235"/>
        <v>-9.6133829249628544</v>
      </c>
      <c r="BF101" s="18">
        <f t="shared" si="235"/>
        <v>75.171097341325321</v>
      </c>
      <c r="BG101" s="18">
        <f t="shared" si="235"/>
        <v>-10.79730251445098</v>
      </c>
      <c r="BH101" s="18">
        <f t="shared" si="235"/>
        <v>0.35881806702759977</v>
      </c>
      <c r="BI101" s="18">
        <f t="shared" si="236"/>
        <v>0.15709867414470668</v>
      </c>
      <c r="BK101" s="18">
        <f t="shared" si="237"/>
        <v>-3.5068787909168453</v>
      </c>
      <c r="BL101" s="18">
        <f t="shared" si="238"/>
        <v>1.386105260043724</v>
      </c>
      <c r="BM101" s="18">
        <f t="shared" si="239"/>
        <v>-1.3565977492050796</v>
      </c>
      <c r="BO101" t="str">
        <f t="shared" si="260"/>
        <v>63 Community and civil enforcement occupations</v>
      </c>
      <c r="BP101" s="18">
        <f t="shared" si="240"/>
        <v>-3.6179190835300634</v>
      </c>
      <c r="BQ101" s="18">
        <f t="shared" si="240"/>
        <v>31.17818933708023</v>
      </c>
      <c r="BR101" s="18">
        <f t="shared" si="240"/>
        <v>-5.0735955766073264</v>
      </c>
      <c r="BS101" s="18">
        <f t="shared" si="240"/>
        <v>0.72014878562554063</v>
      </c>
      <c r="BT101" s="18">
        <f t="shared" si="241"/>
        <v>0.51885279121590688</v>
      </c>
      <c r="BV101" s="18">
        <f t="shared" si="242"/>
        <v>-1.2493606357974474</v>
      </c>
      <c r="BW101" s="18">
        <f t="shared" si="243"/>
        <v>1.9441201605969516</v>
      </c>
      <c r="BX101" s="18">
        <f t="shared" si="244"/>
        <v>1.0116613260172658</v>
      </c>
      <c r="BZ101" t="str">
        <f t="shared" si="261"/>
        <v>63 Community and civil enforcement occupations</v>
      </c>
      <c r="CA101" s="18">
        <f t="shared" si="245"/>
        <v>3.5068332098127097</v>
      </c>
      <c r="CB101" s="18">
        <f t="shared" si="245"/>
        <v>-1.1644109863031327</v>
      </c>
      <c r="CC101" s="18">
        <f t="shared" si="245"/>
        <v>-2.0488974993213782</v>
      </c>
      <c r="CD101" s="18">
        <f t="shared" si="245"/>
        <v>-2.7321245012684958</v>
      </c>
      <c r="CE101" s="18">
        <f t="shared" si="246"/>
        <v>-2.4216671620419405</v>
      </c>
      <c r="CG101" s="18">
        <f t="shared" si="247"/>
        <v>-2.5049133304611226</v>
      </c>
      <c r="CH101" s="18">
        <f t="shared" si="248"/>
        <v>1.9419667439925181</v>
      </c>
      <c r="CI101" s="18">
        <f t="shared" si="249"/>
        <v>0.11855598958645519</v>
      </c>
      <c r="CK101" t="str">
        <f t="shared" si="262"/>
        <v>63 Community and civil enforcement occupations</v>
      </c>
      <c r="CL101" s="18">
        <f t="shared" si="250"/>
        <v>-9.5927783677636107</v>
      </c>
      <c r="CM101" s="18">
        <f t="shared" si="250"/>
        <v>25.544729122934395</v>
      </c>
      <c r="CN101" s="18">
        <f t="shared" si="250"/>
        <v>-12.788680749514114</v>
      </c>
      <c r="CO101" s="18">
        <f t="shared" si="250"/>
        <v>-4.0032472758108728</v>
      </c>
      <c r="CP101" s="18">
        <f t="shared" si="251"/>
        <v>-5.2641705666697902</v>
      </c>
      <c r="CR101" s="18">
        <f t="shared" si="252"/>
        <v>-7.0259005766629246</v>
      </c>
      <c r="CS101" s="18">
        <f t="shared" si="253"/>
        <v>0.86606676215126299</v>
      </c>
      <c r="CT101" s="18">
        <f t="shared" si="254"/>
        <v>-4.8633825785065916</v>
      </c>
    </row>
    <row r="102" spans="1:98" x14ac:dyDescent="0.2">
      <c r="A102" t="str">
        <f t="shared" si="209"/>
        <v>71 Sales occupations</v>
      </c>
      <c r="B102" s="18">
        <f t="shared" si="210"/>
        <v>5.3492091582969303</v>
      </c>
      <c r="C102" s="18">
        <f t="shared" si="210"/>
        <v>-34.62572732767952</v>
      </c>
      <c r="D102" s="18">
        <f t="shared" si="210"/>
        <v>2.7684036775479592</v>
      </c>
      <c r="E102" s="18">
        <f t="shared" si="210"/>
        <v>2.2460459153514023</v>
      </c>
      <c r="F102" s="18">
        <f t="shared" si="211"/>
        <v>-0.41403551208214484</v>
      </c>
      <c r="H102" s="18">
        <f t="shared" si="212"/>
        <v>2.4198694928655229</v>
      </c>
      <c r="I102" s="18">
        <f t="shared" si="213"/>
        <v>3.4389956222996787</v>
      </c>
      <c r="J102" s="18">
        <f t="shared" si="214"/>
        <v>5.0439028764623917</v>
      </c>
      <c r="L102" t="str">
        <f t="shared" si="255"/>
        <v>71 Sales occupations</v>
      </c>
      <c r="M102" s="18">
        <f t="shared" si="215"/>
        <v>6.5847485199993727</v>
      </c>
      <c r="N102" s="18">
        <f t="shared" si="215"/>
        <v>-19.347484744651311</v>
      </c>
      <c r="O102" s="18">
        <f t="shared" si="215"/>
        <v>3.3779172249426725</v>
      </c>
      <c r="P102" s="18">
        <f t="shared" si="215"/>
        <v>3.1549197189780775</v>
      </c>
      <c r="Q102" s="18">
        <f t="shared" si="216"/>
        <v>1.649094975345311</v>
      </c>
      <c r="S102" s="18">
        <f t="shared" si="217"/>
        <v>3.2291987218739493</v>
      </c>
      <c r="T102" s="18">
        <f t="shared" si="218"/>
        <v>3.7543176596561478</v>
      </c>
      <c r="U102" s="18">
        <f t="shared" si="219"/>
        <v>5.8583294396990837</v>
      </c>
      <c r="W102" t="str">
        <f t="shared" si="256"/>
        <v>71 Sales occupations</v>
      </c>
      <c r="X102" s="18">
        <f t="shared" si="220"/>
        <v>-0.55926550838285571</v>
      </c>
      <c r="Y102" s="18">
        <f t="shared" si="220"/>
        <v>7.9442524361127864</v>
      </c>
      <c r="Z102" s="18">
        <f t="shared" si="220"/>
        <v>2.1014133151924241</v>
      </c>
      <c r="AA102" s="18">
        <f t="shared" si="220"/>
        <v>3.1627274920315251</v>
      </c>
      <c r="AB102" s="18">
        <f t="shared" si="221"/>
        <v>3.1214837351893676</v>
      </c>
      <c r="AD102" s="18">
        <f t="shared" si="222"/>
        <v>2.8077359454000916</v>
      </c>
      <c r="AE102" s="18">
        <f t="shared" si="223"/>
        <v>3.7880824552719794</v>
      </c>
      <c r="AF102" s="18">
        <f t="shared" si="224"/>
        <v>5.5911556659284933</v>
      </c>
      <c r="AH102" t="str">
        <f t="shared" si="257"/>
        <v>71 Sales occupations</v>
      </c>
      <c r="AI102" s="18">
        <f t="shared" si="225"/>
        <v>-0.94742181773208589</v>
      </c>
      <c r="AJ102" s="18">
        <f t="shared" si="225"/>
        <v>12.072914277652892</v>
      </c>
      <c r="AK102" s="18">
        <f t="shared" si="225"/>
        <v>1.2706725578649269</v>
      </c>
      <c r="AL102" s="18">
        <f t="shared" si="225"/>
        <v>3.3335929773369744</v>
      </c>
      <c r="AM102" s="18">
        <f t="shared" si="226"/>
        <v>3.2068213503928744</v>
      </c>
      <c r="AO102" s="18">
        <f t="shared" si="227"/>
        <v>2.6413254542567266</v>
      </c>
      <c r="AP102" s="18">
        <f t="shared" si="228"/>
        <v>3.7130034896741382</v>
      </c>
      <c r="AQ102" s="18">
        <f t="shared" si="229"/>
        <v>5.4172718055840452</v>
      </c>
      <c r="AS102" t="str">
        <f t="shared" si="258"/>
        <v>71 Sales occupations</v>
      </c>
      <c r="AT102" s="18">
        <f t="shared" si="230"/>
        <v>-2.6087260961244696</v>
      </c>
      <c r="AU102" s="18">
        <f t="shared" si="230"/>
        <v>6.5864650026784988</v>
      </c>
      <c r="AV102" s="18">
        <f t="shared" si="230"/>
        <v>0.31989842222881482</v>
      </c>
      <c r="AW102" s="18">
        <f t="shared" si="230"/>
        <v>2.5057748637782984</v>
      </c>
      <c r="AX102" s="18">
        <f t="shared" si="231"/>
        <v>2.0663420557443857</v>
      </c>
      <c r="AZ102" s="18">
        <f t="shared" si="232"/>
        <v>1.7719079674691995</v>
      </c>
      <c r="BA102" s="18">
        <f t="shared" si="233"/>
        <v>3.1210979564444852</v>
      </c>
      <c r="BB102" s="18">
        <f t="shared" si="234"/>
        <v>4.324482527243112</v>
      </c>
      <c r="BD102" t="str">
        <f t="shared" si="259"/>
        <v>71 Sales occupations</v>
      </c>
      <c r="BE102" s="18">
        <f t="shared" si="235"/>
        <v>-1.2536503562779022</v>
      </c>
      <c r="BF102" s="18">
        <f t="shared" si="235"/>
        <v>12.013140532479216</v>
      </c>
      <c r="BG102" s="18">
        <f t="shared" si="235"/>
        <v>-0.18111904742009743</v>
      </c>
      <c r="BH102" s="18">
        <f t="shared" si="235"/>
        <v>1.4324047887082081</v>
      </c>
      <c r="BI102" s="18">
        <f t="shared" si="236"/>
        <v>1.5532273634285332</v>
      </c>
      <c r="BK102" s="18">
        <f t="shared" si="237"/>
        <v>0.8916861543281529</v>
      </c>
      <c r="BL102" s="18">
        <f t="shared" si="238"/>
        <v>2.9064583127706767</v>
      </c>
      <c r="BM102" s="18">
        <f t="shared" si="239"/>
        <v>3.516301155259649</v>
      </c>
      <c r="BO102" t="str">
        <f t="shared" si="260"/>
        <v>71 Sales occupations</v>
      </c>
      <c r="BP102" s="18">
        <f t="shared" si="240"/>
        <v>-3.3870348295102715</v>
      </c>
      <c r="BQ102" s="18">
        <f t="shared" si="240"/>
        <v>3.0834976199879627</v>
      </c>
      <c r="BR102" s="18">
        <f t="shared" si="240"/>
        <v>-2.8766486872588093</v>
      </c>
      <c r="BS102" s="18">
        <f t="shared" si="240"/>
        <v>-2.6696273287021177</v>
      </c>
      <c r="BT102" s="18">
        <f t="shared" si="241"/>
        <v>-2.3846295738218726</v>
      </c>
      <c r="BV102" s="18">
        <f t="shared" si="242"/>
        <v>-2.7386834320836329</v>
      </c>
      <c r="BW102" s="18">
        <f t="shared" si="243"/>
        <v>2.2184365678968199</v>
      </c>
      <c r="BX102" s="18">
        <f t="shared" si="244"/>
        <v>0.31996540683487673</v>
      </c>
      <c r="BZ102" t="str">
        <f t="shared" si="261"/>
        <v>71 Sales occupations</v>
      </c>
      <c r="CA102" s="18">
        <f t="shared" si="245"/>
        <v>-2.7356598871176363</v>
      </c>
      <c r="CB102" s="18">
        <f t="shared" si="245"/>
        <v>-11.01171765920288</v>
      </c>
      <c r="CC102" s="18">
        <f t="shared" si="245"/>
        <v>-3.1581546523655413</v>
      </c>
      <c r="CD102" s="18">
        <f t="shared" si="245"/>
        <v>-7.7266082290345146</v>
      </c>
      <c r="CE102" s="18">
        <f t="shared" si="246"/>
        <v>-6.5346127850346214</v>
      </c>
      <c r="CG102" s="18">
        <f t="shared" si="247"/>
        <v>-6.2282526907709741</v>
      </c>
      <c r="CH102" s="18">
        <f t="shared" si="248"/>
        <v>1.6404495070933223</v>
      </c>
      <c r="CI102" s="18">
        <f t="shared" si="249"/>
        <v>-2.7559935907711219</v>
      </c>
      <c r="CK102" t="str">
        <f t="shared" si="262"/>
        <v>71 Sales occupations</v>
      </c>
      <c r="CL102" s="18">
        <f t="shared" si="250"/>
        <v>-7.2387065970760283</v>
      </c>
      <c r="CM102" s="18">
        <f t="shared" si="250"/>
        <v>-32.943826631435257</v>
      </c>
      <c r="CN102" s="18">
        <f t="shared" si="250"/>
        <v>-4.8019159103454783</v>
      </c>
      <c r="CO102" s="18">
        <f t="shared" si="250"/>
        <v>-6.3555677820998131</v>
      </c>
      <c r="CP102" s="18">
        <f t="shared" si="251"/>
        <v>-7.8171855710565836</v>
      </c>
      <c r="CR102" s="18">
        <f t="shared" si="252"/>
        <v>-5.8405217802078973</v>
      </c>
      <c r="CS102" s="18">
        <f t="shared" si="253"/>
        <v>1.3185839047246795</v>
      </c>
      <c r="CT102" s="18">
        <f t="shared" si="254"/>
        <v>-3.1096215738025457</v>
      </c>
    </row>
    <row r="103" spans="1:98" x14ac:dyDescent="0.2">
      <c r="A103" t="str">
        <f t="shared" si="209"/>
        <v>72 Customer service occupations</v>
      </c>
      <c r="B103" s="18">
        <f t="shared" si="210"/>
        <v>7.5430546793998854</v>
      </c>
      <c r="C103" s="18">
        <f t="shared" si="210"/>
        <v>-10.819198301509159</v>
      </c>
      <c r="D103" s="18">
        <f t="shared" si="210"/>
        <v>9.4733495029939441</v>
      </c>
      <c r="E103" s="18">
        <f t="shared" si="210"/>
        <v>3.4698914056329189</v>
      </c>
      <c r="F103" s="18">
        <f t="shared" si="211"/>
        <v>4.3360962488451005</v>
      </c>
      <c r="H103" s="18">
        <f t="shared" si="212"/>
        <v>5.4335422093273689</v>
      </c>
      <c r="I103" s="18">
        <f t="shared" si="213"/>
        <v>4.1582121744582867</v>
      </c>
      <c r="J103" s="18">
        <f t="shared" si="214"/>
        <v>7.7269020838147018</v>
      </c>
      <c r="L103" t="str">
        <f t="shared" si="255"/>
        <v>72 Customer service occupations</v>
      </c>
      <c r="M103" s="18">
        <f t="shared" si="215"/>
        <v>10.112191038002983</v>
      </c>
      <c r="N103" s="18">
        <f t="shared" si="215"/>
        <v>-24.225744613956333</v>
      </c>
      <c r="O103" s="18">
        <f t="shared" si="215"/>
        <v>9.2498675321230461</v>
      </c>
      <c r="P103" s="18">
        <f t="shared" si="215"/>
        <v>3.4530632779832704</v>
      </c>
      <c r="Q103" s="18">
        <f t="shared" si="216"/>
        <v>3.2027426037380513</v>
      </c>
      <c r="S103" s="18">
        <f t="shared" si="217"/>
        <v>5.3503241483092934</v>
      </c>
      <c r="T103" s="18">
        <f t="shared" si="218"/>
        <v>4.5600467770360753</v>
      </c>
      <c r="U103" s="18">
        <f t="shared" si="219"/>
        <v>7.9208290042108276</v>
      </c>
      <c r="W103" t="str">
        <f t="shared" si="256"/>
        <v>72 Customer service occupations</v>
      </c>
      <c r="X103" s="18">
        <f t="shared" si="220"/>
        <v>0.78150407011881029</v>
      </c>
      <c r="Y103" s="18">
        <f t="shared" si="220"/>
        <v>11.841238506979535</v>
      </c>
      <c r="Z103" s="18">
        <f t="shared" si="220"/>
        <v>7.165469657972956</v>
      </c>
      <c r="AA103" s="18">
        <f t="shared" si="220"/>
        <v>3.328900034704807</v>
      </c>
      <c r="AB103" s="18">
        <f t="shared" si="221"/>
        <v>5.0312173765415746</v>
      </c>
      <c r="AD103" s="18">
        <f t="shared" si="222"/>
        <v>4.5922473512590711</v>
      </c>
      <c r="AE103" s="18">
        <f t="shared" si="223"/>
        <v>4.0998446984089609</v>
      </c>
      <c r="AF103" s="18">
        <f t="shared" si="224"/>
        <v>7.0748398935516432</v>
      </c>
      <c r="AH103" t="str">
        <f t="shared" si="257"/>
        <v>72 Customer service occupations</v>
      </c>
      <c r="AI103" s="18">
        <f t="shared" si="225"/>
        <v>1.8362414429071272</v>
      </c>
      <c r="AJ103" s="18">
        <f t="shared" si="225"/>
        <v>14.553349518092439</v>
      </c>
      <c r="AK103" s="18">
        <f t="shared" si="225"/>
        <v>7.1259483719073202</v>
      </c>
      <c r="AL103" s="18">
        <f t="shared" si="225"/>
        <v>3.3285149773015998</v>
      </c>
      <c r="AM103" s="18">
        <f t="shared" si="226"/>
        <v>5.1762523219584633</v>
      </c>
      <c r="AO103" s="18">
        <f t="shared" si="227"/>
        <v>4.5791285206915555</v>
      </c>
      <c r="AP103" s="18">
        <f t="shared" si="228"/>
        <v>4.2109083649831458</v>
      </c>
      <c r="AQ103" s="18">
        <f t="shared" si="229"/>
        <v>7.1405404263006789</v>
      </c>
      <c r="AS103" t="str">
        <f t="shared" si="258"/>
        <v>72 Customer service occupations</v>
      </c>
      <c r="AT103" s="18">
        <f t="shared" si="230"/>
        <v>-0.60707746840389376</v>
      </c>
      <c r="AU103" s="18">
        <f t="shared" si="230"/>
        <v>10.29347701857002</v>
      </c>
      <c r="AV103" s="18">
        <f t="shared" si="230"/>
        <v>6.3281824051294455</v>
      </c>
      <c r="AW103" s="18">
        <f t="shared" si="230"/>
        <v>2.2468495673281685</v>
      </c>
      <c r="AX103" s="18">
        <f t="shared" si="231"/>
        <v>3.9963736578044973</v>
      </c>
      <c r="AZ103" s="18">
        <f t="shared" si="232"/>
        <v>3.5895835049441605</v>
      </c>
      <c r="BA103" s="18">
        <f t="shared" si="233"/>
        <v>3.6513644566483983</v>
      </c>
      <c r="BB103" s="18">
        <f t="shared" si="234"/>
        <v>6.0386865390216427</v>
      </c>
      <c r="BD103" t="str">
        <f t="shared" si="259"/>
        <v>72 Customer service occupations</v>
      </c>
      <c r="BE103" s="18">
        <f t="shared" si="235"/>
        <v>0.56195536411245417</v>
      </c>
      <c r="BF103" s="18">
        <f t="shared" si="235"/>
        <v>13.760584317728263</v>
      </c>
      <c r="BG103" s="18">
        <f t="shared" si="235"/>
        <v>4.3450379577551601</v>
      </c>
      <c r="BH103" s="18">
        <f t="shared" si="235"/>
        <v>1.7428767970359305</v>
      </c>
      <c r="BI103" s="18">
        <f t="shared" si="236"/>
        <v>3.2670889342271359</v>
      </c>
      <c r="BK103" s="18">
        <f t="shared" si="237"/>
        <v>2.6029724401301024</v>
      </c>
      <c r="BL103" s="18">
        <f t="shared" si="238"/>
        <v>3.067745146121803</v>
      </c>
      <c r="BM103" s="18">
        <f t="shared" si="239"/>
        <v>4.8803858656050858</v>
      </c>
      <c r="BO103" t="str">
        <f t="shared" si="260"/>
        <v>72 Customer service occupations</v>
      </c>
      <c r="BP103" s="18">
        <f t="shared" si="240"/>
        <v>0.22622098986042616</v>
      </c>
      <c r="BQ103" s="18">
        <f t="shared" si="240"/>
        <v>4.4619945669765571</v>
      </c>
      <c r="BR103" s="18">
        <f t="shared" si="240"/>
        <v>3.8725767458233085</v>
      </c>
      <c r="BS103" s="18">
        <f t="shared" si="240"/>
        <v>3.2103959561990969E-2</v>
      </c>
      <c r="BT103" s="18">
        <f t="shared" si="241"/>
        <v>1.4912390473450499</v>
      </c>
      <c r="BV103" s="18">
        <f t="shared" si="242"/>
        <v>1.2962195107354413</v>
      </c>
      <c r="BW103" s="18">
        <f t="shared" si="243"/>
        <v>2.8715081636659701</v>
      </c>
      <c r="BX103" s="18">
        <f t="shared" si="244"/>
        <v>3.7702225664139055</v>
      </c>
      <c r="BZ103" t="str">
        <f t="shared" si="261"/>
        <v>72 Customer service occupations</v>
      </c>
      <c r="CA103" s="18">
        <f t="shared" si="245"/>
        <v>0.25042571599980246</v>
      </c>
      <c r="CB103" s="18">
        <f t="shared" si="245"/>
        <v>-11.077132027466696</v>
      </c>
      <c r="CC103" s="18">
        <f t="shared" si="245"/>
        <v>3.2091582760982895</v>
      </c>
      <c r="CD103" s="18">
        <f t="shared" si="245"/>
        <v>-0.56926281560663039</v>
      </c>
      <c r="CE103" s="18">
        <f t="shared" si="246"/>
        <v>-0.10340114579516779</v>
      </c>
      <c r="CG103" s="18">
        <f t="shared" si="247"/>
        <v>0.67458582459272165</v>
      </c>
      <c r="CH103" s="18">
        <f t="shared" si="248"/>
        <v>2.1569067030733358</v>
      </c>
      <c r="CI103" s="18">
        <f t="shared" si="249"/>
        <v>2.6636286708185963</v>
      </c>
      <c r="CK103" t="str">
        <f t="shared" si="262"/>
        <v>72 Customer service occupations</v>
      </c>
      <c r="CL103" s="18">
        <f t="shared" si="250"/>
        <v>3.6930481397596582</v>
      </c>
      <c r="CM103" s="18">
        <f t="shared" si="250"/>
        <v>-25.585221232984033</v>
      </c>
      <c r="CN103" s="18">
        <f t="shared" si="250"/>
        <v>8.2051556037338038</v>
      </c>
      <c r="CO103" s="18">
        <f t="shared" si="250"/>
        <v>1.660802106003656</v>
      </c>
      <c r="CP103" s="18">
        <f t="shared" si="251"/>
        <v>1.660476916314324</v>
      </c>
      <c r="CR103" s="18">
        <f t="shared" si="252"/>
        <v>3.7970488716076556</v>
      </c>
      <c r="CS103" s="18">
        <f t="shared" si="253"/>
        <v>3.2140796752231582</v>
      </c>
      <c r="CT103" s="18">
        <f t="shared" si="254"/>
        <v>5.8800317146279202</v>
      </c>
    </row>
    <row r="104" spans="1:98" x14ac:dyDescent="0.2">
      <c r="A104" t="str">
        <f t="shared" si="209"/>
        <v>81 Process, plant and machine operatives</v>
      </c>
      <c r="B104" s="18">
        <f t="shared" si="210"/>
        <v>15.728331581892485</v>
      </c>
      <c r="C104" s="18">
        <f t="shared" si="210"/>
        <v>-28.87377783630123</v>
      </c>
      <c r="D104" s="18">
        <f t="shared" si="210"/>
        <v>9.537792920710908</v>
      </c>
      <c r="E104" s="18">
        <f t="shared" si="210"/>
        <v>4.3153522980295067</v>
      </c>
      <c r="F104" s="18">
        <f t="shared" si="211"/>
        <v>3.4149312844209634</v>
      </c>
      <c r="H104" s="18">
        <f t="shared" si="212"/>
        <v>6.0278971413101123</v>
      </c>
      <c r="I104" s="18">
        <f t="shared" si="213"/>
        <v>4.0702806934047597</v>
      </c>
      <c r="J104" s="18">
        <f t="shared" si="214"/>
        <v>8.1197103553439334</v>
      </c>
      <c r="L104" t="str">
        <f t="shared" si="255"/>
        <v>81 Process, plant and machine operatives</v>
      </c>
      <c r="M104" s="18">
        <f t="shared" si="215"/>
        <v>9.614372191750963</v>
      </c>
      <c r="N104" s="18">
        <f t="shared" si="215"/>
        <v>-29.11545293954315</v>
      </c>
      <c r="O104" s="18">
        <f t="shared" si="215"/>
        <v>9.8849166654407341</v>
      </c>
      <c r="P104" s="18">
        <f t="shared" si="215"/>
        <v>4.300826575058192</v>
      </c>
      <c r="Q104" s="18">
        <f t="shared" si="216"/>
        <v>3.486206646146317</v>
      </c>
      <c r="S104" s="18">
        <f t="shared" si="217"/>
        <v>6.1299259418313712</v>
      </c>
      <c r="T104" s="18">
        <f t="shared" si="218"/>
        <v>4.6290594383112893</v>
      </c>
      <c r="U104" s="18">
        <f t="shared" si="219"/>
        <v>8.5269812995400365</v>
      </c>
      <c r="W104" t="str">
        <f t="shared" si="256"/>
        <v>81 Process, plant and machine operatives</v>
      </c>
      <c r="X104" s="18">
        <f t="shared" si="220"/>
        <v>-3.9374710844813032</v>
      </c>
      <c r="Y104" s="18">
        <f t="shared" si="220"/>
        <v>-9.2025114758250695</v>
      </c>
      <c r="Z104" s="18">
        <f t="shared" si="220"/>
        <v>9.1028662487419698</v>
      </c>
      <c r="AA104" s="18">
        <f t="shared" si="220"/>
        <v>4.4181375436905812</v>
      </c>
      <c r="AB104" s="18">
        <f t="shared" si="221"/>
        <v>4.9393522016307756</v>
      </c>
      <c r="AD104" s="18">
        <f t="shared" si="222"/>
        <v>5.9569255897947482</v>
      </c>
      <c r="AE104" s="18">
        <f t="shared" si="223"/>
        <v>4.4215323871799939</v>
      </c>
      <c r="AF104" s="18">
        <f t="shared" si="224"/>
        <v>8.2751723419677514</v>
      </c>
      <c r="AH104" t="str">
        <f t="shared" si="257"/>
        <v>81 Process, plant and machine operatives</v>
      </c>
      <c r="AI104" s="18">
        <f t="shared" si="225"/>
        <v>-2.2525225152575268</v>
      </c>
      <c r="AJ104" s="18">
        <f t="shared" si="225"/>
        <v>-4.8495024123235142</v>
      </c>
      <c r="AK104" s="18">
        <f t="shared" si="225"/>
        <v>8.2709294022078375</v>
      </c>
      <c r="AL104" s="18">
        <f t="shared" si="225"/>
        <v>3.0124633603075157</v>
      </c>
      <c r="AM104" s="18">
        <f t="shared" si="226"/>
        <v>4.1098347549985759</v>
      </c>
      <c r="AO104" s="18">
        <f t="shared" si="227"/>
        <v>4.7362780835343621</v>
      </c>
      <c r="AP104" s="18">
        <f t="shared" si="228"/>
        <v>3.8734783987541377</v>
      </c>
      <c r="AQ104" s="18">
        <f t="shared" si="229"/>
        <v>7.0291439532694344</v>
      </c>
      <c r="AS104" t="str">
        <f t="shared" si="258"/>
        <v>81 Process, plant and machine operatives</v>
      </c>
      <c r="AT104" s="18">
        <f t="shared" si="230"/>
        <v>-6.351411543517516</v>
      </c>
      <c r="AU104" s="18">
        <f t="shared" si="230"/>
        <v>-8.2952634306942326</v>
      </c>
      <c r="AV104" s="18">
        <f t="shared" si="230"/>
        <v>7.5671874601868971</v>
      </c>
      <c r="AW104" s="18">
        <f t="shared" si="230"/>
        <v>1.4113911656350009</v>
      </c>
      <c r="AX104" s="18">
        <f t="shared" si="231"/>
        <v>2.6487440387098271</v>
      </c>
      <c r="AZ104" s="18">
        <f t="shared" si="232"/>
        <v>3.4231508617277084</v>
      </c>
      <c r="BA104" s="18">
        <f t="shared" si="233"/>
        <v>3.4008256528026859</v>
      </c>
      <c r="BB104" s="18">
        <f t="shared" si="234"/>
        <v>5.734917086279423</v>
      </c>
      <c r="BD104" t="str">
        <f t="shared" si="259"/>
        <v>81 Process, plant and machine operatives</v>
      </c>
      <c r="BE104" s="18">
        <f t="shared" si="235"/>
        <v>-3.7128017311564454</v>
      </c>
      <c r="BF104" s="18">
        <f t="shared" si="235"/>
        <v>9.0558962408450618</v>
      </c>
      <c r="BG104" s="18">
        <f t="shared" si="235"/>
        <v>3.0768101011349192</v>
      </c>
      <c r="BH104" s="18">
        <f t="shared" si="235"/>
        <v>0.96066685838149812</v>
      </c>
      <c r="BI104" s="18">
        <f t="shared" si="236"/>
        <v>2.1082908202535</v>
      </c>
      <c r="BK104" s="18">
        <f t="shared" si="237"/>
        <v>1.6611762564899157</v>
      </c>
      <c r="BL104" s="18">
        <f t="shared" si="238"/>
        <v>2.4654690381958444</v>
      </c>
      <c r="BM104" s="18">
        <f t="shared" si="239"/>
        <v>3.6870383906906445</v>
      </c>
      <c r="BO104" t="str">
        <f t="shared" si="260"/>
        <v>81 Process, plant and machine operatives</v>
      </c>
      <c r="BP104" s="18">
        <f t="shared" si="240"/>
        <v>-2.4302548757277331</v>
      </c>
      <c r="BQ104" s="18">
        <f t="shared" si="240"/>
        <v>-9.7074477087967797</v>
      </c>
      <c r="BR104" s="18">
        <f t="shared" si="240"/>
        <v>5.2769001770293533</v>
      </c>
      <c r="BS104" s="18">
        <f t="shared" si="240"/>
        <v>0.22225889391316311</v>
      </c>
      <c r="BT104" s="18">
        <f t="shared" si="241"/>
        <v>1.1136883954910193</v>
      </c>
      <c r="BV104" s="18">
        <f t="shared" si="242"/>
        <v>1.8795819689735316</v>
      </c>
      <c r="BW104" s="18">
        <f t="shared" si="243"/>
        <v>2.6363470537554168</v>
      </c>
      <c r="BX104" s="18">
        <f t="shared" si="244"/>
        <v>3.9952033465722403</v>
      </c>
      <c r="BZ104" t="str">
        <f t="shared" si="261"/>
        <v>81 Process, plant and machine operatives</v>
      </c>
      <c r="CA104" s="18">
        <f t="shared" si="245"/>
        <v>2.6779420894525785</v>
      </c>
      <c r="CB104" s="18">
        <f t="shared" si="245"/>
        <v>-34.113135736661647</v>
      </c>
      <c r="CC104" s="18">
        <f t="shared" si="245"/>
        <v>2.2491898763335572</v>
      </c>
      <c r="CD104" s="18">
        <f t="shared" si="245"/>
        <v>-8.1476047931896005</v>
      </c>
      <c r="CE104" s="18">
        <f t="shared" si="246"/>
        <v>-6.969534898914409</v>
      </c>
      <c r="CG104" s="18">
        <f t="shared" si="247"/>
        <v>-4.8051145168760856</v>
      </c>
      <c r="CH104" s="18">
        <f t="shared" si="248"/>
        <v>1.7661402188886788</v>
      </c>
      <c r="CI104" s="18">
        <f t="shared" si="249"/>
        <v>-1.6589943460942447</v>
      </c>
      <c r="CK104" t="str">
        <f t="shared" si="262"/>
        <v>81 Process, plant and machine operatives</v>
      </c>
      <c r="CL104" s="18">
        <f t="shared" si="250"/>
        <v>-6.9334041757056823</v>
      </c>
      <c r="CM104" s="18">
        <f t="shared" si="250"/>
        <v>-26.389193338252682</v>
      </c>
      <c r="CN104" s="18">
        <f t="shared" si="250"/>
        <v>-9.286707211959822</v>
      </c>
      <c r="CO104" s="18">
        <f t="shared" si="250"/>
        <v>-8.7988172076186366</v>
      </c>
      <c r="CP104" s="18">
        <f t="shared" si="251"/>
        <v>-10.162779042338588</v>
      </c>
      <c r="CR104" s="18">
        <f t="shared" si="252"/>
        <v>-8.9617380759494321</v>
      </c>
      <c r="CS104" s="18">
        <f t="shared" si="253"/>
        <v>0.9214123321797274</v>
      </c>
      <c r="CT104" s="18">
        <f t="shared" si="254"/>
        <v>-6.0517879596171387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17.083122052506727</v>
      </c>
      <c r="C105" s="18">
        <f t="shared" si="210"/>
        <v>-23.996362395334369</v>
      </c>
      <c r="D105" s="18">
        <f t="shared" si="210"/>
        <v>8.516396753954325</v>
      </c>
      <c r="E105" s="18">
        <f t="shared" si="210"/>
        <v>4.6904598553056509</v>
      </c>
      <c r="F105" s="18">
        <f t="shared" si="211"/>
        <v>3.7734827335090149</v>
      </c>
      <c r="H105" s="18">
        <f t="shared" si="212"/>
        <v>5.9505445598501128</v>
      </c>
      <c r="I105" s="18">
        <f t="shared" si="213"/>
        <v>5.3848482543355836</v>
      </c>
      <c r="J105" s="18">
        <f t="shared" si="214"/>
        <v>8.8663161163521806</v>
      </c>
      <c r="L105" t="str">
        <f t="shared" si="255"/>
        <v>82 Transport and mobile machine drivers and operatives</v>
      </c>
      <c r="M105" s="18">
        <f t="shared" si="215"/>
        <v>16.129442038361262</v>
      </c>
      <c r="N105" s="18">
        <f t="shared" si="215"/>
        <v>-22.555083827632082</v>
      </c>
      <c r="O105" s="18">
        <f t="shared" si="215"/>
        <v>6.6772574993477107</v>
      </c>
      <c r="P105" s="18">
        <f t="shared" si="215"/>
        <v>4.8996659781948004</v>
      </c>
      <c r="Q105" s="18">
        <f t="shared" si="216"/>
        <v>3.4709231054247169</v>
      </c>
      <c r="S105" s="18">
        <f t="shared" si="217"/>
        <v>5.488880707148347</v>
      </c>
      <c r="T105" s="18">
        <f t="shared" si="218"/>
        <v>5.0431409974266872</v>
      </c>
      <c r="U105" s="18">
        <f t="shared" si="219"/>
        <v>8.3300341430739842</v>
      </c>
      <c r="W105" t="str">
        <f t="shared" si="256"/>
        <v>82 Transport and mobile machine drivers and operatives</v>
      </c>
      <c r="X105" s="18">
        <f t="shared" si="220"/>
        <v>4.1173024416144344</v>
      </c>
      <c r="Y105" s="18">
        <f t="shared" si="220"/>
        <v>-2.4271285613353011</v>
      </c>
      <c r="Z105" s="18">
        <f t="shared" si="220"/>
        <v>3.7396665038557764</v>
      </c>
      <c r="AA105" s="18">
        <f t="shared" si="220"/>
        <v>2.902550966437123</v>
      </c>
      <c r="AB105" s="18">
        <f t="shared" si="221"/>
        <v>2.8210822875334607</v>
      </c>
      <c r="AD105" s="18">
        <f t="shared" si="222"/>
        <v>3.1808362177782268</v>
      </c>
      <c r="AE105" s="18">
        <f t="shared" si="223"/>
        <v>4.2886957864802788</v>
      </c>
      <c r="AF105" s="18">
        <f t="shared" si="224"/>
        <v>6.2333098598874592</v>
      </c>
      <c r="AH105" t="str">
        <f t="shared" si="257"/>
        <v>82 Transport and mobile machine drivers and operatives</v>
      </c>
      <c r="AI105" s="18">
        <f t="shared" si="225"/>
        <v>2.5322516541370632E-2</v>
      </c>
      <c r="AJ105" s="18">
        <f t="shared" si="225"/>
        <v>2.6454537061771477</v>
      </c>
      <c r="AK105" s="18">
        <f t="shared" si="225"/>
        <v>3.0373386135820413</v>
      </c>
      <c r="AL105" s="18">
        <f t="shared" si="225"/>
        <v>0.92008014205011701</v>
      </c>
      <c r="AM105" s="18">
        <f t="shared" si="226"/>
        <v>1.6846848152259453</v>
      </c>
      <c r="AO105" s="18">
        <f t="shared" si="227"/>
        <v>1.6209542375378527</v>
      </c>
      <c r="AP105" s="18">
        <f t="shared" si="228"/>
        <v>3.7193536937166316</v>
      </c>
      <c r="AQ105" s="18">
        <f t="shared" si="229"/>
        <v>4.7369965341107267</v>
      </c>
      <c r="AS105" t="str">
        <f t="shared" si="258"/>
        <v>82 Transport and mobile machine drivers and operatives</v>
      </c>
      <c r="AT105" s="18">
        <f t="shared" si="230"/>
        <v>0.98395239433608506</v>
      </c>
      <c r="AU105" s="18">
        <f t="shared" si="230"/>
        <v>-0.18554633394766151</v>
      </c>
      <c r="AV105" s="18">
        <f t="shared" si="230"/>
        <v>3.4578112699507724</v>
      </c>
      <c r="AW105" s="18">
        <f t="shared" si="230"/>
        <v>0.9487272565533722</v>
      </c>
      <c r="AX105" s="18">
        <f t="shared" si="231"/>
        <v>1.6543918402927682</v>
      </c>
      <c r="AZ105" s="18">
        <f t="shared" si="232"/>
        <v>1.7782534558923535</v>
      </c>
      <c r="BA105" s="18">
        <f t="shared" si="233"/>
        <v>4.043250187069769</v>
      </c>
      <c r="BB105" s="18">
        <f t="shared" si="234"/>
        <v>5.1199953345297367</v>
      </c>
      <c r="BD105" t="str">
        <f t="shared" si="259"/>
        <v>82 Transport and mobile machine drivers and operatives</v>
      </c>
      <c r="BE105" s="18">
        <f t="shared" si="235"/>
        <v>1.528524485181415</v>
      </c>
      <c r="BF105" s="18">
        <f t="shared" si="235"/>
        <v>15.941194964885085</v>
      </c>
      <c r="BG105" s="18">
        <f t="shared" si="235"/>
        <v>-1.6241209174000959</v>
      </c>
      <c r="BH105" s="18">
        <f t="shared" si="235"/>
        <v>0.30929540394160071</v>
      </c>
      <c r="BI105" s="18">
        <f t="shared" si="236"/>
        <v>0.60760112318531956</v>
      </c>
      <c r="BK105" s="18">
        <f t="shared" si="237"/>
        <v>-0.33936225552486654</v>
      </c>
      <c r="BL105" s="18">
        <f t="shared" si="238"/>
        <v>2.639851693387274</v>
      </c>
      <c r="BM105" s="18">
        <f t="shared" si="239"/>
        <v>2.4060413217795951</v>
      </c>
      <c r="BO105" t="str">
        <f t="shared" si="260"/>
        <v>82 Transport and mobile machine drivers and operatives</v>
      </c>
      <c r="BP105" s="18">
        <f t="shared" si="240"/>
        <v>2.9680378529186369</v>
      </c>
      <c r="BQ105" s="18">
        <f t="shared" si="240"/>
        <v>-6.8836091548920342</v>
      </c>
      <c r="BR105" s="18">
        <f t="shared" si="240"/>
        <v>1.862793434186516</v>
      </c>
      <c r="BS105" s="18">
        <f t="shared" si="240"/>
        <v>0.67098675548427078</v>
      </c>
      <c r="BT105" s="18">
        <f t="shared" si="241"/>
        <v>0.55049343800666062</v>
      </c>
      <c r="BV105" s="18">
        <f t="shared" si="242"/>
        <v>1.066698171912428</v>
      </c>
      <c r="BW105" s="18">
        <f t="shared" si="243"/>
        <v>3.0751956418515247</v>
      </c>
      <c r="BX105" s="18">
        <f t="shared" si="244"/>
        <v>3.7918941589379029</v>
      </c>
      <c r="BZ105" t="str">
        <f t="shared" si="261"/>
        <v>82 Transport and mobile machine drivers and operatives</v>
      </c>
      <c r="CA105" s="18">
        <f t="shared" si="245"/>
        <v>11.82597927170599</v>
      </c>
      <c r="CB105" s="18">
        <f t="shared" si="245"/>
        <v>-37.793787010991608</v>
      </c>
      <c r="CC105" s="18">
        <f t="shared" si="245"/>
        <v>0.3253527430645331</v>
      </c>
      <c r="CD105" s="18">
        <f t="shared" si="245"/>
        <v>-4.0765610688496157</v>
      </c>
      <c r="CE105" s="18">
        <f t="shared" si="246"/>
        <v>-5.3199638441422064</v>
      </c>
      <c r="CG105" s="18">
        <f t="shared" si="247"/>
        <v>-2.6311459899890699</v>
      </c>
      <c r="CH105" s="18">
        <f t="shared" si="248"/>
        <v>2.3449334093004204</v>
      </c>
      <c r="CI105" s="18">
        <f t="shared" si="249"/>
        <v>0.55230765648168756</v>
      </c>
      <c r="CK105" t="str">
        <f t="shared" si="262"/>
        <v>82 Transport and mobile machine drivers and operatives</v>
      </c>
      <c r="CL105" s="18">
        <f t="shared" si="250"/>
        <v>1.1998143867716582</v>
      </c>
      <c r="CM105" s="18">
        <f t="shared" si="250"/>
        <v>-10.049439629422075</v>
      </c>
      <c r="CN105" s="18">
        <f t="shared" si="250"/>
        <v>-6.1189274378971596</v>
      </c>
      <c r="CO105" s="18">
        <f t="shared" si="250"/>
        <v>-8.784633014098775</v>
      </c>
      <c r="CP105" s="18">
        <f t="shared" si="251"/>
        <v>-8.0401219852509023</v>
      </c>
      <c r="CR105" s="18">
        <f t="shared" si="252"/>
        <v>-7.9045825661402391</v>
      </c>
      <c r="CS105" s="18">
        <f t="shared" si="253"/>
        <v>1.4836993142300692</v>
      </c>
      <c r="CT105" s="18">
        <f t="shared" si="254"/>
        <v>-4.048325549340392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1.6319359349088902</v>
      </c>
      <c r="C106" s="18">
        <f t="shared" si="210"/>
        <v>-17.651807637459747</v>
      </c>
      <c r="D106" s="18">
        <f t="shared" si="210"/>
        <v>-0.43707730896327401</v>
      </c>
      <c r="E106" s="18">
        <f t="shared" si="210"/>
        <v>2.0642664490804208</v>
      </c>
      <c r="F106" s="18">
        <f t="shared" si="211"/>
        <v>-7.3663625804343269E-2</v>
      </c>
      <c r="H106" s="18">
        <f t="shared" si="212"/>
        <v>1.2235796072366023</v>
      </c>
      <c r="I106" s="18">
        <f t="shared" si="213"/>
        <v>3.5216653707449419</v>
      </c>
      <c r="J106" s="18">
        <f t="shared" si="214"/>
        <v>4.3010228341002765</v>
      </c>
      <c r="L106" t="str">
        <f t="shared" si="255"/>
        <v>91 Elementary trades and related occupations</v>
      </c>
      <c r="M106" s="18">
        <f t="shared" si="215"/>
        <v>14.653352425407885</v>
      </c>
      <c r="N106" s="18">
        <f t="shared" si="215"/>
        <v>-50.687199869041507</v>
      </c>
      <c r="O106" s="18">
        <f t="shared" si="215"/>
        <v>3.8383105008545471</v>
      </c>
      <c r="P106" s="18">
        <f t="shared" si="215"/>
        <v>4.5239527501133248</v>
      </c>
      <c r="Q106" s="18">
        <f t="shared" si="216"/>
        <v>-0.47512890752107184</v>
      </c>
      <c r="S106" s="18">
        <f t="shared" si="217"/>
        <v>4.2949037729454353</v>
      </c>
      <c r="T106" s="18">
        <f t="shared" si="218"/>
        <v>3.6407491515467516</v>
      </c>
      <c r="U106" s="18">
        <f t="shared" si="219"/>
        <v>6.5470453140106688</v>
      </c>
      <c r="W106" t="str">
        <f t="shared" si="256"/>
        <v>91 Elementary trades and related occupations</v>
      </c>
      <c r="X106" s="18">
        <f t="shared" si="220"/>
        <v>-5.8066729186953658</v>
      </c>
      <c r="Y106" s="18">
        <f t="shared" si="220"/>
        <v>-9.5959284851211635</v>
      </c>
      <c r="Z106" s="18">
        <f t="shared" si="220"/>
        <v>-1.1988281043950666</v>
      </c>
      <c r="AA106" s="18">
        <f t="shared" si="220"/>
        <v>1.3578706118039241</v>
      </c>
      <c r="AB106" s="18">
        <f t="shared" si="221"/>
        <v>-0.16430901753282656</v>
      </c>
      <c r="AD106" s="18">
        <f t="shared" si="222"/>
        <v>0.49836986035345365</v>
      </c>
      <c r="AE106" s="18">
        <f t="shared" si="223"/>
        <v>3.148617524049091</v>
      </c>
      <c r="AF106" s="18">
        <f t="shared" si="224"/>
        <v>3.4756666039438722</v>
      </c>
      <c r="AH106" t="str">
        <f t="shared" si="257"/>
        <v>91 Elementary trades and related occupations</v>
      </c>
      <c r="AI106" s="18">
        <f t="shared" si="225"/>
        <v>-2.3198844669811924</v>
      </c>
      <c r="AJ106" s="18">
        <f t="shared" si="225"/>
        <v>-15.704868246524883</v>
      </c>
      <c r="AK106" s="18">
        <f t="shared" si="225"/>
        <v>1.2335316503182536</v>
      </c>
      <c r="AL106" s="18">
        <f t="shared" si="225"/>
        <v>3.4095466694799681</v>
      </c>
      <c r="AM106" s="18">
        <f t="shared" si="226"/>
        <v>1.4207746873038385</v>
      </c>
      <c r="AO106" s="18">
        <f t="shared" si="227"/>
        <v>2.6790603153444836</v>
      </c>
      <c r="AP106" s="18">
        <f t="shared" si="228"/>
        <v>3.6914665353064091</v>
      </c>
      <c r="AQ106" s="18">
        <f t="shared" si="229"/>
        <v>5.4261865072133375</v>
      </c>
      <c r="AS106" t="str">
        <f t="shared" si="258"/>
        <v>91 Elementary trades and related occupations</v>
      </c>
      <c r="AT106" s="18">
        <f t="shared" si="230"/>
        <v>-6.6324982085275375</v>
      </c>
      <c r="AU106" s="18">
        <f t="shared" si="230"/>
        <v>-4.1147094548168894</v>
      </c>
      <c r="AV106" s="18">
        <f t="shared" si="230"/>
        <v>-1.4579682153312734</v>
      </c>
      <c r="AW106" s="18">
        <f t="shared" si="230"/>
        <v>1.1017463126025806</v>
      </c>
      <c r="AX106" s="18">
        <f t="shared" si="231"/>
        <v>-3.6746497001283185E-2</v>
      </c>
      <c r="AZ106" s="18">
        <f t="shared" si="232"/>
        <v>0.2412042912641299</v>
      </c>
      <c r="BA106" s="18">
        <f t="shared" si="233"/>
        <v>2.7585995953212761</v>
      </c>
      <c r="BB106" s="18">
        <f t="shared" si="234"/>
        <v>2.9243172420543972</v>
      </c>
      <c r="BD106" t="str">
        <f t="shared" si="259"/>
        <v>91 Elementary trades and related occupations</v>
      </c>
      <c r="BE106" s="18">
        <f t="shared" si="235"/>
        <v>-6.0147850058943853</v>
      </c>
      <c r="BF106" s="18">
        <f t="shared" si="235"/>
        <v>10.360611276826237</v>
      </c>
      <c r="BG106" s="18">
        <f t="shared" si="235"/>
        <v>-5.8136781033023226</v>
      </c>
      <c r="BH106" s="18">
        <f t="shared" si="235"/>
        <v>0.44395973562723068</v>
      </c>
      <c r="BI106" s="18">
        <f t="shared" si="236"/>
        <v>-0.9739465701838812</v>
      </c>
      <c r="BK106" s="18">
        <f t="shared" si="237"/>
        <v>-1.6868006484106579</v>
      </c>
      <c r="BL106" s="18">
        <f t="shared" si="238"/>
        <v>1.7155970349516991</v>
      </c>
      <c r="BM106" s="18">
        <f t="shared" si="239"/>
        <v>0.42349596368229658</v>
      </c>
      <c r="BO106" t="str">
        <f t="shared" si="260"/>
        <v>91 Elementary trades and related occupations</v>
      </c>
      <c r="BP106" s="18">
        <f t="shared" si="240"/>
        <v>-4.6453455997552906</v>
      </c>
      <c r="BQ106" s="18">
        <f t="shared" si="240"/>
        <v>-2.7780560572926771</v>
      </c>
      <c r="BR106" s="18">
        <f t="shared" si="240"/>
        <v>-3.0769358773790945</v>
      </c>
      <c r="BS106" s="18">
        <f t="shared" si="240"/>
        <v>0.33394156156212329</v>
      </c>
      <c r="BT106" s="18">
        <f t="shared" si="241"/>
        <v>-0.93992108871824298</v>
      </c>
      <c r="BV106" s="18">
        <f t="shared" si="242"/>
        <v>-0.81615030290268509</v>
      </c>
      <c r="BW106" s="18">
        <f t="shared" si="243"/>
        <v>1.8375715042754592</v>
      </c>
      <c r="BX106" s="18">
        <f t="shared" si="244"/>
        <v>1.2139257226108313</v>
      </c>
      <c r="BZ106" t="str">
        <f t="shared" si="261"/>
        <v>91 Elementary trades and related occupations</v>
      </c>
      <c r="CA106" s="18">
        <f t="shared" si="245"/>
        <v>0.94904233269070826</v>
      </c>
      <c r="CB106" s="18">
        <f t="shared" si="245"/>
        <v>-27.56551442057933</v>
      </c>
      <c r="CC106" s="18">
        <f t="shared" si="245"/>
        <v>-3.9879678326612544</v>
      </c>
      <c r="CD106" s="18">
        <f t="shared" si="245"/>
        <v>-3.1831330312970474</v>
      </c>
      <c r="CE106" s="18">
        <f t="shared" si="246"/>
        <v>-5.1706560568764104</v>
      </c>
      <c r="CG106" s="18">
        <f t="shared" si="247"/>
        <v>-3.4521581463498707</v>
      </c>
      <c r="CH106" s="18">
        <f t="shared" si="248"/>
        <v>1.6384339630785227</v>
      </c>
      <c r="CI106" s="18">
        <f t="shared" si="249"/>
        <v>-0.95116132086831007</v>
      </c>
      <c r="CK106" t="str">
        <f t="shared" si="262"/>
        <v>91 Elementary trades and related occupations</v>
      </c>
      <c r="CL106" s="18">
        <f t="shared" si="250"/>
        <v>-4.2885549931726104</v>
      </c>
      <c r="CM106" s="18">
        <f t="shared" si="250"/>
        <v>-22.313458868721192</v>
      </c>
      <c r="CN106" s="18">
        <f t="shared" si="250"/>
        <v>-7.5931619001935902</v>
      </c>
      <c r="CO106" s="18">
        <f t="shared" si="250"/>
        <v>-4.0316452688897053</v>
      </c>
      <c r="CP106" s="18">
        <f t="shared" si="251"/>
        <v>-6.4035930800760426</v>
      </c>
      <c r="CR106" s="18">
        <f t="shared" si="252"/>
        <v>-5.2338138254214623</v>
      </c>
      <c r="CS106" s="18">
        <f t="shared" si="253"/>
        <v>1.1764599223668348</v>
      </c>
      <c r="CT106" s="18">
        <f t="shared" si="254"/>
        <v>-2.9491570706521419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10.408261012935371</v>
      </c>
      <c r="C107" s="18">
        <f t="shared" si="210"/>
        <v>-17.673567920539522</v>
      </c>
      <c r="D107" s="18">
        <f t="shared" si="210"/>
        <v>5.8772754523536141</v>
      </c>
      <c r="E107" s="18">
        <f t="shared" si="210"/>
        <v>3.2970650804031276</v>
      </c>
      <c r="F107" s="18">
        <f t="shared" si="211"/>
        <v>2.6306445518125887</v>
      </c>
      <c r="H107" s="18">
        <f t="shared" si="212"/>
        <v>4.1500718536171322</v>
      </c>
      <c r="I107" s="18">
        <f t="shared" si="213"/>
        <v>4.2923391731998661</v>
      </c>
      <c r="J107" s="18">
        <f t="shared" si="214"/>
        <v>6.8950399636280801</v>
      </c>
      <c r="L107" t="str">
        <f t="shared" ref="L107" si="263">A107</f>
        <v>92 Elementary administration and service occupations</v>
      </c>
      <c r="M107" s="18">
        <f t="shared" si="215"/>
        <v>11.63692192976562</v>
      </c>
      <c r="N107" s="18">
        <f t="shared" si="215"/>
        <v>-14.46202816977471</v>
      </c>
      <c r="O107" s="18">
        <f t="shared" si="215"/>
        <v>6.3368466390057332</v>
      </c>
      <c r="P107" s="18">
        <f t="shared" si="215"/>
        <v>4.6096951462986535</v>
      </c>
      <c r="Q107" s="18">
        <f t="shared" si="216"/>
        <v>3.8319654762648314</v>
      </c>
      <c r="S107" s="18">
        <f t="shared" si="217"/>
        <v>5.1822726101377059</v>
      </c>
      <c r="T107" s="18">
        <f t="shared" si="218"/>
        <v>4.5819593108308743</v>
      </c>
      <c r="U107" s="18">
        <f t="shared" si="219"/>
        <v>7.8156217112870241</v>
      </c>
      <c r="W107" t="str">
        <f t="shared" ref="W107" si="264">A107</f>
        <v>92 Elementary administration and service occupations</v>
      </c>
      <c r="X107" s="18">
        <f t="shared" si="220"/>
        <v>1.386682549299989</v>
      </c>
      <c r="Y107" s="18">
        <f t="shared" si="220"/>
        <v>7.2318552362120814</v>
      </c>
      <c r="Z107" s="18">
        <f t="shared" si="220"/>
        <v>4.2484408093009129</v>
      </c>
      <c r="AA107" s="18">
        <f t="shared" si="220"/>
        <v>3.6865055137065728</v>
      </c>
      <c r="AB107" s="18">
        <f t="shared" si="221"/>
        <v>4.0802621710537723</v>
      </c>
      <c r="AD107" s="18">
        <f t="shared" si="222"/>
        <v>3.8734799115779817</v>
      </c>
      <c r="AE107" s="18">
        <f t="shared" si="223"/>
        <v>4.4252539172671135</v>
      </c>
      <c r="AF107" s="18">
        <f t="shared" si="224"/>
        <v>6.8007984560693346</v>
      </c>
      <c r="AH107" t="str">
        <f t="shared" ref="AH107" si="265">L107</f>
        <v>92 Elementary administration and service occupations</v>
      </c>
      <c r="AI107" s="18">
        <f t="shared" si="225"/>
        <v>2.39066893556239</v>
      </c>
      <c r="AJ107" s="18">
        <f t="shared" si="225"/>
        <v>9.9332585788291858</v>
      </c>
      <c r="AK107" s="18">
        <f t="shared" si="225"/>
        <v>3.6146202845916076</v>
      </c>
      <c r="AL107" s="18">
        <f t="shared" si="225"/>
        <v>3.7644032807867323</v>
      </c>
      <c r="AM107" s="18">
        <f t="shared" si="226"/>
        <v>4.0926078991980752</v>
      </c>
      <c r="AO107" s="18">
        <f t="shared" si="227"/>
        <v>3.7144515727237204</v>
      </c>
      <c r="AP107" s="18">
        <f t="shared" si="228"/>
        <v>4.0916889637876652</v>
      </c>
      <c r="AQ107" s="18">
        <f t="shared" si="229"/>
        <v>6.4480521739263885</v>
      </c>
      <c r="AS107" t="str">
        <f t="shared" ref="AS107" si="266">W107</f>
        <v>92 Elementary administration and service occupations</v>
      </c>
      <c r="AT107" s="18">
        <f t="shared" si="230"/>
        <v>0.89294726802189306</v>
      </c>
      <c r="AU107" s="18">
        <f t="shared" si="230"/>
        <v>4.9178840193456752</v>
      </c>
      <c r="AV107" s="18">
        <f t="shared" si="230"/>
        <v>3.1527666440210655</v>
      </c>
      <c r="AW107" s="18">
        <f t="shared" si="230"/>
        <v>3.5411607137980861</v>
      </c>
      <c r="AX107" s="18">
        <f t="shared" si="231"/>
        <v>3.5050438369248482</v>
      </c>
      <c r="AZ107" s="18">
        <f t="shared" si="232"/>
        <v>3.4115338070042744</v>
      </c>
      <c r="BA107" s="18">
        <f t="shared" si="233"/>
        <v>4.0882300558573004</v>
      </c>
      <c r="BB107" s="18">
        <f t="shared" si="234"/>
        <v>6.2364037076478196</v>
      </c>
      <c r="BD107" t="str">
        <f t="shared" ref="BD107" si="267">AH107</f>
        <v>92 Elementary administration and service occupations</v>
      </c>
      <c r="BE107" s="18">
        <f t="shared" si="235"/>
        <v>-2.4293962267829761</v>
      </c>
      <c r="BF107" s="18">
        <f t="shared" si="235"/>
        <v>12.866548455507431</v>
      </c>
      <c r="BG107" s="18">
        <f t="shared" si="235"/>
        <v>-1.4030866093524996</v>
      </c>
      <c r="BH107" s="18">
        <f t="shared" si="235"/>
        <v>0.40140312290870561</v>
      </c>
      <c r="BI107" s="18">
        <f t="shared" si="236"/>
        <v>0.56688051201543299</v>
      </c>
      <c r="BK107" s="18">
        <f t="shared" si="237"/>
        <v>-0.203733388708216</v>
      </c>
      <c r="BL107" s="18">
        <f t="shared" si="238"/>
        <v>2.638768948268555</v>
      </c>
      <c r="BM107" s="18">
        <f t="shared" si="239"/>
        <v>2.497942111132434</v>
      </c>
      <c r="BO107" t="str">
        <f t="shared" ref="BO107" si="268">AS107</f>
        <v>92 Elementary administration and service occupations</v>
      </c>
      <c r="BP107" s="18">
        <f t="shared" si="240"/>
        <v>-5.6437835781575352E-2</v>
      </c>
      <c r="BQ107" s="18">
        <f t="shared" si="240"/>
        <v>-0.19080915741589433</v>
      </c>
      <c r="BR107" s="18">
        <f t="shared" si="240"/>
        <v>0.23553323904590417</v>
      </c>
      <c r="BS107" s="18">
        <f t="shared" si="240"/>
        <v>-5.1114627064530183E-3</v>
      </c>
      <c r="BT107" s="18">
        <f t="shared" si="241"/>
        <v>5.8402929624246092E-2</v>
      </c>
      <c r="BV107" s="18">
        <f t="shared" si="242"/>
        <v>7.5039176179680922E-2</v>
      </c>
      <c r="BW107" s="18">
        <f t="shared" si="243"/>
        <v>2.5856588316898188</v>
      </c>
      <c r="BX107" s="18">
        <f t="shared" si="244"/>
        <v>2.6382361982992375</v>
      </c>
      <c r="BZ107" t="str">
        <f t="shared" ref="BZ107" si="269">BD107</f>
        <v>92 Elementary administration and service occupations</v>
      </c>
      <c r="CA107" s="18">
        <f t="shared" si="245"/>
        <v>2.5491852642606894</v>
      </c>
      <c r="CB107" s="18">
        <f t="shared" si="245"/>
        <v>-20.021453321613723</v>
      </c>
      <c r="CC107" s="18">
        <f t="shared" si="245"/>
        <v>7.5929491949677796E-3</v>
      </c>
      <c r="CD107" s="18">
        <f t="shared" si="245"/>
        <v>-3.2580968391028198</v>
      </c>
      <c r="CE107" s="18">
        <f t="shared" si="246"/>
        <v>-3.4048568222581732</v>
      </c>
      <c r="CG107" s="18">
        <f t="shared" si="247"/>
        <v>-2.1815576876031084</v>
      </c>
      <c r="CH107" s="18">
        <f t="shared" si="248"/>
        <v>2.0804401943774087</v>
      </c>
      <c r="CI107" s="18">
        <f t="shared" si="249"/>
        <v>0.51554680086725035</v>
      </c>
      <c r="CK107" t="str">
        <f t="shared" ref="CK107" si="270">BO107</f>
        <v>92 Elementary administration and service occupations</v>
      </c>
      <c r="CL107" s="18">
        <f t="shared" si="250"/>
        <v>-8.2651147219948822</v>
      </c>
      <c r="CM107" s="18">
        <f t="shared" si="250"/>
        <v>-30.338912093337434</v>
      </c>
      <c r="CN107" s="18">
        <f t="shared" si="250"/>
        <v>-5.1252911639580345</v>
      </c>
      <c r="CO107" s="18">
        <f t="shared" si="250"/>
        <v>-4.5957861153398394</v>
      </c>
      <c r="CP107" s="18">
        <f t="shared" si="251"/>
        <v>-6.6152131879788296</v>
      </c>
      <c r="CR107" s="18">
        <f t="shared" si="252"/>
        <v>-4.7726153440973196</v>
      </c>
      <c r="CS107" s="18">
        <f t="shared" si="253"/>
        <v>1.2464319336427998</v>
      </c>
      <c r="CT107" s="18">
        <f t="shared" si="254"/>
        <v>-2.496408173354403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7.0664895370109893</v>
      </c>
      <c r="C109" s="26">
        <f>IF(AND(D$6-C$6 &lt;&gt; 0,C35&lt;&gt;0,D35&lt;&gt;0),(EXP(LN(D35/C35)/(D$6-C$6))-1)*100,0)</f>
        <v>-10.684718520053648</v>
      </c>
      <c r="D109" s="26">
        <f>IF(AND(E$6-D$6 &lt;&gt; 0,D35&lt;&gt;0,E35&lt;&gt;0),(EXP(LN(E35/D35)/(E$6-D$6))-1)*100,0)</f>
        <v>4.3255137050486558</v>
      </c>
      <c r="E109" s="26">
        <f>IF(AND(F$6-E$6 &lt;&gt; 0,E35&lt;&gt;0,F35&lt;&gt;0),(EXP(LN(F35/E35)/(F$6-E$6))-1)*100,0)</f>
        <v>2.3050603067799269</v>
      </c>
      <c r="F109" s="26">
        <f>IF(AND(F$6-C$6 &lt;&gt; 0,C35&lt;&gt;0,F35&lt;&gt;0),(EXP(LN(F35/C35)/(F$6-C$6))-1)*100,0)</f>
        <v>2.0623583276503155</v>
      </c>
      <c r="H109" s="26">
        <f t="shared" ref="H109" si="271">IF($F$6-$D$6 &lt;&gt; 0,(EXP(LN(1+(H72/100))/($F$6-$D$6))-1)*100,0)</f>
        <v>2.9741591706873516</v>
      </c>
      <c r="I109" s="26">
        <f t="shared" ref="I109" si="272">IF(D35&gt;0,((1+(I35/D35))^(1/($F$6-$D$6))-1)*100,0)</f>
        <v>3.5025340537947258</v>
      </c>
      <c r="J109" s="26">
        <f t="shared" ref="J109" si="273">IF($F$6-$D$6 &lt;&gt; 0,(EXP(LN(1+(J72/100))/($F$6-$D$6))-1)*100,0)</f>
        <v>5.4861328966241851</v>
      </c>
      <c r="L109" s="24" t="str">
        <f>L35</f>
        <v>All occupations</v>
      </c>
      <c r="M109" s="26">
        <f>IF(AND(N$6-M$6 &lt;&gt; 0,M35&lt;&gt;0,N35&lt;&gt;0),(EXP(LN(N35/M35)/(N$6-M$6))-1)*100,0)</f>
        <v>7.7866387761690303</v>
      </c>
      <c r="N109" s="26">
        <f>IF(AND(O$6-N$6 &lt;&gt; 0,N35&lt;&gt;0,O35&lt;&gt;0),(EXP(LN(O35/N35)/(O$6-N$6))-1)*100,0)</f>
        <v>-11.63075450476666</v>
      </c>
      <c r="O109" s="26">
        <f>IF(AND(P$6-O$6 &lt;&gt; 0,O35&lt;&gt;0,P35&lt;&gt;0),(EXP(LN(P35/O35)/(P$6-O$6))-1)*100,0)</f>
        <v>3.6962833443019205</v>
      </c>
      <c r="P109" s="26">
        <f>IF(AND(Q$6-P$6 &lt;&gt; 0,P35&lt;&gt;0,Q35&lt;&gt;0),(EXP(LN(Q35/P35)/(Q$6-P$6))-1)*100,0)</f>
        <v>2.0672159527393097</v>
      </c>
      <c r="Q109" s="26">
        <f>IF(AND(Q$6-N$6 &lt;&gt; 0,N35&lt;&gt;0,Q35&lt;&gt;0),(EXP(LN(Q35/N35)/(Q$6-N$6))-1)*100,0)</f>
        <v>1.6538278220186609</v>
      </c>
      <c r="S109" s="26">
        <f t="shared" ref="S109" si="274">IF($F$6-$D$6 &lt;&gt; 0,(EXP(LN(1+(S72/100))/($F$6-$D$6))-1)*100,0)</f>
        <v>2.6073747523964519</v>
      </c>
      <c r="T109" s="26">
        <f t="shared" ref="T109" si="275">IF(O35&gt;0,((1+(T35/O35))^(1/($F$6-$D$6))-1)*100,0)</f>
        <v>3.57300619448504</v>
      </c>
      <c r="U109" s="26">
        <f t="shared" ref="U109" si="276">IF($F$6-$D$6 &lt;&gt; 0,(EXP(LN(1+(U72/100))/($F$6-$D$6))-1)*100,0)</f>
        <v>5.2823697505977263</v>
      </c>
      <c r="W109" s="24" t="str">
        <f>W35</f>
        <v>All occupations</v>
      </c>
      <c r="X109" s="26">
        <f>IF(AND(Y$6-X$6 &lt;&gt; 0,X35&lt;&gt;0,Y35&lt;&gt;0),(EXP(LN(Y35/X35)/(Y$6-X$6))-1)*100,0)</f>
        <v>-0.37852126277359011</v>
      </c>
      <c r="Y109" s="26">
        <f>IF(AND(Z$6-Y$6 &lt;&gt; 0,Y35&lt;&gt;0,Z35&lt;&gt;0),(EXP(LN(Z35/Y35)/(Z$6-Y$6))-1)*100,0)</f>
        <v>10.460380139452873</v>
      </c>
      <c r="Z109" s="26">
        <f>IF(AND(AA$6-Z$6 &lt;&gt; 0,Z35&lt;&gt;0,AA35&lt;&gt;0),(EXP(LN(AA35/Z35)/(AA$6-Z$6))-1)*100,0)</f>
        <v>2.3672714818028684</v>
      </c>
      <c r="AA109" s="26">
        <f>IF(AND(AB$6-AA$6 &lt;&gt; 0,AA35&lt;&gt;0,AB35&lt;&gt;0),(EXP(LN(AB35/AA35)/(AB$6-AA$6))-1)*100,0)</f>
        <v>2.2093941955926066</v>
      </c>
      <c r="AB109" s="26">
        <f>IF(AND(AB$6-Y$6 &lt;&gt; 0,Y35&lt;&gt;0,AB35&lt;&gt;0),(EXP(LN(AB35/Y35)/(AB$6-Y$6))-1)*100,0)</f>
        <v>2.7560779703861726</v>
      </c>
      <c r="AD109" s="26">
        <f t="shared" ref="AD109" si="277">IF($F$6-$D$6 &lt;&gt; 0,(EXP(LN(1+(AD72/100))/($F$6-$D$6))-1)*100,0)</f>
        <v>2.2619928848411019</v>
      </c>
      <c r="AE109" s="26">
        <f t="shared" ref="AE109" si="278">IF(Z35&gt;0,((1+(AE35/Z35))^(1/($F$6-$D$6))-1)*100,0)</f>
        <v>3.5115417248628322</v>
      </c>
      <c r="AF109" s="26">
        <f t="shared" ref="AF109" si="279">IF($F$6-$D$6 &lt;&gt; 0,(EXP(LN(1+(AF72/100))/($F$6-$D$6))-1)*100,0)</f>
        <v>4.9928935401508445</v>
      </c>
      <c r="AH109" s="24" t="str">
        <f>AH35</f>
        <v>All occupations</v>
      </c>
      <c r="AI109" s="26">
        <f>IF(AND(AJ$6-AI$6 &lt;&gt; 0,AI35&lt;&gt;0,AJ35&lt;&gt;0),(EXP(LN(AJ35/AI35)/(AJ$6-AI$6))-1)*100,0)</f>
        <v>-3.2884956861822912</v>
      </c>
      <c r="AJ109" s="26">
        <f>IF(AND(AK$6-AJ$6 &lt;&gt; 0,AJ35&lt;&gt;0,AK35&lt;&gt;0),(EXP(LN(AK35/AJ35)/(AK$6-AJ$6))-1)*100,0)</f>
        <v>10.092238389443754</v>
      </c>
      <c r="AK109" s="26">
        <f>IF(AND(AL$6-AK$6 &lt;&gt; 0,AK35&lt;&gt;0,AL35&lt;&gt;0),(EXP(LN(AL35/AK35)/(AL$6-AK$6))-1)*100,0)</f>
        <v>-0.44827951954159451</v>
      </c>
      <c r="AL109" s="26">
        <f>IF(AND(AM$6-AL$6 &lt;&gt; 0,AL35&lt;&gt;0,AM35&lt;&gt;0),(EXP(LN(AM35/AL35)/(AM$6-AL$6))-1)*100,0)</f>
        <v>1.0428130726553464</v>
      </c>
      <c r="AM109" s="26">
        <f>IF(AND(AM$6-AJ$6 &lt;&gt; 0,AJ35&lt;&gt;0,AM35&lt;&gt;0),(EXP(LN(AM35/AJ35)/(AM$6-AJ$6))-1)*100,0)</f>
        <v>1.1150794427610577</v>
      </c>
      <c r="AO109" s="26">
        <f t="shared" ref="AO109" si="280">IF($F$6-$D$6 &lt;&gt; 0,(EXP(LN(1+(AO72/100))/($F$6-$D$6))-1)*100,0)</f>
        <v>0.54331706402046542</v>
      </c>
      <c r="AP109" s="26">
        <f t="shared" ref="AP109" si="281">IF(AK35&gt;0,((1+(AP35/AK35))^(1/($F$6-$D$6))-1)*100,0)</f>
        <v>2.9896027444698881</v>
      </c>
      <c r="AQ109" s="26">
        <f t="shared" ref="AQ109" si="282">IF($F$6-$D$6 &lt;&gt; 0,(EXP(LN(1+(AQ72/100))/($F$6-$D$6))-1)*100,0)</f>
        <v>3.3541428363909054</v>
      </c>
      <c r="AS109" s="24" t="str">
        <f>AS35</f>
        <v>All occupations</v>
      </c>
      <c r="AT109" s="26">
        <f>IF(AND(AU$6-AT$6 &lt;&gt; 0,AT35&lt;&gt;0,AU35&lt;&gt;0),(EXP(LN(AU35/AT35)/(AU$6-AT$6))-1)*100,0)</f>
        <v>-1.5087295945132473</v>
      </c>
      <c r="AU109" s="26">
        <f>IF(AND(AV$6-AU$6 &lt;&gt; 0,AU35&lt;&gt;0,AV35&lt;&gt;0),(EXP(LN(AV35/AU35)/(AV$6-AU$6))-1)*100,0)</f>
        <v>6.8941562834516912</v>
      </c>
      <c r="AV109" s="26">
        <f>IF(AND(AW$6-AV$6 &lt;&gt; 0,AV35&lt;&gt;0,AW35&lt;&gt;0),(EXP(LN(AW35/AV35)/(AW$6-AV$6))-1)*100,0)</f>
        <v>1.3190763226590851</v>
      </c>
      <c r="AW109" s="26">
        <f>IF(AND(AX$6-AW$6 &lt;&gt; 0,AW35&lt;&gt;0,AX35&lt;&gt;0),(EXP(LN(AX35/AW35)/(AX$6-AW$6))-1)*100,0)</f>
        <v>1.5833258914873749</v>
      </c>
      <c r="AX109" s="26">
        <f>IF(AND(AX$6-AU$6 &lt;&gt; 0,AU35&lt;&gt;0,AX35&lt;&gt;0),(EXP(LN(AX35/AU35)/(AX$6-AU$6))-1)*100,0)</f>
        <v>1.8244673443016834</v>
      </c>
      <c r="AZ109" s="26">
        <f t="shared" ref="AZ109" si="283">IF($F$6-$D$6 &lt;&gt; 0,(EXP(LN(1+(AZ72/100))/($F$6-$D$6))-1)*100,0)</f>
        <v>1.4951662141248434</v>
      </c>
      <c r="BA109" s="26">
        <f t="shared" ref="BA109" si="284">IF(AV35&gt;0,((1+(BA35/AV35))^(1/($F$6-$D$6))-1)*100,0)</f>
        <v>3.1638841049623334</v>
      </c>
      <c r="BB109" s="26">
        <f t="shared" ref="BB109" si="285">IF($F$6-$D$6 &lt;&gt; 0,(EXP(LN(1+(BB72/100))/($F$6-$D$6))-1)*100,0)</f>
        <v>4.167354193353856</v>
      </c>
      <c r="BD109" s="24" t="str">
        <f>BD35</f>
        <v>All occupations</v>
      </c>
      <c r="BE109" s="26">
        <f>IF(AND(BF$6-BE$6 &lt;&gt; 0,BE35&lt;&gt;0,BF35&lt;&gt;0),(EXP(LN(BF35/BE35)/(BF$6-BE$6))-1)*100,0)</f>
        <v>-0.65286981932604071</v>
      </c>
      <c r="BF109" s="26">
        <f>IF(AND(BG$6-BF$6 &lt;&gt; 0,BF35&lt;&gt;0,BG35&lt;&gt;0),(EXP(LN(BG35/BF35)/(BG$6-BF$6))-1)*100,0)</f>
        <v>11.531188790256675</v>
      </c>
      <c r="BG109" s="26">
        <f>IF(AND(BH$6-BG$6 &lt;&gt; 0,BG35&lt;&gt;0,BH35&lt;&gt;0),(EXP(LN(BH35/BG35)/(BH$6-BG$6))-1)*100,0)</f>
        <v>-0.61498101524752879</v>
      </c>
      <c r="BH109" s="26">
        <f>IF(AND(BI$6-BH$6 &lt;&gt; 0,BH35&lt;&gt;0,BI35&lt;&gt;0),(EXP(LN(BI35/BH35)/(BI$6-BH$6))-1)*100,0)</f>
        <v>0.51782728926601518</v>
      </c>
      <c r="BI109" s="26">
        <f>IF(AND(BI$6-BF$6 &lt;&gt; 0,BF35&lt;&gt;0,BI35&lt;&gt;0),(EXP(LN(BI35/BF35)/(BI$6-BF$6))-1)*100,0)</f>
        <v>0.81542671974024206</v>
      </c>
      <c r="BK109" s="26">
        <f t="shared" ref="BK109" si="286">IF($F$6-$D$6 &lt;&gt; 0,(EXP(LN(1+(BK72/100))/($F$6-$D$6))-1)*100,0)</f>
        <v>0.13879707952579867</v>
      </c>
      <c r="BL109" s="26">
        <f t="shared" ref="BL109" si="287">IF(BG35&gt;0,((1+(BL35/BG35))^(1/($F$6-$D$6))-1)*100,0)</f>
        <v>2.5787927324886439</v>
      </c>
      <c r="BM109" s="26">
        <f t="shared" ref="BM109" si="288">IF($F$6-$D$6 &lt;&gt; 0,(EXP(LN(1+(BM72/100))/($F$6-$D$6))-1)*100,0)</f>
        <v>2.6762709020844655</v>
      </c>
      <c r="BO109" s="24" t="str">
        <f>BO35</f>
        <v>All occupations</v>
      </c>
      <c r="BP109" s="26">
        <f>IF(AND(BQ$6-BP$6 &lt;&gt; 0,BP35&lt;&gt;0,BQ35&lt;&gt;0),(EXP(LN(BQ35/BP35)/(BQ$6-BP$6))-1)*100,0)</f>
        <v>-1.0608388824045467</v>
      </c>
      <c r="BQ109" s="26">
        <f>IF(AND(BR$6-BQ$6 &lt;&gt; 0,BQ35&lt;&gt;0,BR35&lt;&gt;0),(EXP(LN(BR35/BQ35)/(BR$6-BQ$6))-1)*100,0)</f>
        <v>-0.96835551381934115</v>
      </c>
      <c r="BR109" s="26">
        <f>IF(AND(BS$6-BR$6 &lt;&gt; 0,BR35&lt;&gt;0,BS35&lt;&gt;0),(EXP(LN(BS35/BR35)/(BS$6-BR$6))-1)*100,0)</f>
        <v>-0.74113532315631669</v>
      </c>
      <c r="BS109" s="26">
        <f>IF(AND(BT$6-BS$6 &lt;&gt; 0,BS35&lt;&gt;0,BT35&lt;&gt;0),(EXP(LN(BT35/BS35)/(BT$6-BS$6))-1)*100,0)</f>
        <v>-0.97763263946650802</v>
      </c>
      <c r="BT109" s="26">
        <f>IF(AND(BT$6-BQ$6 &lt;&gt; 0,BQ35&lt;&gt;0,BT35&lt;&gt;0),(EXP(LN(BT35/BQ35)/(BT$6-BQ$6))-1)*100,0)</f>
        <v>-0.90320759475989165</v>
      </c>
      <c r="BV109" s="26">
        <f t="shared" ref="BV109" si="289">IF($F$6-$D$6 &lt;&gt; 0,(EXP(LN(1+(BV72/100))/($F$6-$D$6))-1)*100,0)</f>
        <v>-0.89886287664452391</v>
      </c>
      <c r="BW109" s="26">
        <f t="shared" ref="BW109" si="290">IF(BR35&gt;0,((1+(BW35/BR35))^(1/($F$6-$D$6))-1)*100,0)</f>
        <v>2.3173520481469367</v>
      </c>
      <c r="BX109" s="26">
        <f t="shared" ref="BX109" si="291">IF($F$6-$D$6 &lt;&gt; 0,(EXP(LN(1+(BX72/100))/($F$6-$D$6))-1)*100,0)</f>
        <v>1.6773210335884192</v>
      </c>
      <c r="BZ109" s="24" t="str">
        <f>BZ35</f>
        <v>All occupations</v>
      </c>
      <c r="CA109" s="26">
        <f>IF(AND(CB$6-CA$6 &lt;&gt; 0,CA35&lt;&gt;0,CB35&lt;&gt;0),(EXP(LN(CB35/CA35)/(CB$6-CA$6))-1)*100,0)</f>
        <v>1.8531982527017599</v>
      </c>
      <c r="CB109" s="26">
        <f>IF(AND(CC$6-CB$6 &lt;&gt; 0,CB35&lt;&gt;0,CC35&lt;&gt;0),(EXP(LN(CC35/CB35)/(CC$6-CB$6))-1)*100,0)</f>
        <v>-21.799442852071561</v>
      </c>
      <c r="CC109" s="26">
        <f>IF(AND(CD$6-CC$6 &lt;&gt; 0,CC35&lt;&gt;0,CD35&lt;&gt;0),(EXP(LN(CD35/CC35)/(CD$6-CC$6))-1)*100,0)</f>
        <v>-1.1625803365390319</v>
      </c>
      <c r="CD109" s="26">
        <f>IF(AND(CE$6-CD$6 &lt;&gt; 0,CD35&lt;&gt;0,CE35&lt;&gt;0),(EXP(LN(CE35/CD35)/(CE$6-CD$6))-1)*100,0)</f>
        <v>-4.5443735612746394</v>
      </c>
      <c r="CE109" s="26">
        <f>IF(AND(CE$6-CB$6 &lt;&gt; 0,CB35&lt;&gt;0,CE35&lt;&gt;0),(EXP(LN(CE35/CB35)/(CE$6-CB$6))-1)*100,0)</f>
        <v>-4.6952579721339927</v>
      </c>
      <c r="CG109" s="26">
        <f t="shared" ref="CG109" si="292">IF($F$6-$D$6 &lt;&gt; 0,(EXP(LN(1+(CG72/100))/($F$6-$D$6))-1)*100,0)</f>
        <v>-3.4301653786754205</v>
      </c>
      <c r="CH109" s="26">
        <f t="shared" ref="CH109" si="293">IF(CC35&gt;0,((1+(CH35/CC35))^(1/($F$6-$D$6))-1)*100,0)</f>
        <v>1.88754169108587</v>
      </c>
      <c r="CI109" s="26">
        <f t="shared" ref="CI109" si="294">IF($F$6-$D$6 &lt;&gt; 0,(EXP(LN(1+(CI72/100))/($F$6-$D$6))-1)*100,0)</f>
        <v>-0.58183500210272632</v>
      </c>
      <c r="CK109" s="24" t="str">
        <f>CK35</f>
        <v>All occupations</v>
      </c>
      <c r="CL109" s="26">
        <f>IF(AND(CM$6-CL$6 &lt;&gt; 0,CL35&lt;&gt;0,CM35&lt;&gt;0),(EXP(LN(CM35/CL35)/(CM$6-CL$6))-1)*100,0)</f>
        <v>-4.5294917173871907</v>
      </c>
      <c r="CM109" s="26">
        <f>IF(AND(CN$6-CM$6 &lt;&gt; 0,CM35&lt;&gt;0,CN35&lt;&gt;0),(EXP(LN(CN35/CM35)/(CN$6-CM$6))-1)*100,0)</f>
        <v>-24.553794627775993</v>
      </c>
      <c r="CN109" s="26">
        <f>IF(AND(CO$6-CN$6 &lt;&gt; 0,CN35&lt;&gt;0,CO35&lt;&gt;0),(EXP(LN(CO35/CN35)/(CO$6-CN$6))-1)*100,0)</f>
        <v>-3.2339575981781388</v>
      </c>
      <c r="CO109" s="26">
        <f>IF(AND(CP$6-CO$6 &lt;&gt; 0,CO35&lt;&gt;0,CP35&lt;&gt;0),(EXP(LN(CP35/CO35)/(CP$6-CO$6))-1)*100,0)</f>
        <v>-3.0917126099172521</v>
      </c>
      <c r="CP109" s="26">
        <f>IF(AND(CP$6-CM$6 &lt;&gt; 0,CM35&lt;&gt;0,CP35&lt;&gt;0),(EXP(LN(CP35/CM35)/(CP$6-CM$6))-1)*100,0)</f>
        <v>-4.6399779639343723</v>
      </c>
      <c r="CR109" s="26">
        <f t="shared" ref="CR109" si="295">IF($F$6-$D$6 &lt;&gt; 0,(EXP(LN(1+(CR72/100))/($F$6-$D$6))-1)*100,0)</f>
        <v>-3.1391508240077193</v>
      </c>
      <c r="CS109" s="26">
        <f t="shared" ref="CS109" si="296">IF(CN35&gt;0,((1+(CS35/CN35))^(1/($F$6-$D$6))-1)*100,0)</f>
        <v>1.6145825052847895</v>
      </c>
      <c r="CT109" s="26">
        <f t="shared" ref="CT109" si="297">IF($F$6-$D$6 &lt;&gt; 0,(EXP(LN(1+(CT72/100))/($F$6-$D$6))-1)*100,0)</f>
        <v>-0.76399164886871151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0.18964437693395148</v>
      </c>
      <c r="C119" s="27">
        <f t="shared" si="299"/>
        <v>-8.9956573820742125E-2</v>
      </c>
      <c r="D119" s="27">
        <f t="shared" si="299"/>
        <v>6.2259634699987465E-2</v>
      </c>
      <c r="E119" s="27">
        <f t="shared" si="299"/>
        <v>0.1810261646236685</v>
      </c>
      <c r="F119" s="27">
        <f t="shared" ref="F119:F144" si="300">F8-D8</f>
        <v>0.24328579932365596</v>
      </c>
      <c r="L119" t="str">
        <f>A119</f>
        <v>11 Corporate managers and directors</v>
      </c>
      <c r="M119" s="27">
        <f t="shared" ref="M119:P144" si="301">N8-M8</f>
        <v>2.0714957920956505</v>
      </c>
      <c r="N119" s="27">
        <f t="shared" si="301"/>
        <v>-0.9807437367549765</v>
      </c>
      <c r="O119" s="27">
        <f t="shared" si="301"/>
        <v>0.36774298441419528</v>
      </c>
      <c r="P119" s="27">
        <f t="shared" si="301"/>
        <v>1.2472862962206159</v>
      </c>
      <c r="Q119" s="27">
        <f t="shared" ref="Q119:Q144" si="302">Q8-O8</f>
        <v>1.6150292806348112</v>
      </c>
      <c r="W119" t="str">
        <f>A119</f>
        <v>11 Corporate managers and directors</v>
      </c>
      <c r="X119" s="27">
        <f t="shared" ref="X119:AA144" si="303">Y8-X8</f>
        <v>0.78398962316880905</v>
      </c>
      <c r="Y119" s="27">
        <f t="shared" si="303"/>
        <v>0.69880149443180883</v>
      </c>
      <c r="Z119" s="27">
        <f t="shared" si="303"/>
        <v>0.13324396751613676</v>
      </c>
      <c r="AA119" s="27">
        <f t="shared" si="303"/>
        <v>2.6839564164556435</v>
      </c>
      <c r="AB119" s="27">
        <f t="shared" ref="AB119:AB144" si="304">AB8-Z8</f>
        <v>2.8172003839717803</v>
      </c>
      <c r="AH119" t="str">
        <f>L119</f>
        <v>11 Corporate managers and directors</v>
      </c>
      <c r="AI119" s="27">
        <f t="shared" ref="AI119:AL144" si="305">AJ8-AI8</f>
        <v>-5.9377438682539196E-2</v>
      </c>
      <c r="AJ119" s="27">
        <f t="shared" si="305"/>
        <v>0.42158075373818971</v>
      </c>
      <c r="AK119" s="27">
        <f t="shared" si="305"/>
        <v>-0.16273410225050133</v>
      </c>
      <c r="AL119" s="27">
        <f t="shared" si="305"/>
        <v>0.39670729714443409</v>
      </c>
      <c r="AM119" s="27">
        <f t="shared" ref="AM119:AM144" si="306">AM8-AK8</f>
        <v>0.23397319489393276</v>
      </c>
      <c r="AS119" t="str">
        <f>W119</f>
        <v>11 Corporate managers and directors</v>
      </c>
      <c r="AT119" s="27">
        <f t="shared" ref="AT119:AW144" si="307">AU8-AT8</f>
        <v>-9.4676027610268942E-2</v>
      </c>
      <c r="AU119" s="27">
        <f t="shared" si="307"/>
        <v>0.21253157101461762</v>
      </c>
      <c r="AV119" s="27">
        <f t="shared" si="307"/>
        <v>-0.23886683889448435</v>
      </c>
      <c r="AW119" s="27">
        <f t="shared" si="307"/>
        <v>0.28780303169309196</v>
      </c>
      <c r="AX119" s="27">
        <f t="shared" ref="AX119:AX144" si="308">AX8-AV8</f>
        <v>4.8936192798607614E-2</v>
      </c>
      <c r="BD119" t="str">
        <f>AH119</f>
        <v>11 Corporate managers and directors</v>
      </c>
      <c r="BE119" s="27">
        <f t="shared" ref="BE119:BH144" si="309">BF8-BE8</f>
        <v>0.88381673617127632</v>
      </c>
      <c r="BF119" s="27">
        <f t="shared" si="309"/>
        <v>1.9193805613283921</v>
      </c>
      <c r="BG119" s="27">
        <f t="shared" si="309"/>
        <v>-2.3406880216114434</v>
      </c>
      <c r="BH119" s="27">
        <f t="shared" si="309"/>
        <v>0.83136823512592706</v>
      </c>
      <c r="BI119" s="27">
        <f t="shared" ref="BI119:BI144" si="310">BI8-BG8</f>
        <v>-1.5093197864855163</v>
      </c>
      <c r="BO119" t="str">
        <f>AS119</f>
        <v>11 Corporate managers and directors</v>
      </c>
      <c r="BP119" s="27">
        <f t="shared" ref="BP119:BS144" si="311">BQ8-BP8</f>
        <v>0.70538877998960459</v>
      </c>
      <c r="BQ119" s="27">
        <f t="shared" si="311"/>
        <v>2.011781554011538E-2</v>
      </c>
      <c r="BR119" s="27">
        <f t="shared" si="311"/>
        <v>-1.1255460689554653</v>
      </c>
      <c r="BS119" s="27">
        <f t="shared" si="311"/>
        <v>-0.41644038404995598</v>
      </c>
      <c r="BT119" s="27">
        <f t="shared" ref="BT119:BT144" si="312">BT8-BR8</f>
        <v>-1.5419864530054213</v>
      </c>
      <c r="BZ119" t="str">
        <f>BD119</f>
        <v>11 Corporate managers and directors</v>
      </c>
      <c r="CA119" s="68">
        <f t="shared" ref="CA119:CD144" si="313">CB8-CA8</f>
        <v>1.4255731541892747</v>
      </c>
      <c r="CB119" s="68">
        <f t="shared" si="313"/>
        <v>-0.95801249215171769</v>
      </c>
      <c r="CC119" s="68">
        <f t="shared" si="313"/>
        <v>-0.26844248623646738</v>
      </c>
      <c r="CD119" s="68">
        <f t="shared" si="313"/>
        <v>-0.96458839508324168</v>
      </c>
      <c r="CE119" s="68">
        <f t="shared" ref="CE119:CE144" si="314">CE8-CC8</f>
        <v>-1.2330308813197091</v>
      </c>
      <c r="CK119" t="str">
        <f>BO119</f>
        <v>11 Corporate managers and directors</v>
      </c>
      <c r="CL119" s="68">
        <f t="shared" ref="CL119:CO144" si="315">CM8-CL8</f>
        <v>0.2269472112964106</v>
      </c>
      <c r="CM119" s="68">
        <f t="shared" si="315"/>
        <v>-0.29405530118573253</v>
      </c>
      <c r="CN119" s="68">
        <f t="shared" si="315"/>
        <v>-0.13927523299116784</v>
      </c>
      <c r="CO119" s="68">
        <f t="shared" si="315"/>
        <v>0.11540788190299478</v>
      </c>
      <c r="CP119" s="68">
        <f t="shared" ref="CP119:CP144" si="316">CP8-CN8</f>
        <v>-2.3867351088173061E-2</v>
      </c>
    </row>
    <row r="120" spans="1:94" x14ac:dyDescent="0.2">
      <c r="A120" t="str">
        <f t="shared" si="298"/>
        <v>12 Other managers and proprietors</v>
      </c>
      <c r="B120" s="27">
        <f t="shared" si="299"/>
        <v>0.14387173387902369</v>
      </c>
      <c r="C120" s="27">
        <f t="shared" si="299"/>
        <v>-9.4335436392245287E-2</v>
      </c>
      <c r="D120" s="27">
        <f t="shared" si="299"/>
        <v>0.12594308394488279</v>
      </c>
      <c r="E120" s="27">
        <f t="shared" si="299"/>
        <v>0.21435053443643542</v>
      </c>
      <c r="F120" s="27">
        <f t="shared" si="300"/>
        <v>0.34029361838131822</v>
      </c>
      <c r="L120" t="str">
        <f t="shared" ref="L120:L143" si="317">A120</f>
        <v>12 Other managers and proprietors</v>
      </c>
      <c r="M120" s="27">
        <f t="shared" si="301"/>
        <v>0.95416234140833467</v>
      </c>
      <c r="N120" s="27">
        <f t="shared" si="301"/>
        <v>-0.40551397102883469</v>
      </c>
      <c r="O120" s="27">
        <f t="shared" si="301"/>
        <v>1.0362336622255124</v>
      </c>
      <c r="P120" s="27">
        <f t="shared" si="301"/>
        <v>1.8051321191200262</v>
      </c>
      <c r="Q120" s="27">
        <f t="shared" si="302"/>
        <v>2.8413657813455386</v>
      </c>
      <c r="W120" t="str">
        <f t="shared" ref="W120:W143" si="318">A120</f>
        <v>12 Other managers and proprietors</v>
      </c>
      <c r="X120" s="27">
        <f t="shared" si="303"/>
        <v>0.54322417765857711</v>
      </c>
      <c r="Y120" s="27">
        <f t="shared" si="303"/>
        <v>0.11722205802309826</v>
      </c>
      <c r="Z120" s="27">
        <f t="shared" si="303"/>
        <v>2.0045870856459898</v>
      </c>
      <c r="AA120" s="27">
        <f t="shared" si="303"/>
        <v>2.5559267564780503</v>
      </c>
      <c r="AB120" s="27">
        <f t="shared" si="304"/>
        <v>4.5605138421240401</v>
      </c>
      <c r="AH120" t="str">
        <f t="shared" ref="AH120:AH143" si="319">L120</f>
        <v>12 Other managers and proprietors</v>
      </c>
      <c r="AI120" s="27">
        <f t="shared" si="305"/>
        <v>0.12199602779644358</v>
      </c>
      <c r="AJ120" s="27">
        <f t="shared" si="305"/>
        <v>0.2633357269220824</v>
      </c>
      <c r="AK120" s="27">
        <f t="shared" si="305"/>
        <v>0.45950675109510719</v>
      </c>
      <c r="AL120" s="27">
        <f t="shared" si="305"/>
        <v>0.89611730730142236</v>
      </c>
      <c r="AM120" s="27">
        <f t="shared" si="306"/>
        <v>1.3556240583965296</v>
      </c>
      <c r="AS120" t="str">
        <f t="shared" ref="AS120:AS143" si="320">W120</f>
        <v>12 Other managers and proprietors</v>
      </c>
      <c r="AT120" s="27">
        <f t="shared" si="307"/>
        <v>7.6435420354077577E-2</v>
      </c>
      <c r="AU120" s="27">
        <f t="shared" si="307"/>
        <v>-3.4886866582582998E-2</v>
      </c>
      <c r="AV120" s="27">
        <f t="shared" si="307"/>
        <v>0.44054482348725243</v>
      </c>
      <c r="AW120" s="27">
        <f t="shared" si="307"/>
        <v>0.42175793402730255</v>
      </c>
      <c r="AX120" s="27">
        <f t="shared" si="308"/>
        <v>0.86230275751455499</v>
      </c>
      <c r="BD120" t="str">
        <f t="shared" ref="BD120:BD143" si="321">AH120</f>
        <v>12 Other managers and proprietors</v>
      </c>
      <c r="BE120" s="27">
        <f t="shared" si="309"/>
        <v>-0.31021011131267429</v>
      </c>
      <c r="BF120" s="27">
        <f t="shared" si="309"/>
        <v>0.62605345957337022</v>
      </c>
      <c r="BG120" s="27">
        <f t="shared" si="309"/>
        <v>0.12753796236715331</v>
      </c>
      <c r="BH120" s="27">
        <f t="shared" si="309"/>
        <v>0.96964634295905672</v>
      </c>
      <c r="BI120" s="27">
        <f t="shared" si="310"/>
        <v>1.09718430532621</v>
      </c>
      <c r="BO120" t="str">
        <f t="shared" ref="BO120:BO143" si="322">AS120</f>
        <v>12 Other managers and proprietors</v>
      </c>
      <c r="BP120" s="27">
        <f t="shared" si="311"/>
        <v>0.58618906466788978</v>
      </c>
      <c r="BQ120" s="27">
        <f t="shared" si="311"/>
        <v>-0.22288677236988441</v>
      </c>
      <c r="BR120" s="27">
        <f t="shared" si="311"/>
        <v>0.89354764815952947</v>
      </c>
      <c r="BS120" s="27">
        <f t="shared" si="311"/>
        <v>0.62310784418267673</v>
      </c>
      <c r="BT120" s="27">
        <f t="shared" si="312"/>
        <v>1.5166554923422062</v>
      </c>
      <c r="BZ120" t="str">
        <f t="shared" ref="BZ120:BZ143" si="323">BD120</f>
        <v>12 Other managers and proprietors</v>
      </c>
      <c r="CA120" s="68">
        <f t="shared" si="313"/>
        <v>1.1824709006741192</v>
      </c>
      <c r="CB120" s="68">
        <f t="shared" si="313"/>
        <v>-1.1323662964908094</v>
      </c>
      <c r="CC120" s="68">
        <f t="shared" si="313"/>
        <v>0.45050494876311342</v>
      </c>
      <c r="CD120" s="68">
        <f t="shared" si="313"/>
        <v>-0.84770162732975862</v>
      </c>
      <c r="CE120" s="68">
        <f t="shared" si="314"/>
        <v>-0.3971966785666452</v>
      </c>
      <c r="CK120" t="str">
        <f t="shared" ref="CK120:CK143" si="324">BO120</f>
        <v>12 Other managers and proprietors</v>
      </c>
      <c r="CL120" s="68">
        <f t="shared" si="315"/>
        <v>-5.890709954368778E-2</v>
      </c>
      <c r="CM120" s="68">
        <f t="shared" si="315"/>
        <v>-0.34419359512302239</v>
      </c>
      <c r="CN120" s="68">
        <f t="shared" si="315"/>
        <v>0.17218343165701167</v>
      </c>
      <c r="CO120" s="68">
        <f t="shared" si="315"/>
        <v>-7.1130828658622081E-2</v>
      </c>
      <c r="CP120" s="68">
        <f t="shared" si="316"/>
        <v>0.10105260299838958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0.61595805944240878</v>
      </c>
      <c r="C121" s="27">
        <f t="shared" si="299"/>
        <v>-0.28370935403730924</v>
      </c>
      <c r="D121" s="27">
        <f t="shared" si="299"/>
        <v>0.44452545120399289</v>
      </c>
      <c r="E121" s="27">
        <f t="shared" si="299"/>
        <v>0.71450667622550856</v>
      </c>
      <c r="F121" s="27">
        <f t="shared" si="300"/>
        <v>1.1590321274295015</v>
      </c>
      <c r="L121" t="str">
        <f t="shared" si="317"/>
        <v>21 Science, research, engineering and technology professionals</v>
      </c>
      <c r="M121" s="27">
        <f t="shared" si="301"/>
        <v>2.9605065953722978</v>
      </c>
      <c r="N121" s="27">
        <f t="shared" si="301"/>
        <v>-1.0594570592416241</v>
      </c>
      <c r="O121" s="27">
        <f t="shared" si="301"/>
        <v>2.1871033611402213</v>
      </c>
      <c r="P121" s="27">
        <f t="shared" si="301"/>
        <v>3.6819616937320863</v>
      </c>
      <c r="Q121" s="27">
        <f t="shared" si="302"/>
        <v>5.8690650548723076</v>
      </c>
      <c r="W121" t="str">
        <f t="shared" si="318"/>
        <v>21 Science, research, engineering and technology professionals</v>
      </c>
      <c r="X121" s="27">
        <f t="shared" si="303"/>
        <v>-1.1307292248380971</v>
      </c>
      <c r="Y121" s="27">
        <f t="shared" si="303"/>
        <v>0.84954371477277135</v>
      </c>
      <c r="Z121" s="27">
        <f t="shared" si="303"/>
        <v>1.0957755351367791</v>
      </c>
      <c r="AA121" s="27">
        <f t="shared" si="303"/>
        <v>1.1380309070502665</v>
      </c>
      <c r="AB121" s="27">
        <f t="shared" si="304"/>
        <v>2.2338064421870456</v>
      </c>
      <c r="AH121" t="str">
        <f t="shared" si="319"/>
        <v>21 Science, research, engineering and technology professionals</v>
      </c>
      <c r="AI121" s="27">
        <f t="shared" si="305"/>
        <v>-8.557160223805127E-2</v>
      </c>
      <c r="AJ121" s="27">
        <f t="shared" si="305"/>
        <v>0.17376230362799072</v>
      </c>
      <c r="AK121" s="27">
        <f t="shared" si="305"/>
        <v>0.12946256754408325</v>
      </c>
      <c r="AL121" s="27">
        <f t="shared" si="305"/>
        <v>0.22263485228467639</v>
      </c>
      <c r="AM121" s="27">
        <f t="shared" si="306"/>
        <v>0.35209741982875964</v>
      </c>
      <c r="AS121" t="str">
        <f t="shared" si="320"/>
        <v>21 Science, research, engineering and technology professionals</v>
      </c>
      <c r="AT121" s="27">
        <f t="shared" si="307"/>
        <v>-0.4304251054080539</v>
      </c>
      <c r="AU121" s="27">
        <f t="shared" si="307"/>
        <v>0.2095948722335832</v>
      </c>
      <c r="AV121" s="27">
        <f t="shared" si="307"/>
        <v>-2.4853232046185614E-2</v>
      </c>
      <c r="AW121" s="27">
        <f t="shared" si="307"/>
        <v>-1.6426374901612473E-2</v>
      </c>
      <c r="AX121" s="27">
        <f t="shared" si="308"/>
        <v>-4.1279606947798086E-2</v>
      </c>
      <c r="BD121" t="str">
        <f t="shared" si="321"/>
        <v>21 Science, research, engineering and technology professionals</v>
      </c>
      <c r="BE121" s="27">
        <f t="shared" si="309"/>
        <v>-0.16321501256288595</v>
      </c>
      <c r="BF121" s="27">
        <f t="shared" si="309"/>
        <v>1.8979279624845971</v>
      </c>
      <c r="BG121" s="27">
        <f t="shared" si="309"/>
        <v>-1.7779022484068916</v>
      </c>
      <c r="BH121" s="27">
        <f t="shared" si="309"/>
        <v>-0.29662367487251284</v>
      </c>
      <c r="BI121" s="27">
        <f t="shared" si="310"/>
        <v>-2.0745259232794044</v>
      </c>
      <c r="BO121" t="str">
        <f t="shared" si="322"/>
        <v>21 Science, research, engineering and technology professionals</v>
      </c>
      <c r="BP121" s="27">
        <f t="shared" si="311"/>
        <v>-7.0746534275833994E-4</v>
      </c>
      <c r="BQ121" s="27">
        <f t="shared" si="311"/>
        <v>0.37607530834903002</v>
      </c>
      <c r="BR121" s="27">
        <f t="shared" si="311"/>
        <v>-0.31706409987990014</v>
      </c>
      <c r="BS121" s="27">
        <f t="shared" si="311"/>
        <v>-7.9549660517039378E-2</v>
      </c>
      <c r="BT121" s="27">
        <f t="shared" si="312"/>
        <v>-0.39661376039693952</v>
      </c>
      <c r="BZ121" t="str">
        <f t="shared" si="323"/>
        <v>21 Science, research, engineering and technology professionals</v>
      </c>
      <c r="CA121" s="68">
        <f t="shared" si="313"/>
        <v>1.164774807246856</v>
      </c>
      <c r="CB121" s="68">
        <f t="shared" si="313"/>
        <v>-0.80249451227962965</v>
      </c>
      <c r="CC121" s="68">
        <f t="shared" si="313"/>
        <v>0.23028215071640501</v>
      </c>
      <c r="CD121" s="68">
        <f t="shared" si="313"/>
        <v>-0.41310724646292796</v>
      </c>
      <c r="CE121" s="68">
        <f t="shared" si="314"/>
        <v>-0.18282509574652295</v>
      </c>
      <c r="CK121" t="str">
        <f t="shared" si="324"/>
        <v>21 Science, research, engineering and technology professionals</v>
      </c>
      <c r="CL121" s="68">
        <f t="shared" si="315"/>
        <v>0.10975864372509991</v>
      </c>
      <c r="CM121" s="68">
        <f t="shared" si="315"/>
        <v>-5.1697109794224705E-2</v>
      </c>
      <c r="CN121" s="68">
        <f t="shared" si="315"/>
        <v>8.4382118335107448E-2</v>
      </c>
      <c r="CO121" s="68">
        <f t="shared" si="315"/>
        <v>-2.524757333278238E-2</v>
      </c>
      <c r="CP121" s="68">
        <f t="shared" si="316"/>
        <v>5.9134545002325067E-2</v>
      </c>
    </row>
    <row r="122" spans="1:94" x14ac:dyDescent="0.2">
      <c r="A122" t="str">
        <f t="shared" si="298"/>
        <v>22 Health professionals</v>
      </c>
      <c r="B122" s="27">
        <f t="shared" si="299"/>
        <v>0.92921498586512197</v>
      </c>
      <c r="C122" s="27">
        <f t="shared" si="299"/>
        <v>-0.30638319462472374</v>
      </c>
      <c r="D122" s="27">
        <f t="shared" si="299"/>
        <v>0.92410001269013931</v>
      </c>
      <c r="E122" s="27">
        <f t="shared" si="299"/>
        <v>1.1055404619407057</v>
      </c>
      <c r="F122" s="27">
        <f t="shared" si="300"/>
        <v>2.029640474630845</v>
      </c>
      <c r="L122" t="str">
        <f t="shared" si="317"/>
        <v>22 Health professionals</v>
      </c>
      <c r="M122" s="27">
        <f t="shared" si="301"/>
        <v>2.3876184247640388</v>
      </c>
      <c r="N122" s="27">
        <f t="shared" si="301"/>
        <v>-1.0508611122508267</v>
      </c>
      <c r="O122" s="27">
        <f t="shared" si="301"/>
        <v>1.8416040642463294</v>
      </c>
      <c r="P122" s="27">
        <f t="shared" si="301"/>
        <v>1.4237707067503074</v>
      </c>
      <c r="Q122" s="27">
        <f t="shared" si="302"/>
        <v>3.2653747709966368</v>
      </c>
      <c r="W122" t="str">
        <f t="shared" si="318"/>
        <v>22 Health professionals</v>
      </c>
      <c r="X122" s="27">
        <f t="shared" si="303"/>
        <v>0.33283879681791717</v>
      </c>
      <c r="Y122" s="27">
        <f t="shared" si="303"/>
        <v>2.991376079057968</v>
      </c>
      <c r="Z122" s="27">
        <f t="shared" si="303"/>
        <v>4.5792890532160406</v>
      </c>
      <c r="AA122" s="27">
        <f t="shared" si="303"/>
        <v>7.4946489812121264</v>
      </c>
      <c r="AB122" s="27">
        <f t="shared" si="304"/>
        <v>12.073938034428167</v>
      </c>
      <c r="AH122" t="str">
        <f t="shared" si="319"/>
        <v>22 Health professionals</v>
      </c>
      <c r="AI122" s="27">
        <f t="shared" si="305"/>
        <v>-3.5399249542709272</v>
      </c>
      <c r="AJ122" s="27">
        <f t="shared" si="305"/>
        <v>0.38129563499973784</v>
      </c>
      <c r="AK122" s="27">
        <f t="shared" si="305"/>
        <v>-3.0421531452191184</v>
      </c>
      <c r="AL122" s="27">
        <f t="shared" si="305"/>
        <v>-3.216481426109862</v>
      </c>
      <c r="AM122" s="27">
        <f t="shared" si="306"/>
        <v>-6.2586345713289804</v>
      </c>
      <c r="AS122" t="str">
        <f t="shared" si="320"/>
        <v>22 Health professionals</v>
      </c>
      <c r="AT122" s="27">
        <f t="shared" si="307"/>
        <v>2.4333804745618082E-2</v>
      </c>
      <c r="AU122" s="27">
        <f t="shared" si="307"/>
        <v>0.32995428942450356</v>
      </c>
      <c r="AV122" s="27">
        <f t="shared" si="307"/>
        <v>0.20057151374369853</v>
      </c>
      <c r="AW122" s="27">
        <f t="shared" si="307"/>
        <v>0.33522228556649813</v>
      </c>
      <c r="AX122" s="27">
        <f t="shared" si="308"/>
        <v>0.53579379931019666</v>
      </c>
      <c r="BD122" t="str">
        <f t="shared" si="321"/>
        <v>22 Health professionals</v>
      </c>
      <c r="BE122" s="27">
        <f t="shared" si="309"/>
        <v>0.84504009847963335</v>
      </c>
      <c r="BF122" s="27">
        <f t="shared" si="309"/>
        <v>0.9743807221725902</v>
      </c>
      <c r="BG122" s="27">
        <f t="shared" si="309"/>
        <v>1.2861370323272334</v>
      </c>
      <c r="BH122" s="27">
        <f t="shared" si="309"/>
        <v>1.5132303991866465</v>
      </c>
      <c r="BI122" s="27">
        <f t="shared" si="310"/>
        <v>2.7993674315138799</v>
      </c>
      <c r="BO122" t="str">
        <f t="shared" si="322"/>
        <v>22 Health professionals</v>
      </c>
      <c r="BP122" s="27">
        <f t="shared" si="311"/>
        <v>0.32531797215281522</v>
      </c>
      <c r="BQ122" s="27">
        <f t="shared" si="311"/>
        <v>0.44452835757826126</v>
      </c>
      <c r="BR122" s="27">
        <f t="shared" si="311"/>
        <v>5.9479583545464898E-2</v>
      </c>
      <c r="BS122" s="27">
        <f t="shared" si="311"/>
        <v>-0.60057618256681877</v>
      </c>
      <c r="BT122" s="27">
        <f t="shared" si="312"/>
        <v>-0.54109659902135387</v>
      </c>
      <c r="BZ122" t="str">
        <f t="shared" si="323"/>
        <v>22 Health professionals</v>
      </c>
      <c r="CA122" s="68">
        <f t="shared" si="313"/>
        <v>-0.2002744286834961</v>
      </c>
      <c r="CB122" s="68">
        <f t="shared" si="313"/>
        <v>-6.3812854177155653E-2</v>
      </c>
      <c r="CC122" s="68">
        <f t="shared" si="313"/>
        <v>-0.17470294997625824</v>
      </c>
      <c r="CD122" s="68">
        <f t="shared" si="313"/>
        <v>-0.94134108565865227</v>
      </c>
      <c r="CE122" s="68">
        <f t="shared" si="314"/>
        <v>-1.1160440356349106</v>
      </c>
      <c r="CK122" t="str">
        <f t="shared" si="324"/>
        <v>22 Health professionals</v>
      </c>
      <c r="CL122" s="68">
        <f t="shared" si="315"/>
        <v>2.7864820611049668E-2</v>
      </c>
      <c r="CM122" s="68">
        <f t="shared" si="315"/>
        <v>-4.6691305245232406E-2</v>
      </c>
      <c r="CN122" s="68">
        <f t="shared" si="315"/>
        <v>5.1284958620326782E-2</v>
      </c>
      <c r="CO122" s="68">
        <f t="shared" si="315"/>
        <v>3.8713629249920944E-2</v>
      </c>
      <c r="CP122" s="68">
        <f t="shared" si="316"/>
        <v>8.9998587870247726E-2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0.52796157495014207</v>
      </c>
      <c r="C123" s="27">
        <f t="shared" si="299"/>
        <v>-0.23152555968115074</v>
      </c>
      <c r="D123" s="27">
        <f t="shared" si="299"/>
        <v>0.7079144866359437</v>
      </c>
      <c r="E123" s="27">
        <f t="shared" si="299"/>
        <v>0.54155825227378696</v>
      </c>
      <c r="F123" s="27">
        <f t="shared" si="300"/>
        <v>1.2494727389097307</v>
      </c>
      <c r="L123" t="str">
        <f t="shared" si="317"/>
        <v>23 Teaching and other educational professionals</v>
      </c>
      <c r="M123" s="27">
        <f t="shared" si="301"/>
        <v>3.9702702092625266</v>
      </c>
      <c r="N123" s="27">
        <f t="shared" si="301"/>
        <v>-1.1516203264927007</v>
      </c>
      <c r="O123" s="27">
        <f t="shared" si="301"/>
        <v>3.6545621397781858</v>
      </c>
      <c r="P123" s="27">
        <f t="shared" si="301"/>
        <v>2.532881296210487</v>
      </c>
      <c r="Q123" s="27">
        <f t="shared" si="302"/>
        <v>6.1874434359886727</v>
      </c>
      <c r="W123" t="str">
        <f t="shared" si="318"/>
        <v>23 Teaching and other educational professionals</v>
      </c>
      <c r="X123" s="27">
        <f t="shared" si="303"/>
        <v>-2.2661866037725709</v>
      </c>
      <c r="Y123" s="27">
        <f t="shared" si="303"/>
        <v>2.315026906401739</v>
      </c>
      <c r="Z123" s="27">
        <f t="shared" si="303"/>
        <v>-0.26641183378356637</v>
      </c>
      <c r="AA123" s="27">
        <f t="shared" si="303"/>
        <v>0.50680996216275354</v>
      </c>
      <c r="AB123" s="27">
        <f t="shared" si="304"/>
        <v>0.24039812837918717</v>
      </c>
      <c r="AH123" t="str">
        <f t="shared" si="319"/>
        <v>23 Teaching and other educational professionals</v>
      </c>
      <c r="AI123" s="27">
        <f t="shared" si="305"/>
        <v>-0.91719070563168315</v>
      </c>
      <c r="AJ123" s="27">
        <f t="shared" si="305"/>
        <v>-1.4759904870210505E-2</v>
      </c>
      <c r="AK123" s="27">
        <f t="shared" si="305"/>
        <v>-0.28419475285759527</v>
      </c>
      <c r="AL123" s="27">
        <f t="shared" si="305"/>
        <v>1.202518750223236E-2</v>
      </c>
      <c r="AM123" s="27">
        <f t="shared" si="306"/>
        <v>-0.27216956535536291</v>
      </c>
      <c r="AS123" t="str">
        <f t="shared" si="320"/>
        <v>23 Teaching and other educational professionals</v>
      </c>
      <c r="AT123" s="27">
        <f t="shared" si="307"/>
        <v>-0.13738080038608458</v>
      </c>
      <c r="AU123" s="27">
        <f t="shared" si="307"/>
        <v>3.2644547895655407E-2</v>
      </c>
      <c r="AV123" s="27">
        <f t="shared" si="307"/>
        <v>-4.5485564657613664E-2</v>
      </c>
      <c r="AW123" s="27">
        <f t="shared" si="307"/>
        <v>-4.0599548645786493E-2</v>
      </c>
      <c r="AX123" s="27">
        <f t="shared" si="308"/>
        <v>-8.6085113303400157E-2</v>
      </c>
      <c r="BD123" t="str">
        <f t="shared" si="321"/>
        <v>23 Teaching and other educational professionals</v>
      </c>
      <c r="BE123" s="27">
        <f t="shared" si="309"/>
        <v>-0.22170079552033872</v>
      </c>
      <c r="BF123" s="27">
        <f t="shared" si="309"/>
        <v>0.63296546204700865</v>
      </c>
      <c r="BG123" s="27">
        <f t="shared" si="309"/>
        <v>6.4022800574738969E-2</v>
      </c>
      <c r="BH123" s="27">
        <f t="shared" si="309"/>
        <v>0.27498358926113697</v>
      </c>
      <c r="BI123" s="27">
        <f t="shared" si="310"/>
        <v>0.33900638983587594</v>
      </c>
      <c r="BO123" t="str">
        <f t="shared" si="322"/>
        <v>23 Teaching and other educational professionals</v>
      </c>
      <c r="BP123" s="27">
        <f t="shared" si="311"/>
        <v>-0.11796152884563837</v>
      </c>
      <c r="BQ123" s="27">
        <f t="shared" si="311"/>
        <v>0.30959252057127218</v>
      </c>
      <c r="BR123" s="27">
        <f t="shared" si="311"/>
        <v>-9.0059533340455022E-2</v>
      </c>
      <c r="BS123" s="27">
        <f t="shared" si="311"/>
        <v>-0.20259393532500014</v>
      </c>
      <c r="BT123" s="27">
        <f t="shared" si="312"/>
        <v>-0.29265346866545516</v>
      </c>
      <c r="BZ123" t="str">
        <f t="shared" si="323"/>
        <v>23 Teaching and other educational professionals</v>
      </c>
      <c r="CA123" s="68">
        <f t="shared" si="313"/>
        <v>-3.741879587690744E-2</v>
      </c>
      <c r="CB123" s="68">
        <f t="shared" si="313"/>
        <v>2.0725634880891852E-2</v>
      </c>
      <c r="CC123" s="68">
        <f t="shared" si="313"/>
        <v>-3.5054492647146773E-2</v>
      </c>
      <c r="CD123" s="68">
        <f t="shared" si="313"/>
        <v>-0.29183524758811674</v>
      </c>
      <c r="CE123" s="68">
        <f t="shared" si="314"/>
        <v>-0.32688974023526352</v>
      </c>
      <c r="CK123" t="str">
        <f t="shared" si="324"/>
        <v>23 Teaching and other educational professionals</v>
      </c>
      <c r="CL123" s="68">
        <f t="shared" si="315"/>
        <v>2.7699339362705966E-2</v>
      </c>
      <c r="CM123" s="68">
        <f t="shared" si="315"/>
        <v>-1.0756244341884491E-2</v>
      </c>
      <c r="CN123" s="68">
        <f t="shared" si="315"/>
        <v>4.4346192967375075E-2</v>
      </c>
      <c r="CO123" s="68">
        <f t="shared" si="315"/>
        <v>1.1118298590834574E-2</v>
      </c>
      <c r="CP123" s="68">
        <f t="shared" si="316"/>
        <v>5.546449155820965E-2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0.22697660484778537</v>
      </c>
      <c r="C124" s="27">
        <f t="shared" si="299"/>
        <v>-5.8812672162595225E-2</v>
      </c>
      <c r="D124" s="27">
        <f t="shared" si="299"/>
        <v>0.21103885593952709</v>
      </c>
      <c r="E124" s="27">
        <f t="shared" si="299"/>
        <v>0.32621893876105057</v>
      </c>
      <c r="F124" s="27">
        <f t="shared" si="300"/>
        <v>0.53725779470057766</v>
      </c>
      <c r="L124" t="str">
        <f t="shared" si="317"/>
        <v>24 Business, media and public service professionals</v>
      </c>
      <c r="M124" s="27">
        <f t="shared" si="301"/>
        <v>2.6388200976933422</v>
      </c>
      <c r="N124" s="27">
        <f t="shared" si="301"/>
        <v>-0.76038133999016289</v>
      </c>
      <c r="O124" s="27">
        <f t="shared" si="301"/>
        <v>1.8798587095773645</v>
      </c>
      <c r="P124" s="27">
        <f t="shared" si="301"/>
        <v>2.2102678833795846</v>
      </c>
      <c r="Q124" s="27">
        <f t="shared" si="302"/>
        <v>4.090126592956949</v>
      </c>
      <c r="W124" t="str">
        <f t="shared" si="318"/>
        <v>24 Business, media and public service professionals</v>
      </c>
      <c r="X124" s="27">
        <f t="shared" si="303"/>
        <v>-0.25449434953637606</v>
      </c>
      <c r="Y124" s="27">
        <f t="shared" si="303"/>
        <v>3.1713058950986053</v>
      </c>
      <c r="Z124" s="27">
        <f t="shared" si="303"/>
        <v>2.2181667241594099</v>
      </c>
      <c r="AA124" s="27">
        <f t="shared" si="303"/>
        <v>4.1626315184938498</v>
      </c>
      <c r="AB124" s="27">
        <f t="shared" si="304"/>
        <v>6.3807982426532597</v>
      </c>
      <c r="AH124" t="str">
        <f t="shared" si="319"/>
        <v>24 Business, media and public service professionals</v>
      </c>
      <c r="AI124" s="27">
        <f t="shared" si="305"/>
        <v>-0.26480777579752135</v>
      </c>
      <c r="AJ124" s="27">
        <f t="shared" si="305"/>
        <v>0.25210790345347145</v>
      </c>
      <c r="AK124" s="27">
        <f t="shared" si="305"/>
        <v>-9.4426945339607826E-2</v>
      </c>
      <c r="AL124" s="27">
        <f t="shared" si="305"/>
        <v>0.17243783719455941</v>
      </c>
      <c r="AM124" s="27">
        <f t="shared" si="306"/>
        <v>7.8010891854951581E-2</v>
      </c>
      <c r="AS124" t="str">
        <f t="shared" si="320"/>
        <v>24 Business, media and public service professionals</v>
      </c>
      <c r="AT124" s="27">
        <f t="shared" si="307"/>
        <v>-0.20681594816646198</v>
      </c>
      <c r="AU124" s="27">
        <f t="shared" si="307"/>
        <v>0.37055250832272124</v>
      </c>
      <c r="AV124" s="27">
        <f t="shared" si="307"/>
        <v>0.31299431671481859</v>
      </c>
      <c r="AW124" s="27">
        <f t="shared" si="307"/>
        <v>0.48440215937604991</v>
      </c>
      <c r="AX124" s="27">
        <f t="shared" si="308"/>
        <v>0.7973964760908685</v>
      </c>
      <c r="BD124" t="str">
        <f t="shared" si="321"/>
        <v>24 Business, media and public service professionals</v>
      </c>
      <c r="BE124" s="27">
        <f t="shared" si="309"/>
        <v>0.21824332243188671</v>
      </c>
      <c r="BF124" s="27">
        <f t="shared" si="309"/>
        <v>2.0896938554096289</v>
      </c>
      <c r="BG124" s="27">
        <f t="shared" si="309"/>
        <v>-9.425114509681265E-2</v>
      </c>
      <c r="BH124" s="27">
        <f t="shared" si="309"/>
        <v>0.93469577566847839</v>
      </c>
      <c r="BI124" s="27">
        <f t="shared" si="310"/>
        <v>0.84044463057166574</v>
      </c>
      <c r="BO124" t="str">
        <f t="shared" si="322"/>
        <v>24 Business, media and public service professionals</v>
      </c>
      <c r="BP124" s="27">
        <f t="shared" si="311"/>
        <v>-4.115456686410468E-2</v>
      </c>
      <c r="BQ124" s="27">
        <f t="shared" si="311"/>
        <v>0.66333362787643324</v>
      </c>
      <c r="BR124" s="27">
        <f t="shared" si="311"/>
        <v>-1.6827561083987419E-3</v>
      </c>
      <c r="BS124" s="27">
        <f t="shared" si="311"/>
        <v>-0.17857592552390322</v>
      </c>
      <c r="BT124" s="27">
        <f t="shared" si="312"/>
        <v>-0.18025868163230196</v>
      </c>
      <c r="BZ124" t="str">
        <f t="shared" si="323"/>
        <v>24 Business, media and public service professionals</v>
      </c>
      <c r="CA124" s="68">
        <f t="shared" si="313"/>
        <v>0.52320043493984025</v>
      </c>
      <c r="CB124" s="68">
        <f t="shared" si="313"/>
        <v>-0.22456719482485754</v>
      </c>
      <c r="CC124" s="68">
        <f t="shared" si="313"/>
        <v>3.7718109819641299E-2</v>
      </c>
      <c r="CD124" s="68">
        <f t="shared" si="313"/>
        <v>-0.85385824732548965</v>
      </c>
      <c r="CE124" s="68">
        <f t="shared" si="314"/>
        <v>-0.81614013750584835</v>
      </c>
      <c r="CK124" t="str">
        <f t="shared" si="324"/>
        <v>24 Business, media and public service professionals</v>
      </c>
      <c r="CL124" s="68">
        <f t="shared" si="315"/>
        <v>0.12205876171549934</v>
      </c>
      <c r="CM124" s="68">
        <f t="shared" si="315"/>
        <v>-6.3178289853433323E-2</v>
      </c>
      <c r="CN124" s="68">
        <f t="shared" si="315"/>
        <v>8.5937897394133267E-2</v>
      </c>
      <c r="CO124" s="68">
        <f t="shared" si="315"/>
        <v>0.11181044440299748</v>
      </c>
      <c r="CP124" s="68">
        <f t="shared" si="316"/>
        <v>0.19774834179713074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9.5886421478866279E-2</v>
      </c>
      <c r="C125" s="27">
        <f t="shared" si="299"/>
        <v>-3.4127579752362136E-2</v>
      </c>
      <c r="D125" s="27">
        <f t="shared" si="299"/>
        <v>4.1401545260452699E-2</v>
      </c>
      <c r="E125" s="27">
        <f t="shared" si="299"/>
        <v>0.14006477895193936</v>
      </c>
      <c r="F125" s="27">
        <f t="shared" si="300"/>
        <v>0.18146632421239206</v>
      </c>
      <c r="L125" t="str">
        <f t="shared" si="317"/>
        <v>31 Science, engineering and technology associate professionals</v>
      </c>
      <c r="M125" s="27">
        <f t="shared" si="301"/>
        <v>0.63399244847762981</v>
      </c>
      <c r="N125" s="27">
        <f t="shared" si="301"/>
        <v>-0.15114949603304528</v>
      </c>
      <c r="O125" s="27">
        <f t="shared" si="301"/>
        <v>0.10767094453811921</v>
      </c>
      <c r="P125" s="27">
        <f t="shared" si="301"/>
        <v>0.64818921386370665</v>
      </c>
      <c r="Q125" s="27">
        <f t="shared" si="302"/>
        <v>0.75586015840182585</v>
      </c>
      <c r="W125" t="str">
        <f t="shared" si="318"/>
        <v>31 Science, engineering and technology associate professionals</v>
      </c>
      <c r="X125" s="27">
        <f t="shared" si="303"/>
        <v>6.760658365245753E-3</v>
      </c>
      <c r="Y125" s="27">
        <f t="shared" si="303"/>
        <v>0.4342912558926777</v>
      </c>
      <c r="Z125" s="27">
        <f t="shared" si="303"/>
        <v>-0.19137542924765061</v>
      </c>
      <c r="AA125" s="27">
        <f t="shared" si="303"/>
        <v>0.50010391113858343</v>
      </c>
      <c r="AB125" s="27">
        <f t="shared" si="304"/>
        <v>0.30872848189093283</v>
      </c>
      <c r="AH125" t="str">
        <f t="shared" si="319"/>
        <v>31 Science, engineering and technology associate professionals</v>
      </c>
      <c r="AI125" s="27">
        <f t="shared" si="305"/>
        <v>1.3310190213059681E-2</v>
      </c>
      <c r="AJ125" s="27">
        <f t="shared" si="305"/>
        <v>0.11424787579404072</v>
      </c>
      <c r="AK125" s="27">
        <f t="shared" si="305"/>
        <v>3.0170362994085154E-2</v>
      </c>
      <c r="AL125" s="27">
        <f t="shared" si="305"/>
        <v>0.26432990436551318</v>
      </c>
      <c r="AM125" s="27">
        <f t="shared" si="306"/>
        <v>0.29450026735959833</v>
      </c>
      <c r="AS125" t="str">
        <f t="shared" si="320"/>
        <v>31 Science, engineering and technology associate professionals</v>
      </c>
      <c r="AT125" s="27">
        <f t="shared" si="307"/>
        <v>-0.31864101773864495</v>
      </c>
      <c r="AU125" s="27">
        <f t="shared" si="307"/>
        <v>0.12411617028324162</v>
      </c>
      <c r="AV125" s="27">
        <f t="shared" si="307"/>
        <v>-0.28175247385516289</v>
      </c>
      <c r="AW125" s="27">
        <f t="shared" si="307"/>
        <v>-4.8787532887343277E-2</v>
      </c>
      <c r="AX125" s="27">
        <f t="shared" si="308"/>
        <v>-0.33054000674250616</v>
      </c>
      <c r="BD125" t="str">
        <f t="shared" si="321"/>
        <v>31 Science, engineering and technology associate professionals</v>
      </c>
      <c r="BE125" s="27">
        <f t="shared" si="309"/>
        <v>5.5846789305096678E-2</v>
      </c>
      <c r="BF125" s="27">
        <f t="shared" si="309"/>
        <v>1.0928211252170446</v>
      </c>
      <c r="BG125" s="27">
        <f t="shared" si="309"/>
        <v>-1.5200434077863112</v>
      </c>
      <c r="BH125" s="27">
        <f t="shared" si="309"/>
        <v>-0.42967353487968296</v>
      </c>
      <c r="BI125" s="27">
        <f t="shared" si="310"/>
        <v>-1.9497169426659942</v>
      </c>
      <c r="BO125" t="str">
        <f t="shared" si="322"/>
        <v>31 Science, engineering and technology associate professionals</v>
      </c>
      <c r="BP125" s="27">
        <f t="shared" si="311"/>
        <v>0.15641442432469921</v>
      </c>
      <c r="BQ125" s="27">
        <f t="shared" si="311"/>
        <v>0.32104761455038977</v>
      </c>
      <c r="BR125" s="27">
        <f t="shared" si="311"/>
        <v>-0.63668587564804335</v>
      </c>
      <c r="BS125" s="27">
        <f t="shared" si="311"/>
        <v>-6.0899732553452601E-2</v>
      </c>
      <c r="BT125" s="27">
        <f t="shared" si="312"/>
        <v>-0.69758560820149595</v>
      </c>
      <c r="BZ125" t="str">
        <f t="shared" si="323"/>
        <v>31 Science, engineering and technology associate professionals</v>
      </c>
      <c r="CA125" s="68">
        <f t="shared" si="313"/>
        <v>0.90953871812059495</v>
      </c>
      <c r="CB125" s="68">
        <f t="shared" si="313"/>
        <v>-0.5022779213109545</v>
      </c>
      <c r="CC125" s="68">
        <f t="shared" si="313"/>
        <v>-0.17652514273672737</v>
      </c>
      <c r="CD125" s="68">
        <f t="shared" si="313"/>
        <v>-0.28262793857833191</v>
      </c>
      <c r="CE125" s="68">
        <f t="shared" si="314"/>
        <v>-0.45915308131505927</v>
      </c>
      <c r="CK125" t="str">
        <f t="shared" si="324"/>
        <v>31 Science, engineering and technology associate professionals</v>
      </c>
      <c r="CL125" s="68">
        <f t="shared" si="315"/>
        <v>9.407831456793736E-2</v>
      </c>
      <c r="CM125" s="68">
        <f t="shared" si="315"/>
        <v>-3.229116051318659E-2</v>
      </c>
      <c r="CN125" s="68">
        <f t="shared" si="315"/>
        <v>3.8060526434709474E-3</v>
      </c>
      <c r="CO125" s="68">
        <f t="shared" si="315"/>
        <v>7.0612531119328859E-2</v>
      </c>
      <c r="CP125" s="68">
        <f t="shared" si="316"/>
        <v>7.4418583762799806E-2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3.2506551972631775E-2</v>
      </c>
      <c r="C126" s="27">
        <f t="shared" si="299"/>
        <v>-2.552967347182776E-2</v>
      </c>
      <c r="D126" s="27">
        <f t="shared" si="299"/>
        <v>1.2047010740689118E-2</v>
      </c>
      <c r="E126" s="27">
        <f t="shared" si="299"/>
        <v>1.8332442779495833E-2</v>
      </c>
      <c r="F126" s="27">
        <f t="shared" si="300"/>
        <v>3.0379453520184951E-2</v>
      </c>
      <c r="L126" t="str">
        <f t="shared" si="317"/>
        <v>32 Health and social care associate professionals</v>
      </c>
      <c r="M126" s="27">
        <f t="shared" si="301"/>
        <v>0.59919320872146087</v>
      </c>
      <c r="N126" s="27">
        <f t="shared" si="301"/>
        <v>-0.3093568175710073</v>
      </c>
      <c r="O126" s="27">
        <f t="shared" si="301"/>
        <v>0.28939170136874171</v>
      </c>
      <c r="P126" s="27">
        <f t="shared" si="301"/>
        <v>0.42618722002054499</v>
      </c>
      <c r="Q126" s="27">
        <f t="shared" si="302"/>
        <v>0.71557892138928669</v>
      </c>
      <c r="W126" t="str">
        <f t="shared" si="318"/>
        <v>32 Health and social care associate professionals</v>
      </c>
      <c r="X126" s="27">
        <f t="shared" si="303"/>
        <v>0.28709484521340833</v>
      </c>
      <c r="Y126" s="27">
        <f t="shared" si="303"/>
        <v>0.86851192600874683</v>
      </c>
      <c r="Z126" s="27">
        <f t="shared" si="303"/>
        <v>1.0133910916490958</v>
      </c>
      <c r="AA126" s="27">
        <f t="shared" si="303"/>
        <v>2.4879050587947242</v>
      </c>
      <c r="AB126" s="27">
        <f t="shared" si="304"/>
        <v>3.50129615044382</v>
      </c>
      <c r="AH126" t="str">
        <f t="shared" si="319"/>
        <v>32 Health and social care associate professionals</v>
      </c>
      <c r="AI126" s="27">
        <f t="shared" si="305"/>
        <v>-1.0330677928032603</v>
      </c>
      <c r="AJ126" s="27">
        <f t="shared" si="305"/>
        <v>0.30760797250287331</v>
      </c>
      <c r="AK126" s="27">
        <f t="shared" si="305"/>
        <v>-0.87322301018040971</v>
      </c>
      <c r="AL126" s="27">
        <f t="shared" si="305"/>
        <v>-1.1507892367600061</v>
      </c>
      <c r="AM126" s="27">
        <f t="shared" si="306"/>
        <v>-2.0240122469404156</v>
      </c>
      <c r="AS126" t="str">
        <f t="shared" si="320"/>
        <v>32 Health and social care associate professionals</v>
      </c>
      <c r="AT126" s="27">
        <f t="shared" si="307"/>
        <v>3.2037046457952689E-2</v>
      </c>
      <c r="AU126" s="27">
        <f t="shared" si="307"/>
        <v>0.15538922688919066</v>
      </c>
      <c r="AV126" s="27">
        <f t="shared" si="307"/>
        <v>-1.0482955074953337E-2</v>
      </c>
      <c r="AW126" s="27">
        <f t="shared" si="307"/>
        <v>0.12980965684880252</v>
      </c>
      <c r="AX126" s="27">
        <f t="shared" si="308"/>
        <v>0.11932670177384919</v>
      </c>
      <c r="BD126" t="str">
        <f t="shared" si="321"/>
        <v>32 Health and social care associate professionals</v>
      </c>
      <c r="BE126" s="27">
        <f t="shared" si="309"/>
        <v>0.51212794123541494</v>
      </c>
      <c r="BF126" s="27">
        <f t="shared" si="309"/>
        <v>0.57275523877336765</v>
      </c>
      <c r="BG126" s="27">
        <f t="shared" si="309"/>
        <v>0.29638482293533031</v>
      </c>
      <c r="BH126" s="27">
        <f t="shared" si="309"/>
        <v>0.81966879888511723</v>
      </c>
      <c r="BI126" s="27">
        <f t="shared" si="310"/>
        <v>1.1160536218204475</v>
      </c>
      <c r="BO126" t="str">
        <f t="shared" si="322"/>
        <v>32 Health and social care associate professionals</v>
      </c>
      <c r="BP126" s="27">
        <f t="shared" si="311"/>
        <v>0.13322202776570036</v>
      </c>
      <c r="BQ126" s="27">
        <f t="shared" si="311"/>
        <v>0.24746448116213315</v>
      </c>
      <c r="BR126" s="27">
        <f t="shared" si="311"/>
        <v>-0.31477641662990674</v>
      </c>
      <c r="BS126" s="27">
        <f t="shared" si="311"/>
        <v>-0.49012628315202766</v>
      </c>
      <c r="BT126" s="27">
        <f t="shared" si="312"/>
        <v>-0.80490269978193441</v>
      </c>
      <c r="BZ126" t="str">
        <f t="shared" si="323"/>
        <v>32 Health and social care associate professionals</v>
      </c>
      <c r="CA126" s="68">
        <f t="shared" si="313"/>
        <v>-0.18554760350769239</v>
      </c>
      <c r="CB126" s="68">
        <f t="shared" si="313"/>
        <v>-4.1171644949675512E-2</v>
      </c>
      <c r="CC126" s="68">
        <f t="shared" si="313"/>
        <v>-0.15825449914818668</v>
      </c>
      <c r="CD126" s="68">
        <f t="shared" si="313"/>
        <v>-0.32755150396582039</v>
      </c>
      <c r="CE126" s="68">
        <f t="shared" si="314"/>
        <v>-0.48580600311400707</v>
      </c>
      <c r="CK126" t="str">
        <f t="shared" si="324"/>
        <v>32 Health and social care associate professionals</v>
      </c>
      <c r="CL126" s="68">
        <f t="shared" si="315"/>
        <v>-3.6909285698111804E-3</v>
      </c>
      <c r="CM126" s="68">
        <f t="shared" si="315"/>
        <v>-2.0000127496207776E-2</v>
      </c>
      <c r="CN126" s="68">
        <f t="shared" si="315"/>
        <v>5.5783413800513104E-3</v>
      </c>
      <c r="CO126" s="68">
        <f t="shared" si="315"/>
        <v>1.0588752127702966E-2</v>
      </c>
      <c r="CP126" s="68">
        <f t="shared" si="316"/>
        <v>1.6167093507754277E-2</v>
      </c>
    </row>
    <row r="127" spans="1:94" x14ac:dyDescent="0.2">
      <c r="A127" t="str">
        <f t="shared" si="298"/>
        <v>33 Protective service occupations</v>
      </c>
      <c r="B127" s="27">
        <f t="shared" si="299"/>
        <v>1.3731686512293156E-2</v>
      </c>
      <c r="C127" s="27">
        <f t="shared" si="299"/>
        <v>-7.2994215930485967E-3</v>
      </c>
      <c r="D127" s="27">
        <f t="shared" si="299"/>
        <v>1.5216652082839309E-2</v>
      </c>
      <c r="E127" s="27">
        <f t="shared" si="299"/>
        <v>2.428199876934041E-2</v>
      </c>
      <c r="F127" s="27">
        <f t="shared" si="300"/>
        <v>3.9498650852179719E-2</v>
      </c>
      <c r="L127" t="str">
        <f t="shared" si="317"/>
        <v>33 Protective service occupations</v>
      </c>
      <c r="M127" s="27">
        <f t="shared" si="301"/>
        <v>0.25549778610773988</v>
      </c>
      <c r="N127" s="27">
        <f t="shared" si="301"/>
        <v>-0.1100785111680358</v>
      </c>
      <c r="O127" s="27">
        <f t="shared" si="301"/>
        <v>0.26586648011880298</v>
      </c>
      <c r="P127" s="27">
        <f t="shared" si="301"/>
        <v>0.4856200369068141</v>
      </c>
      <c r="Q127" s="27">
        <f t="shared" si="302"/>
        <v>0.75148651702561708</v>
      </c>
      <c r="W127" t="str">
        <f t="shared" si="318"/>
        <v>33 Protective service occupations</v>
      </c>
      <c r="X127" s="27">
        <f t="shared" si="303"/>
        <v>0.22398741109129849</v>
      </c>
      <c r="Y127" s="27">
        <f t="shared" si="303"/>
        <v>0.28489629937470751</v>
      </c>
      <c r="Z127" s="27">
        <f t="shared" si="303"/>
        <v>0.97266439070155375</v>
      </c>
      <c r="AA127" s="27">
        <f t="shared" si="303"/>
        <v>1.8831822333589852</v>
      </c>
      <c r="AB127" s="27">
        <f t="shared" si="304"/>
        <v>2.8558466240605389</v>
      </c>
      <c r="AH127" t="str">
        <f t="shared" si="319"/>
        <v>33 Protective service occupations</v>
      </c>
      <c r="AI127" s="27">
        <f t="shared" si="305"/>
        <v>2.5546873488486832E-2</v>
      </c>
      <c r="AJ127" s="27">
        <f t="shared" si="305"/>
        <v>7.3042374533373589E-2</v>
      </c>
      <c r="AK127" s="27">
        <f t="shared" si="305"/>
        <v>0.2248799030245624</v>
      </c>
      <c r="AL127" s="27">
        <f t="shared" si="305"/>
        <v>0.36594536563069457</v>
      </c>
      <c r="AM127" s="27">
        <f t="shared" si="306"/>
        <v>0.59082526865525697</v>
      </c>
      <c r="AS127" t="str">
        <f t="shared" si="320"/>
        <v>33 Protective service occupations</v>
      </c>
      <c r="AT127" s="27">
        <f t="shared" si="307"/>
        <v>-3.2963595345425589E-2</v>
      </c>
      <c r="AU127" s="27">
        <f t="shared" si="307"/>
        <v>3.9472982430416081E-2</v>
      </c>
      <c r="AV127" s="27">
        <f t="shared" si="307"/>
        <v>7.9407600112634924E-2</v>
      </c>
      <c r="AW127" s="27">
        <f t="shared" si="307"/>
        <v>0.15006735655316306</v>
      </c>
      <c r="AX127" s="27">
        <f t="shared" si="308"/>
        <v>0.22947495666579798</v>
      </c>
      <c r="BD127" t="str">
        <f t="shared" si="321"/>
        <v>33 Protective service occupations</v>
      </c>
      <c r="BE127" s="27">
        <f t="shared" si="309"/>
        <v>-0.21559009040656774</v>
      </c>
      <c r="BF127" s="27">
        <f t="shared" si="309"/>
        <v>0.62677868321367969</v>
      </c>
      <c r="BG127" s="27">
        <f t="shared" si="309"/>
        <v>-0.16942270245664393</v>
      </c>
      <c r="BH127" s="27">
        <f t="shared" si="309"/>
        <v>-2.8402750459086246E-2</v>
      </c>
      <c r="BI127" s="27">
        <f t="shared" si="310"/>
        <v>-0.19782545291573017</v>
      </c>
      <c r="BO127" t="str">
        <f t="shared" si="322"/>
        <v>33 Protective service occupations</v>
      </c>
      <c r="BP127" s="27">
        <f t="shared" si="311"/>
        <v>8.5550526578891173E-2</v>
      </c>
      <c r="BQ127" s="27">
        <f t="shared" si="311"/>
        <v>4.3704359052357589E-2</v>
      </c>
      <c r="BR127" s="27">
        <f t="shared" si="311"/>
        <v>0.35397620354220516</v>
      </c>
      <c r="BS127" s="27">
        <f t="shared" si="311"/>
        <v>-0.13718969001958836</v>
      </c>
      <c r="BT127" s="27">
        <f t="shared" si="312"/>
        <v>0.2167865135226168</v>
      </c>
      <c r="BZ127" t="str">
        <f t="shared" si="323"/>
        <v>33 Protective service occupations</v>
      </c>
      <c r="CA127" s="68">
        <f t="shared" si="313"/>
        <v>0.33035449875039058</v>
      </c>
      <c r="CB127" s="68">
        <f t="shared" si="313"/>
        <v>-0.27452124971038283</v>
      </c>
      <c r="CC127" s="68">
        <f t="shared" si="313"/>
        <v>0.22155820460844966</v>
      </c>
      <c r="CD127" s="68">
        <f t="shared" si="313"/>
        <v>-0.66436705841006516</v>
      </c>
      <c r="CE127" s="68">
        <f t="shared" si="314"/>
        <v>-0.4428088538016155</v>
      </c>
      <c r="CK127" t="str">
        <f t="shared" si="324"/>
        <v>33 Protective service occupations</v>
      </c>
      <c r="CL127" s="68">
        <f t="shared" si="315"/>
        <v>-2.8684940685613197E-2</v>
      </c>
      <c r="CM127" s="68">
        <f t="shared" si="315"/>
        <v>-3.5529885868108818E-2</v>
      </c>
      <c r="CN127" s="68">
        <f t="shared" si="315"/>
        <v>-3.0890313682053805E-2</v>
      </c>
      <c r="CO127" s="68">
        <f t="shared" si="315"/>
        <v>-1.1926664806785392E-2</v>
      </c>
      <c r="CP127" s="68">
        <f t="shared" si="316"/>
        <v>-4.2816978488839197E-2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5.1405349615941787E-2</v>
      </c>
      <c r="C128" s="27">
        <f t="shared" si="299"/>
        <v>6.9479177071951337E-3</v>
      </c>
      <c r="D128" s="27">
        <f t="shared" si="299"/>
        <v>4.3436758060087233E-3</v>
      </c>
      <c r="E128" s="27">
        <f t="shared" si="299"/>
        <v>3.5135779940914574E-2</v>
      </c>
      <c r="F128" s="27">
        <f t="shared" si="300"/>
        <v>3.9479455746923298E-2</v>
      </c>
      <c r="L128" t="str">
        <f t="shared" si="317"/>
        <v>34 Culture, media and sports occupations</v>
      </c>
      <c r="M128" s="27">
        <f t="shared" si="301"/>
        <v>0.43729343958392208</v>
      </c>
      <c r="N128" s="27">
        <f t="shared" si="301"/>
        <v>-0.30728079146970355</v>
      </c>
      <c r="O128" s="27">
        <f t="shared" si="301"/>
        <v>3.9882468945719562E-2</v>
      </c>
      <c r="P128" s="27">
        <f t="shared" si="301"/>
        <v>0.31488194963837746</v>
      </c>
      <c r="Q128" s="27">
        <f t="shared" si="302"/>
        <v>0.35476441858409702</v>
      </c>
      <c r="W128" t="str">
        <f t="shared" si="318"/>
        <v>34 Culture, media and sports occupations</v>
      </c>
      <c r="X128" s="27">
        <f t="shared" si="303"/>
        <v>-0.10897337756048575</v>
      </c>
      <c r="Y128" s="27">
        <f t="shared" si="303"/>
        <v>-0.11150094511640773</v>
      </c>
      <c r="Z128" s="27">
        <f t="shared" si="303"/>
        <v>-0.14787927391370648</v>
      </c>
      <c r="AA128" s="27">
        <f t="shared" si="303"/>
        <v>0.58087369371858166</v>
      </c>
      <c r="AB128" s="27">
        <f t="shared" si="304"/>
        <v>0.43299441980487519</v>
      </c>
      <c r="AH128" t="str">
        <f t="shared" si="319"/>
        <v>34 Culture, media and sports occupations</v>
      </c>
      <c r="AI128" s="27">
        <f t="shared" si="305"/>
        <v>-7.7869030126010097E-2</v>
      </c>
      <c r="AJ128" s="27">
        <f t="shared" si="305"/>
        <v>0.18657350328366273</v>
      </c>
      <c r="AK128" s="27">
        <f t="shared" si="305"/>
        <v>-3.7612590927713629E-3</v>
      </c>
      <c r="AL128" s="27">
        <f t="shared" si="305"/>
        <v>0.1924188630055842</v>
      </c>
      <c r="AM128" s="27">
        <f t="shared" si="306"/>
        <v>0.18865760391281283</v>
      </c>
      <c r="AS128" t="str">
        <f t="shared" si="320"/>
        <v>34 Culture, media and sports occupations</v>
      </c>
      <c r="AT128" s="27">
        <f t="shared" si="307"/>
        <v>-5.649293120469856E-2</v>
      </c>
      <c r="AU128" s="27">
        <f t="shared" si="307"/>
        <v>3.4912741917927592E-2</v>
      </c>
      <c r="AV128" s="27">
        <f t="shared" si="307"/>
        <v>-2.2283554037319298E-2</v>
      </c>
      <c r="AW128" s="27">
        <f t="shared" si="307"/>
        <v>0.12026888627989551</v>
      </c>
      <c r="AX128" s="27">
        <f t="shared" si="308"/>
        <v>9.7985332242576217E-2</v>
      </c>
      <c r="BD128" t="str">
        <f t="shared" si="321"/>
        <v>34 Culture, media and sports occupations</v>
      </c>
      <c r="BE128" s="27">
        <f t="shared" si="309"/>
        <v>3.0785889882214867E-2</v>
      </c>
      <c r="BF128" s="27">
        <f t="shared" si="309"/>
        <v>-5.3136319167519375E-3</v>
      </c>
      <c r="BG128" s="27">
        <f t="shared" si="309"/>
        <v>-0.23784451223132974</v>
      </c>
      <c r="BH128" s="27">
        <f t="shared" si="309"/>
        <v>0.37919987182442316</v>
      </c>
      <c r="BI128" s="27">
        <f t="shared" si="310"/>
        <v>0.14135535959309342</v>
      </c>
      <c r="BO128" t="str">
        <f t="shared" si="322"/>
        <v>34 Culture, media and sports occupations</v>
      </c>
      <c r="BP128" s="27">
        <f t="shared" si="311"/>
        <v>-0.15236086232833768</v>
      </c>
      <c r="BQ128" s="27">
        <f t="shared" si="311"/>
        <v>-0.22762948794237092</v>
      </c>
      <c r="BR128" s="27">
        <f t="shared" si="311"/>
        <v>-0.18197395677345951</v>
      </c>
      <c r="BS128" s="27">
        <f t="shared" si="311"/>
        <v>-0.21116826376862996</v>
      </c>
      <c r="BT128" s="27">
        <f t="shared" si="312"/>
        <v>-0.39314222054208947</v>
      </c>
      <c r="BZ128" t="str">
        <f t="shared" si="323"/>
        <v>34 Culture, media and sports occupations</v>
      </c>
      <c r="CA128" s="68">
        <f t="shared" si="313"/>
        <v>5.7482016491879118E-2</v>
      </c>
      <c r="CB128" s="68">
        <f t="shared" si="313"/>
        <v>-0.19115826858333884</v>
      </c>
      <c r="CC128" s="68">
        <f t="shared" si="313"/>
        <v>-0.13021831138857975</v>
      </c>
      <c r="CD128" s="68">
        <f t="shared" si="313"/>
        <v>-0.21555486412122535</v>
      </c>
      <c r="CE128" s="68">
        <f t="shared" si="314"/>
        <v>-0.34577317550980513</v>
      </c>
      <c r="CK128" t="str">
        <f t="shared" si="324"/>
        <v>34 Culture, media and sports occupations</v>
      </c>
      <c r="CL128" s="68">
        <f t="shared" si="315"/>
        <v>6.665221394101159E-2</v>
      </c>
      <c r="CM128" s="68">
        <f t="shared" si="315"/>
        <v>-5.9042110778914136E-2</v>
      </c>
      <c r="CN128" s="68">
        <f t="shared" si="315"/>
        <v>1.7319191463273653E-2</v>
      </c>
      <c r="CO128" s="68">
        <f t="shared" si="315"/>
        <v>0.15422156557317046</v>
      </c>
      <c r="CP128" s="68">
        <f t="shared" si="316"/>
        <v>0.17154075703644411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0.13769814260555674</v>
      </c>
      <c r="C129" s="27">
        <f t="shared" si="299"/>
        <v>-8.9505475757427566E-2</v>
      </c>
      <c r="D129" s="27">
        <f t="shared" si="299"/>
        <v>6.5204650993740121E-2</v>
      </c>
      <c r="E129" s="27">
        <f t="shared" si="299"/>
        <v>0.14049544981910156</v>
      </c>
      <c r="F129" s="27">
        <f t="shared" si="300"/>
        <v>0.20570010081284168</v>
      </c>
      <c r="L129" t="str">
        <f t="shared" si="317"/>
        <v>35 Business and public service associate professionals</v>
      </c>
      <c r="M129" s="27">
        <f t="shared" si="301"/>
        <v>1.4915147045505086</v>
      </c>
      <c r="N129" s="27">
        <f t="shared" si="301"/>
        <v>-0.81332290959069731</v>
      </c>
      <c r="O129" s="27">
        <f t="shared" si="301"/>
        <v>0.46145884088716205</v>
      </c>
      <c r="P129" s="27">
        <f t="shared" si="301"/>
        <v>0.95359450815139279</v>
      </c>
      <c r="Q129" s="27">
        <f t="shared" si="302"/>
        <v>1.4150533490385548</v>
      </c>
      <c r="W129" t="str">
        <f t="shared" si="318"/>
        <v>35 Business and public service associate professionals</v>
      </c>
      <c r="X129" s="27">
        <f t="shared" si="303"/>
        <v>-0.21828959630780354</v>
      </c>
      <c r="Y129" s="27">
        <f t="shared" si="303"/>
        <v>0.79482995832022674</v>
      </c>
      <c r="Z129" s="27">
        <f t="shared" si="303"/>
        <v>0.11068884630718046</v>
      </c>
      <c r="AA129" s="27">
        <f t="shared" si="303"/>
        <v>1.4746242760511983</v>
      </c>
      <c r="AB129" s="27">
        <f t="shared" si="304"/>
        <v>1.5853131223583787</v>
      </c>
      <c r="AH129" t="str">
        <f t="shared" si="319"/>
        <v>35 Business and public service associate professionals</v>
      </c>
      <c r="AI129" s="27">
        <f t="shared" si="305"/>
        <v>-0.1388044431510842</v>
      </c>
      <c r="AJ129" s="27">
        <f t="shared" si="305"/>
        <v>0.34904529744946666</v>
      </c>
      <c r="AK129" s="27">
        <f t="shared" si="305"/>
        <v>-7.332943834816863E-3</v>
      </c>
      <c r="AL129" s="27">
        <f t="shared" si="305"/>
        <v>0.44147525032366763</v>
      </c>
      <c r="AM129" s="27">
        <f t="shared" si="306"/>
        <v>0.43414230648885077</v>
      </c>
      <c r="AS129" t="str">
        <f t="shared" si="320"/>
        <v>35 Business and public service associate professionals</v>
      </c>
      <c r="AT129" s="27">
        <f t="shared" si="307"/>
        <v>-0.13128248741379922</v>
      </c>
      <c r="AU129" s="27">
        <f t="shared" si="307"/>
        <v>0.26483148341302654</v>
      </c>
      <c r="AV129" s="27">
        <f t="shared" si="307"/>
        <v>-1.853373744100173E-2</v>
      </c>
      <c r="AW129" s="27">
        <f t="shared" si="307"/>
        <v>0.39291652731442372</v>
      </c>
      <c r="AX129" s="27">
        <f t="shared" si="308"/>
        <v>0.37438278987342199</v>
      </c>
      <c r="BD129" t="str">
        <f t="shared" si="321"/>
        <v>35 Business and public service associate professionals</v>
      </c>
      <c r="BE129" s="27">
        <f t="shared" si="309"/>
        <v>-0.1792356836658513</v>
      </c>
      <c r="BF129" s="27">
        <f t="shared" si="309"/>
        <v>1.7483072627974856</v>
      </c>
      <c r="BG129" s="27">
        <f t="shared" si="309"/>
        <v>-1.2822658800527797</v>
      </c>
      <c r="BH129" s="27">
        <f t="shared" si="309"/>
        <v>0.30404250473808681</v>
      </c>
      <c r="BI129" s="27">
        <f t="shared" si="310"/>
        <v>-0.97822337531469294</v>
      </c>
      <c r="BO129" t="str">
        <f t="shared" si="322"/>
        <v>35 Business and public service associate professionals</v>
      </c>
      <c r="BP129" s="27">
        <f t="shared" si="311"/>
        <v>-0.22931616674131394</v>
      </c>
      <c r="BQ129" s="27">
        <f t="shared" si="311"/>
        <v>0.40786019964465758</v>
      </c>
      <c r="BR129" s="27">
        <f t="shared" si="311"/>
        <v>-0.90953427506247664</v>
      </c>
      <c r="BS129" s="27">
        <f t="shared" si="311"/>
        <v>-0.60299608160137641</v>
      </c>
      <c r="BT129" s="27">
        <f t="shared" si="312"/>
        <v>-1.512530356663853</v>
      </c>
      <c r="BZ129" t="str">
        <f t="shared" si="323"/>
        <v>35 Business and public service associate professionals</v>
      </c>
      <c r="CA129" s="68">
        <f t="shared" si="313"/>
        <v>0.45166071119342854</v>
      </c>
      <c r="CB129" s="68">
        <f t="shared" si="313"/>
        <v>-0.57890072994972197</v>
      </c>
      <c r="CC129" s="68">
        <f t="shared" si="313"/>
        <v>-0.476552572722861</v>
      </c>
      <c r="CD129" s="68">
        <f t="shared" si="313"/>
        <v>-1.0363458767925924</v>
      </c>
      <c r="CE129" s="68">
        <f t="shared" si="314"/>
        <v>-1.5128984495154534</v>
      </c>
      <c r="CK129" t="str">
        <f t="shared" si="324"/>
        <v>35 Business and public service associate professionals</v>
      </c>
      <c r="CL129" s="68">
        <f t="shared" si="315"/>
        <v>6.1783235699958805E-2</v>
      </c>
      <c r="CM129" s="68">
        <f t="shared" si="315"/>
        <v>-0.22604723351088651</v>
      </c>
      <c r="CN129" s="68">
        <f t="shared" si="315"/>
        <v>-3.4025300765302302E-2</v>
      </c>
      <c r="CO129" s="68">
        <f t="shared" si="315"/>
        <v>0.11608313721038255</v>
      </c>
      <c r="CP129" s="68">
        <f t="shared" si="316"/>
        <v>8.2057836445080246E-2</v>
      </c>
    </row>
    <row r="130" spans="1:94" x14ac:dyDescent="0.2">
      <c r="A130" t="str">
        <f t="shared" si="298"/>
        <v>41 Administrative occupations</v>
      </c>
      <c r="B130" s="27">
        <f t="shared" si="299"/>
        <v>8.2011930136401678E-2</v>
      </c>
      <c r="C130" s="27">
        <f t="shared" si="299"/>
        <v>-7.6559281271495361E-2</v>
      </c>
      <c r="D130" s="27">
        <f t="shared" si="299"/>
        <v>4.8348021847782974E-2</v>
      </c>
      <c r="E130" s="27">
        <f t="shared" si="299"/>
        <v>9.8523061187260064E-2</v>
      </c>
      <c r="F130" s="27">
        <f t="shared" si="300"/>
        <v>0.14687108303504304</v>
      </c>
      <c r="L130" t="str">
        <f t="shared" si="317"/>
        <v>41 Administrative occupations</v>
      </c>
      <c r="M130" s="27">
        <f t="shared" si="301"/>
        <v>1.2279438079027543</v>
      </c>
      <c r="N130" s="27">
        <f t="shared" si="301"/>
        <v>-0.86734717242902892</v>
      </c>
      <c r="O130" s="27">
        <f t="shared" si="301"/>
        <v>0.58264007268485773</v>
      </c>
      <c r="P130" s="27">
        <f t="shared" si="301"/>
        <v>1.0450873598476473</v>
      </c>
      <c r="Q130" s="27">
        <f t="shared" si="302"/>
        <v>1.6277274325325051</v>
      </c>
      <c r="W130" t="str">
        <f t="shared" si="318"/>
        <v>41 Administrative occupations</v>
      </c>
      <c r="X130" s="27">
        <f t="shared" si="303"/>
        <v>-0.73007004885000271</v>
      </c>
      <c r="Y130" s="27">
        <f t="shared" si="303"/>
        <v>1.6594026220165663</v>
      </c>
      <c r="Z130" s="27">
        <f t="shared" si="303"/>
        <v>0.7903210884288665</v>
      </c>
      <c r="AA130" s="27">
        <f t="shared" si="303"/>
        <v>2.9699982219372103</v>
      </c>
      <c r="AB130" s="27">
        <f t="shared" si="304"/>
        <v>3.7603193103660768</v>
      </c>
      <c r="AH130" t="str">
        <f t="shared" si="319"/>
        <v>41 Administrative occupations</v>
      </c>
      <c r="AI130" s="27">
        <f t="shared" si="305"/>
        <v>-2.1200457547815965E-2</v>
      </c>
      <c r="AJ130" s="27">
        <f t="shared" si="305"/>
        <v>0.64108401841599605</v>
      </c>
      <c r="AK130" s="27">
        <f t="shared" si="305"/>
        <v>8.0041345046768519E-2</v>
      </c>
      <c r="AL130" s="27">
        <f t="shared" si="305"/>
        <v>1.0282475445034436</v>
      </c>
      <c r="AM130" s="27">
        <f t="shared" si="306"/>
        <v>1.1082888895502121</v>
      </c>
      <c r="AS130" t="str">
        <f t="shared" si="320"/>
        <v>41 Administrative occupations</v>
      </c>
      <c r="AT130" s="27">
        <f t="shared" si="307"/>
        <v>-0.24075746591423997</v>
      </c>
      <c r="AU130" s="27">
        <f t="shared" si="307"/>
        <v>0.65789450041252806</v>
      </c>
      <c r="AV130" s="27">
        <f t="shared" si="307"/>
        <v>2.3362623598980115E-2</v>
      </c>
      <c r="AW130" s="27">
        <f t="shared" si="307"/>
        <v>0.92717142139365016</v>
      </c>
      <c r="AX130" s="27">
        <f t="shared" si="308"/>
        <v>0.95053404499263028</v>
      </c>
      <c r="BD130" t="str">
        <f t="shared" si="321"/>
        <v>41 Administrative occupations</v>
      </c>
      <c r="BE130" s="27">
        <f t="shared" si="309"/>
        <v>-1.2246614777376443</v>
      </c>
      <c r="BF130" s="27">
        <f t="shared" si="309"/>
        <v>2.4073350721558846</v>
      </c>
      <c r="BG130" s="27">
        <f t="shared" si="309"/>
        <v>-2.2843189701341693</v>
      </c>
      <c r="BH130" s="27">
        <f t="shared" si="309"/>
        <v>-1.5084800327001062</v>
      </c>
      <c r="BI130" s="27">
        <f t="shared" si="310"/>
        <v>-3.7927990028342755</v>
      </c>
      <c r="BO130" t="str">
        <f t="shared" si="322"/>
        <v>41 Administrative occupations</v>
      </c>
      <c r="BP130" s="27">
        <f t="shared" si="311"/>
        <v>-2.48924087747789</v>
      </c>
      <c r="BQ130" s="27">
        <f t="shared" si="311"/>
        <v>0.84312327646819796</v>
      </c>
      <c r="BR130" s="27">
        <f t="shared" si="311"/>
        <v>-3.7897882475555384</v>
      </c>
      <c r="BS130" s="27">
        <f t="shared" si="311"/>
        <v>-4.4685588648019845</v>
      </c>
      <c r="BT130" s="27">
        <f t="shared" si="312"/>
        <v>-8.2583471123575229</v>
      </c>
      <c r="BZ130" t="str">
        <f t="shared" si="323"/>
        <v>41 Administrative occupations</v>
      </c>
      <c r="CA130" s="68">
        <f t="shared" si="313"/>
        <v>-2.3359541530221239</v>
      </c>
      <c r="CB130" s="68">
        <f t="shared" si="313"/>
        <v>-0.8654229919459171</v>
      </c>
      <c r="CC130" s="68">
        <f t="shared" si="313"/>
        <v>-2.2569025893805037</v>
      </c>
      <c r="CD130" s="68">
        <f t="shared" si="313"/>
        <v>-3.430801557937476</v>
      </c>
      <c r="CE130" s="68">
        <f t="shared" si="314"/>
        <v>-5.6877041473179801</v>
      </c>
      <c r="CK130" t="str">
        <f t="shared" si="324"/>
        <v>41 Administrative occupations</v>
      </c>
      <c r="CL130" s="68">
        <f t="shared" si="315"/>
        <v>-0.67008866813138823</v>
      </c>
      <c r="CM130" s="68">
        <f t="shared" si="315"/>
        <v>-0.64038313308339223</v>
      </c>
      <c r="CN130" s="68">
        <f t="shared" si="315"/>
        <v>-6.8790485556587289E-2</v>
      </c>
      <c r="CO130" s="68">
        <f t="shared" si="315"/>
        <v>-0.10302348476754553</v>
      </c>
      <c r="CP130" s="68">
        <f t="shared" si="316"/>
        <v>-0.17181397032413281</v>
      </c>
    </row>
    <row r="131" spans="1:94" x14ac:dyDescent="0.2">
      <c r="A131" t="str">
        <f t="shared" si="298"/>
        <v>42 Secretarial and related occupations</v>
      </c>
      <c r="B131" s="27">
        <f t="shared" si="299"/>
        <v>7.4791135671348E-3</v>
      </c>
      <c r="C131" s="27">
        <f t="shared" si="299"/>
        <v>-3.1872904449503393E-3</v>
      </c>
      <c r="D131" s="27">
        <f t="shared" si="299"/>
        <v>1.3478786111506023E-2</v>
      </c>
      <c r="E131" s="27">
        <f t="shared" si="299"/>
        <v>2.0695149790662615E-2</v>
      </c>
      <c r="F131" s="27">
        <f t="shared" si="300"/>
        <v>3.4173935902168634E-2</v>
      </c>
      <c r="L131" t="str">
        <f t="shared" si="317"/>
        <v>42 Secretarial and related occupations</v>
      </c>
      <c r="M131" s="27">
        <f t="shared" si="301"/>
        <v>0.13302953895992808</v>
      </c>
      <c r="N131" s="27">
        <f t="shared" si="301"/>
        <v>-0.12514480986509036</v>
      </c>
      <c r="O131" s="27">
        <f t="shared" si="301"/>
        <v>0.2865779160679891</v>
      </c>
      <c r="P131" s="27">
        <f t="shared" si="301"/>
        <v>0.1684673394660382</v>
      </c>
      <c r="Q131" s="27">
        <f t="shared" si="302"/>
        <v>0.4550452555340273</v>
      </c>
      <c r="W131" t="str">
        <f t="shared" si="318"/>
        <v>42 Secretarial and related occupations</v>
      </c>
      <c r="X131" s="27">
        <f t="shared" si="303"/>
        <v>-3.1443743749036912E-2</v>
      </c>
      <c r="Y131" s="27">
        <f t="shared" si="303"/>
        <v>0.21553560093148416</v>
      </c>
      <c r="Z131" s="27">
        <f t="shared" si="303"/>
        <v>1.0457053221154049</v>
      </c>
      <c r="AA131" s="27">
        <f t="shared" si="303"/>
        <v>2.3603294559793198</v>
      </c>
      <c r="AB131" s="27">
        <f t="shared" si="304"/>
        <v>3.4060347780947247</v>
      </c>
      <c r="AH131" t="str">
        <f t="shared" si="319"/>
        <v>42 Secretarial and related occupations</v>
      </c>
      <c r="AI131" s="27">
        <f t="shared" si="305"/>
        <v>-4.6595531738200413E-2</v>
      </c>
      <c r="AJ131" s="27">
        <f t="shared" si="305"/>
        <v>0.12697708595068047</v>
      </c>
      <c r="AK131" s="27">
        <f t="shared" si="305"/>
        <v>0.28486351789023057</v>
      </c>
      <c r="AL131" s="27">
        <f t="shared" si="305"/>
        <v>3.5505746442801689E-2</v>
      </c>
      <c r="AM131" s="27">
        <f t="shared" si="306"/>
        <v>0.32036926433303226</v>
      </c>
      <c r="AS131" t="str">
        <f t="shared" si="320"/>
        <v>42 Secretarial and related occupations</v>
      </c>
      <c r="AT131" s="27">
        <f t="shared" si="307"/>
        <v>-4.879292322382367E-2</v>
      </c>
      <c r="AU131" s="27">
        <f t="shared" si="307"/>
        <v>7.6900681478460298E-2</v>
      </c>
      <c r="AV131" s="27">
        <f t="shared" si="307"/>
        <v>0.2280395435520588</v>
      </c>
      <c r="AW131" s="27">
        <f t="shared" si="307"/>
        <v>0.34933714106265512</v>
      </c>
      <c r="AX131" s="27">
        <f t="shared" si="308"/>
        <v>0.57737668461471392</v>
      </c>
      <c r="BD131" t="str">
        <f t="shared" si="321"/>
        <v>42 Secretarial and related occupations</v>
      </c>
      <c r="BE131" s="27">
        <f t="shared" si="309"/>
        <v>-0.20070391999510573</v>
      </c>
      <c r="BF131" s="27">
        <f t="shared" si="309"/>
        <v>0.13451687475798302</v>
      </c>
      <c r="BG131" s="27">
        <f t="shared" si="309"/>
        <v>1.0934388828659949</v>
      </c>
      <c r="BH131" s="27">
        <f t="shared" si="309"/>
        <v>-1.5105721216288326</v>
      </c>
      <c r="BI131" s="27">
        <f t="shared" si="310"/>
        <v>-0.4171332387628377</v>
      </c>
      <c r="BO131" t="str">
        <f t="shared" si="322"/>
        <v>42 Secretarial and related occupations</v>
      </c>
      <c r="BP131" s="27">
        <f t="shared" si="311"/>
        <v>-1.0352224269548356</v>
      </c>
      <c r="BQ131" s="27">
        <f t="shared" si="311"/>
        <v>3.7119914240171692E-2</v>
      </c>
      <c r="BR131" s="27">
        <f t="shared" si="311"/>
        <v>-0.87567524958522824</v>
      </c>
      <c r="BS131" s="27">
        <f t="shared" si="311"/>
        <v>-2.0415613213000636</v>
      </c>
      <c r="BT131" s="27">
        <f t="shared" si="312"/>
        <v>-2.9172365708852919</v>
      </c>
      <c r="BZ131" t="str">
        <f t="shared" si="323"/>
        <v>42 Secretarial and related occupations</v>
      </c>
      <c r="CA131" s="68">
        <f t="shared" si="313"/>
        <v>-1.1828351500533354</v>
      </c>
      <c r="CB131" s="68">
        <f t="shared" si="313"/>
        <v>4.6357426072623387E-2</v>
      </c>
      <c r="CC131" s="68">
        <f t="shared" si="313"/>
        <v>-0.95156341261668276</v>
      </c>
      <c r="CD131" s="68">
        <f t="shared" si="313"/>
        <v>-1.7362101657814524</v>
      </c>
      <c r="CE131" s="68">
        <f t="shared" si="314"/>
        <v>-2.6877735783981351</v>
      </c>
      <c r="CK131" t="str">
        <f t="shared" si="324"/>
        <v>42 Secretarial and related occupations</v>
      </c>
      <c r="CL131" s="68">
        <f t="shared" si="315"/>
        <v>-0.15236251853362015</v>
      </c>
      <c r="CM131" s="68">
        <f t="shared" si="315"/>
        <v>-0.35610822101722062</v>
      </c>
      <c r="CN131" s="68">
        <f t="shared" si="315"/>
        <v>0.36159007858414194</v>
      </c>
      <c r="CO131" s="68">
        <f t="shared" si="315"/>
        <v>-0.17087744821697637</v>
      </c>
      <c r="CP131" s="68">
        <f t="shared" si="316"/>
        <v>0.19071263036716557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6.227498182592924E-3</v>
      </c>
      <c r="C132" s="27">
        <f t="shared" si="299"/>
        <v>6.3864307307378351E-3</v>
      </c>
      <c r="D132" s="27">
        <f t="shared" si="299"/>
        <v>1.2770649920250884E-3</v>
      </c>
      <c r="E132" s="27">
        <f t="shared" si="299"/>
        <v>3.380447974901904E-3</v>
      </c>
      <c r="F132" s="27">
        <f t="shared" si="300"/>
        <v>4.6575129669269924E-3</v>
      </c>
      <c r="L132" t="str">
        <f t="shared" si="317"/>
        <v>51 Skilled agricultural and related trades</v>
      </c>
      <c r="M132" s="27">
        <f t="shared" si="301"/>
        <v>6.5116767424007183E-3</v>
      </c>
      <c r="N132" s="27">
        <f t="shared" si="301"/>
        <v>-2.855349964552556E-3</v>
      </c>
      <c r="O132" s="27">
        <f t="shared" si="301"/>
        <v>6.6164504303566907E-3</v>
      </c>
      <c r="P132" s="27">
        <f t="shared" si="301"/>
        <v>3.6141271629138827E-2</v>
      </c>
      <c r="Q132" s="27">
        <f t="shared" si="302"/>
        <v>4.2757722059495518E-2</v>
      </c>
      <c r="W132" t="str">
        <f t="shared" si="318"/>
        <v>51 Skilled agricultural and related trades</v>
      </c>
      <c r="X132" s="27">
        <f t="shared" si="303"/>
        <v>-0.22954740837823306</v>
      </c>
      <c r="Y132" s="27">
        <f t="shared" si="303"/>
        <v>0.20654844018534591</v>
      </c>
      <c r="Z132" s="27">
        <f t="shared" si="303"/>
        <v>0.15174813999994763</v>
      </c>
      <c r="AA132" s="27">
        <f t="shared" si="303"/>
        <v>0.36812731985854041</v>
      </c>
      <c r="AB132" s="27">
        <f t="shared" si="304"/>
        <v>0.51987545985848804</v>
      </c>
      <c r="AH132" t="str">
        <f t="shared" si="319"/>
        <v>51 Skilled agricultural and related trades</v>
      </c>
      <c r="AI132" s="27">
        <f t="shared" si="305"/>
        <v>-7.5068322538590637E-2</v>
      </c>
      <c r="AJ132" s="27">
        <f t="shared" si="305"/>
        <v>5.5094164373676868E-2</v>
      </c>
      <c r="AK132" s="27">
        <f t="shared" si="305"/>
        <v>6.7372908609630078E-2</v>
      </c>
      <c r="AL132" s="27">
        <f t="shared" si="305"/>
        <v>0.11764071457445147</v>
      </c>
      <c r="AM132" s="27">
        <f t="shared" si="306"/>
        <v>0.18501362318408154</v>
      </c>
      <c r="AS132" t="str">
        <f t="shared" si="320"/>
        <v>51 Skilled agricultural and related trades</v>
      </c>
      <c r="AT132" s="27">
        <f t="shared" si="307"/>
        <v>-0.1606916746014736</v>
      </c>
      <c r="AU132" s="27">
        <f t="shared" si="307"/>
        <v>0.11812460273367753</v>
      </c>
      <c r="AV132" s="27">
        <f t="shared" si="307"/>
        <v>7.9519869806653931E-2</v>
      </c>
      <c r="AW132" s="27">
        <f t="shared" si="307"/>
        <v>0.24087503577978953</v>
      </c>
      <c r="AX132" s="27">
        <f t="shared" si="308"/>
        <v>0.32039490558644346</v>
      </c>
      <c r="BD132" t="str">
        <f t="shared" si="321"/>
        <v>51 Skilled agricultural and related trades</v>
      </c>
      <c r="BE132" s="27">
        <f t="shared" si="309"/>
        <v>-0.5243878925539236</v>
      </c>
      <c r="BF132" s="27">
        <f t="shared" si="309"/>
        <v>0.24767210401318529</v>
      </c>
      <c r="BG132" s="27">
        <f t="shared" si="309"/>
        <v>-0.15324911855462231</v>
      </c>
      <c r="BH132" s="27">
        <f t="shared" si="309"/>
        <v>0.13901861824605866</v>
      </c>
      <c r="BI132" s="27">
        <f t="shared" si="310"/>
        <v>-1.4230500308563654E-2</v>
      </c>
      <c r="BO132" t="str">
        <f t="shared" si="322"/>
        <v>51 Skilled agricultural and related trades</v>
      </c>
      <c r="BP132" s="27">
        <f t="shared" si="311"/>
        <v>-0.48369179108775606</v>
      </c>
      <c r="BQ132" s="27">
        <f t="shared" si="311"/>
        <v>-6.4667804661506345E-2</v>
      </c>
      <c r="BR132" s="27">
        <f t="shared" si="311"/>
        <v>6.3699073162508224E-2</v>
      </c>
      <c r="BS132" s="27">
        <f t="shared" si="311"/>
        <v>0.26462383336135264</v>
      </c>
      <c r="BT132" s="27">
        <f t="shared" si="312"/>
        <v>0.32832290652386087</v>
      </c>
      <c r="BZ132" t="str">
        <f t="shared" si="323"/>
        <v>51 Skilled agricultural and related trades</v>
      </c>
      <c r="CA132" s="68">
        <f t="shared" si="313"/>
        <v>0.22722012953670134</v>
      </c>
      <c r="CB132" s="68">
        <f t="shared" si="313"/>
        <v>-0.44960323531405422</v>
      </c>
      <c r="CC132" s="68">
        <f t="shared" si="313"/>
        <v>5.0319192245093181E-2</v>
      </c>
      <c r="CD132" s="68">
        <f t="shared" si="313"/>
        <v>0.13789969204043451</v>
      </c>
      <c r="CE132" s="68">
        <f t="shared" si="314"/>
        <v>0.18821888428552769</v>
      </c>
      <c r="CK132" t="str">
        <f t="shared" si="324"/>
        <v>51 Skilled agricultural and related trades</v>
      </c>
      <c r="CL132" s="68">
        <f t="shared" si="315"/>
        <v>-0.46893870625402512</v>
      </c>
      <c r="CM132" s="68">
        <f t="shared" si="315"/>
        <v>-5.0687034240828654E-2</v>
      </c>
      <c r="CN132" s="68">
        <f t="shared" si="315"/>
        <v>-0.13635384313661369</v>
      </c>
      <c r="CO132" s="68">
        <f t="shared" si="315"/>
        <v>-0.4397484802543411</v>
      </c>
      <c r="CP132" s="68">
        <f t="shared" si="316"/>
        <v>-0.5761023233909548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1.1952558406130954E-2</v>
      </c>
      <c r="C133" s="27">
        <f t="shared" si="299"/>
        <v>-9.9377668665178477E-3</v>
      </c>
      <c r="D133" s="27">
        <f t="shared" si="299"/>
        <v>6.1002024870625039E-3</v>
      </c>
      <c r="E133" s="27">
        <f t="shared" si="299"/>
        <v>1.2686301451736666E-2</v>
      </c>
      <c r="F133" s="27">
        <f t="shared" si="300"/>
        <v>1.878650393879917E-2</v>
      </c>
      <c r="L133" t="str">
        <f t="shared" si="317"/>
        <v>52 Skilled metal, electrical and electronic trades</v>
      </c>
      <c r="M133" s="27">
        <f t="shared" si="301"/>
        <v>0.26694061765854804</v>
      </c>
      <c r="N133" s="27">
        <f t="shared" si="301"/>
        <v>-0.25117561321084064</v>
      </c>
      <c r="O133" s="27">
        <f t="shared" si="301"/>
        <v>0.21156741912440952</v>
      </c>
      <c r="P133" s="27">
        <f t="shared" si="301"/>
        <v>0.26314043082346694</v>
      </c>
      <c r="Q133" s="27">
        <f t="shared" si="302"/>
        <v>0.47470784994787646</v>
      </c>
      <c r="W133" t="str">
        <f t="shared" si="318"/>
        <v>52 Skilled metal, electrical and electronic trades</v>
      </c>
      <c r="X133" s="27">
        <f t="shared" si="303"/>
        <v>-0.21163685749303185</v>
      </c>
      <c r="Y133" s="27">
        <f t="shared" si="303"/>
        <v>-0.37787940862233627</v>
      </c>
      <c r="Z133" s="27">
        <f t="shared" si="303"/>
        <v>0.3081688323820726</v>
      </c>
      <c r="AA133" s="27">
        <f t="shared" si="303"/>
        <v>0.23334129327297548</v>
      </c>
      <c r="AB133" s="27">
        <f t="shared" si="304"/>
        <v>0.54151012565504808</v>
      </c>
      <c r="AH133" t="str">
        <f t="shared" si="319"/>
        <v>52 Skilled metal, electrical and electronic trades</v>
      </c>
      <c r="AI133" s="27">
        <f t="shared" si="305"/>
        <v>-0.11003318665194906</v>
      </c>
      <c r="AJ133" s="27">
        <f t="shared" si="305"/>
        <v>-7.99848585355597E-2</v>
      </c>
      <c r="AK133" s="27">
        <f t="shared" si="305"/>
        <v>6.9924927565105044E-2</v>
      </c>
      <c r="AL133" s="27">
        <f t="shared" si="305"/>
        <v>0.12242518837089356</v>
      </c>
      <c r="AM133" s="27">
        <f t="shared" si="306"/>
        <v>0.1923501159359986</v>
      </c>
      <c r="AS133" t="str">
        <f t="shared" si="320"/>
        <v>52 Skilled metal, electrical and electronic trades</v>
      </c>
      <c r="AT133" s="27">
        <f t="shared" si="307"/>
        <v>-0.39820609384111494</v>
      </c>
      <c r="AU133" s="27">
        <f t="shared" si="307"/>
        <v>-0.46130335463978445</v>
      </c>
      <c r="AV133" s="27">
        <f t="shared" si="307"/>
        <v>0.18599406241166228</v>
      </c>
      <c r="AW133" s="27">
        <f t="shared" si="307"/>
        <v>2.8977824036250599E-2</v>
      </c>
      <c r="AX133" s="27">
        <f t="shared" si="308"/>
        <v>0.21497188644791287</v>
      </c>
      <c r="BD133" t="str">
        <f t="shared" si="321"/>
        <v>52 Skilled metal, electrical and electronic trades</v>
      </c>
      <c r="BE133" s="27">
        <f t="shared" si="309"/>
        <v>-1.2583773059459844</v>
      </c>
      <c r="BF133" s="27">
        <f t="shared" si="309"/>
        <v>7.1739419267519366E-2</v>
      </c>
      <c r="BG133" s="27">
        <f t="shared" si="309"/>
        <v>-2.1626221202850822</v>
      </c>
      <c r="BH133" s="27">
        <f t="shared" si="309"/>
        <v>-1.1408172850076088</v>
      </c>
      <c r="BI133" s="27">
        <f t="shared" si="310"/>
        <v>-3.303439405292691</v>
      </c>
      <c r="BO133" t="str">
        <f t="shared" si="322"/>
        <v>52 Skilled metal, electrical and electronic trades</v>
      </c>
      <c r="BP133" s="27">
        <f t="shared" si="311"/>
        <v>-0.42329815338326071</v>
      </c>
      <c r="BQ133" s="27">
        <f t="shared" si="311"/>
        <v>-1.9490163787739467</v>
      </c>
      <c r="BR133" s="27">
        <f t="shared" si="311"/>
        <v>-9.2517122397608453E-2</v>
      </c>
      <c r="BS133" s="27">
        <f t="shared" si="311"/>
        <v>-0.88299236949334858</v>
      </c>
      <c r="BT133" s="27">
        <f t="shared" si="312"/>
        <v>-0.97550949189095704</v>
      </c>
      <c r="BZ133" t="str">
        <f t="shared" si="323"/>
        <v>52 Skilled metal, electrical and electronic trades</v>
      </c>
      <c r="CA133" s="68">
        <f t="shared" si="313"/>
        <v>1.3575501601008986</v>
      </c>
      <c r="CB133" s="68">
        <f t="shared" si="313"/>
        <v>-2.3211134034611431</v>
      </c>
      <c r="CC133" s="68">
        <f t="shared" si="313"/>
        <v>7.772399303011035E-2</v>
      </c>
      <c r="CD133" s="68">
        <f t="shared" si="313"/>
        <v>-1.3872648702410011</v>
      </c>
      <c r="CE133" s="68">
        <f t="shared" si="314"/>
        <v>-1.3095408772108907</v>
      </c>
      <c r="CK133" t="str">
        <f t="shared" si="324"/>
        <v>52 Skilled metal, electrical and electronic trades</v>
      </c>
      <c r="CL133" s="68">
        <f t="shared" si="315"/>
        <v>-0.18672582696540041</v>
      </c>
      <c r="CM133" s="68">
        <f t="shared" si="315"/>
        <v>-0.41354841766913242</v>
      </c>
      <c r="CN133" s="68">
        <f t="shared" si="315"/>
        <v>-0.16761687829721283</v>
      </c>
      <c r="CO133" s="68">
        <f t="shared" si="315"/>
        <v>-0.24731527754996929</v>
      </c>
      <c r="CP133" s="68">
        <f t="shared" si="316"/>
        <v>-0.41493215584718213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7.3057731649570253E-4</v>
      </c>
      <c r="C134" s="27">
        <f t="shared" si="299"/>
        <v>-3.4158953856170621E-3</v>
      </c>
      <c r="D134" s="27">
        <f t="shared" si="299"/>
        <v>3.5852207096697805E-3</v>
      </c>
      <c r="E134" s="27">
        <f t="shared" si="299"/>
        <v>1.026598687225511E-3</v>
      </c>
      <c r="F134" s="27">
        <f t="shared" si="300"/>
        <v>4.6118193968952914E-3</v>
      </c>
      <c r="L134" t="str">
        <f t="shared" si="317"/>
        <v>53 Skilled construction and building trades</v>
      </c>
      <c r="M134" s="27">
        <f t="shared" si="301"/>
        <v>6.4038528803693928E-2</v>
      </c>
      <c r="N134" s="27">
        <f t="shared" si="301"/>
        <v>-0.10079992863526024</v>
      </c>
      <c r="O134" s="27">
        <f t="shared" si="301"/>
        <v>6.4737846107082608E-2</v>
      </c>
      <c r="P134" s="27">
        <f t="shared" si="301"/>
        <v>7.6077887018963536E-2</v>
      </c>
      <c r="Q134" s="27">
        <f t="shared" si="302"/>
        <v>0.14081573312604614</v>
      </c>
      <c r="W134" t="str">
        <f t="shared" si="318"/>
        <v>53 Skilled construction and building trades</v>
      </c>
      <c r="X134" s="27">
        <f t="shared" si="303"/>
        <v>-9.0651299361002025E-2</v>
      </c>
      <c r="Y134" s="27">
        <f t="shared" si="303"/>
        <v>-0.16927399431546075</v>
      </c>
      <c r="Z134" s="27">
        <f t="shared" si="303"/>
        <v>0.13383181060229721</v>
      </c>
      <c r="AA134" s="27">
        <f t="shared" si="303"/>
        <v>1.4737500116383639E-2</v>
      </c>
      <c r="AB134" s="27">
        <f t="shared" si="304"/>
        <v>0.14856931071868085</v>
      </c>
      <c r="AH134" t="str">
        <f t="shared" si="319"/>
        <v>53 Skilled construction and building trades</v>
      </c>
      <c r="AI134" s="27">
        <f t="shared" si="305"/>
        <v>-1.6983666385382179E-2</v>
      </c>
      <c r="AJ134" s="27">
        <f t="shared" si="305"/>
        <v>-9.4081283379476577E-2</v>
      </c>
      <c r="AK134" s="27">
        <f t="shared" si="305"/>
        <v>7.9334182290346889E-2</v>
      </c>
      <c r="AL134" s="27">
        <f t="shared" si="305"/>
        <v>3.8713452711406804E-2</v>
      </c>
      <c r="AM134" s="27">
        <f t="shared" si="306"/>
        <v>0.11804763500175369</v>
      </c>
      <c r="AS134" t="str">
        <f t="shared" si="320"/>
        <v>53 Skilled construction and building trades</v>
      </c>
      <c r="AT134" s="27">
        <f t="shared" si="307"/>
        <v>-1.3963595947438012E-2</v>
      </c>
      <c r="AU134" s="27">
        <f t="shared" si="307"/>
        <v>-0.13074591338691599</v>
      </c>
      <c r="AV134" s="27">
        <f t="shared" si="307"/>
        <v>0.16383733327424244</v>
      </c>
      <c r="AW134" s="27">
        <f t="shared" si="307"/>
        <v>5.810981147448957E-2</v>
      </c>
      <c r="AX134" s="27">
        <f t="shared" si="308"/>
        <v>0.22194714474873201</v>
      </c>
      <c r="BD134" t="str">
        <f t="shared" si="321"/>
        <v>53 Skilled construction and building trades</v>
      </c>
      <c r="BE134" s="27">
        <f t="shared" si="309"/>
        <v>-0.14540583333529433</v>
      </c>
      <c r="BF134" s="27">
        <f t="shared" si="309"/>
        <v>-0.39961631632986894</v>
      </c>
      <c r="BG134" s="27">
        <f t="shared" si="309"/>
        <v>-1.6150021094584233</v>
      </c>
      <c r="BH134" s="27">
        <f t="shared" si="309"/>
        <v>-1.4092465643162981</v>
      </c>
      <c r="BI134" s="27">
        <f t="shared" si="310"/>
        <v>-3.0242486737747214</v>
      </c>
      <c r="BO134" t="str">
        <f t="shared" si="322"/>
        <v>53 Skilled construction and building trades</v>
      </c>
      <c r="BP134" s="27">
        <f t="shared" si="311"/>
        <v>1.2163014528495761</v>
      </c>
      <c r="BQ134" s="27">
        <f t="shared" si="311"/>
        <v>-2.2959472674851771</v>
      </c>
      <c r="BR134" s="27">
        <f t="shared" si="311"/>
        <v>1.1046252257351288</v>
      </c>
      <c r="BS134" s="27">
        <f t="shared" si="311"/>
        <v>0.33186101181280314</v>
      </c>
      <c r="BT134" s="27">
        <f t="shared" si="312"/>
        <v>1.4364862375479319</v>
      </c>
      <c r="BZ134" t="str">
        <f t="shared" si="323"/>
        <v>53 Skilled construction and building trades</v>
      </c>
      <c r="CA134" s="68">
        <f t="shared" si="313"/>
        <v>1.8398135020544757</v>
      </c>
      <c r="CB134" s="68">
        <f t="shared" si="313"/>
        <v>-2.5961209865983368</v>
      </c>
      <c r="CC134" s="68">
        <f t="shared" si="313"/>
        <v>0.24177665465029907</v>
      </c>
      <c r="CD134" s="68">
        <f t="shared" si="313"/>
        <v>-0.93749503218919417</v>
      </c>
      <c r="CE134" s="68">
        <f t="shared" si="314"/>
        <v>-0.69571837753889509</v>
      </c>
      <c r="CK134" t="str">
        <f t="shared" si="324"/>
        <v>53 Skilled construction and building trades</v>
      </c>
      <c r="CL134" s="68">
        <f t="shared" si="315"/>
        <v>-1.756761583412203E-3</v>
      </c>
      <c r="CM134" s="68">
        <f t="shared" si="315"/>
        <v>-0.66130937764161835</v>
      </c>
      <c r="CN134" s="68">
        <f t="shared" si="315"/>
        <v>-0.53627493173997443</v>
      </c>
      <c r="CO134" s="68">
        <f t="shared" si="315"/>
        <v>-0.81639465931156119</v>
      </c>
      <c r="CP134" s="68">
        <f t="shared" si="316"/>
        <v>-1.3526695910515356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-7.4018257805832932E-4</v>
      </c>
      <c r="C135" s="27">
        <f t="shared" si="299"/>
        <v>-1.2805002857248199E-2</v>
      </c>
      <c r="D135" s="27">
        <f t="shared" si="299"/>
        <v>9.5376286418528411E-3</v>
      </c>
      <c r="E135" s="27">
        <f t="shared" si="299"/>
        <v>1.270480110371474E-2</v>
      </c>
      <c r="F135" s="27">
        <f t="shared" si="300"/>
        <v>2.2242429745567581E-2</v>
      </c>
      <c r="L135" t="str">
        <f t="shared" si="317"/>
        <v>54 Textiles, printing and other skilled trades</v>
      </c>
      <c r="M135" s="27">
        <f t="shared" si="301"/>
        <v>7.2838556496613749E-2</v>
      </c>
      <c r="N135" s="27">
        <f t="shared" si="301"/>
        <v>-7.5008574279948337E-3</v>
      </c>
      <c r="O135" s="27">
        <f t="shared" si="301"/>
        <v>0.10169539439365766</v>
      </c>
      <c r="P135" s="27">
        <f t="shared" si="301"/>
        <v>0.17320321072714495</v>
      </c>
      <c r="Q135" s="27">
        <f t="shared" si="302"/>
        <v>0.27489860512080261</v>
      </c>
      <c r="W135" t="str">
        <f t="shared" si="318"/>
        <v>54 Textiles, printing and other skilled trades</v>
      </c>
      <c r="X135" s="27">
        <f t="shared" si="303"/>
        <v>-8.8859456755539412E-2</v>
      </c>
      <c r="Y135" s="27">
        <f t="shared" si="303"/>
        <v>-0.10676995482314622</v>
      </c>
      <c r="Z135" s="27">
        <f t="shared" si="303"/>
        <v>0.29333770299850004</v>
      </c>
      <c r="AA135" s="27">
        <f t="shared" si="303"/>
        <v>0.37177243395122628</v>
      </c>
      <c r="AB135" s="27">
        <f t="shared" si="304"/>
        <v>0.66511013694972632</v>
      </c>
      <c r="AH135" t="str">
        <f t="shared" si="319"/>
        <v>54 Textiles, printing and other skilled trades</v>
      </c>
      <c r="AI135" s="27">
        <f t="shared" si="305"/>
        <v>-4.6760129628722003E-2</v>
      </c>
      <c r="AJ135" s="27">
        <f t="shared" si="305"/>
        <v>8.4571657343922801E-2</v>
      </c>
      <c r="AK135" s="27">
        <f t="shared" si="305"/>
        <v>8.5319763068607002E-2</v>
      </c>
      <c r="AL135" s="27">
        <f t="shared" si="305"/>
        <v>0.28271850857470815</v>
      </c>
      <c r="AM135" s="27">
        <f t="shared" si="306"/>
        <v>0.36803827164331515</v>
      </c>
      <c r="AS135" t="str">
        <f t="shared" si="320"/>
        <v>54 Textiles, printing and other skilled trades</v>
      </c>
      <c r="AT135" s="27">
        <f t="shared" si="307"/>
        <v>-9.7564179247928096E-2</v>
      </c>
      <c r="AU135" s="27">
        <f t="shared" si="307"/>
        <v>1.4604717818384183E-2</v>
      </c>
      <c r="AV135" s="27">
        <f t="shared" si="307"/>
        <v>6.4745947994957032E-2</v>
      </c>
      <c r="AW135" s="27">
        <f t="shared" si="307"/>
        <v>4.9238556302427572E-2</v>
      </c>
      <c r="AX135" s="27">
        <f t="shared" si="308"/>
        <v>0.1139845042973846</v>
      </c>
      <c r="BD135" t="str">
        <f t="shared" si="321"/>
        <v>54 Textiles, printing and other skilled trades</v>
      </c>
      <c r="BE135" s="27">
        <f t="shared" si="309"/>
        <v>-0.80496800779732869</v>
      </c>
      <c r="BF135" s="27">
        <f t="shared" si="309"/>
        <v>0.19787334330660045</v>
      </c>
      <c r="BG135" s="27">
        <f t="shared" si="309"/>
        <v>0.10073794218158039</v>
      </c>
      <c r="BH135" s="27">
        <f t="shared" si="309"/>
        <v>0.43555434161868067</v>
      </c>
      <c r="BI135" s="27">
        <f t="shared" si="310"/>
        <v>0.53629228380026106</v>
      </c>
      <c r="BO135" t="str">
        <f t="shared" si="322"/>
        <v>54 Textiles, printing and other skilled trades</v>
      </c>
      <c r="BP135" s="27">
        <f t="shared" si="311"/>
        <v>-0.83613697622652161</v>
      </c>
      <c r="BQ135" s="27">
        <f t="shared" si="311"/>
        <v>-8.1780999580280955E-2</v>
      </c>
      <c r="BR135" s="27">
        <f t="shared" si="311"/>
        <v>-0.69170374318427008</v>
      </c>
      <c r="BS135" s="27">
        <f t="shared" si="311"/>
        <v>-0.49879793839582476</v>
      </c>
      <c r="BT135" s="27">
        <f t="shared" si="312"/>
        <v>-1.1905016815800948</v>
      </c>
      <c r="BZ135" t="str">
        <f t="shared" si="323"/>
        <v>54 Textiles, printing and other skilled trades</v>
      </c>
      <c r="CA135" s="68">
        <f t="shared" si="313"/>
        <v>0.10336704387118534</v>
      </c>
      <c r="CB135" s="68">
        <f t="shared" si="313"/>
        <v>-0.72724276997243642</v>
      </c>
      <c r="CC135" s="68">
        <f t="shared" si="313"/>
        <v>-6.8714952351528691E-2</v>
      </c>
      <c r="CD135" s="68">
        <f t="shared" si="313"/>
        <v>-0.96652707106828717</v>
      </c>
      <c r="CE135" s="68">
        <f t="shared" si="314"/>
        <v>-1.0352420234198159</v>
      </c>
      <c r="CK135" t="str">
        <f t="shared" si="324"/>
        <v>54 Textiles, printing and other skilled trades</v>
      </c>
      <c r="CL135" s="68">
        <f t="shared" si="315"/>
        <v>-0.37515145189279053</v>
      </c>
      <c r="CM135" s="68">
        <f t="shared" si="315"/>
        <v>-0.35703904040143297</v>
      </c>
      <c r="CN135" s="68">
        <f t="shared" si="315"/>
        <v>-0.22693546394813668</v>
      </c>
      <c r="CO135" s="68">
        <f t="shared" si="315"/>
        <v>-0.23150880015585718</v>
      </c>
      <c r="CP135" s="68">
        <f t="shared" si="316"/>
        <v>-0.45844426410399386</v>
      </c>
    </row>
    <row r="136" spans="1:94" x14ac:dyDescent="0.2">
      <c r="A136" t="str">
        <f t="shared" si="298"/>
        <v>61 Caring personal service occupations</v>
      </c>
      <c r="B136" s="27">
        <f t="shared" si="299"/>
        <v>7.2992721375145786E-3</v>
      </c>
      <c r="C136" s="27">
        <f t="shared" si="299"/>
        <v>-7.7294355235020817E-3</v>
      </c>
      <c r="D136" s="27">
        <f t="shared" si="299"/>
        <v>8.9423936755904168E-3</v>
      </c>
      <c r="E136" s="27">
        <f t="shared" si="299"/>
        <v>1.1058797406425028E-2</v>
      </c>
      <c r="F136" s="27">
        <f t="shared" si="300"/>
        <v>2.0001191082015445E-2</v>
      </c>
      <c r="L136" t="str">
        <f t="shared" si="317"/>
        <v>61 Caring personal service occupations</v>
      </c>
      <c r="M136" s="27">
        <f t="shared" si="301"/>
        <v>0.59824718949859035</v>
      </c>
      <c r="N136" s="27">
        <f t="shared" si="301"/>
        <v>-0.43890431783046768</v>
      </c>
      <c r="O136" s="27">
        <f t="shared" si="301"/>
        <v>0.4545149078044477</v>
      </c>
      <c r="P136" s="27">
        <f t="shared" si="301"/>
        <v>0.52587718977450626</v>
      </c>
      <c r="Q136" s="27">
        <f t="shared" si="302"/>
        <v>0.98039209757895396</v>
      </c>
      <c r="W136" t="str">
        <f t="shared" si="318"/>
        <v>61 Caring personal service occupations</v>
      </c>
      <c r="X136" s="27">
        <f t="shared" si="303"/>
        <v>0.51211065495431463</v>
      </c>
      <c r="Y136" s="27">
        <f t="shared" si="303"/>
        <v>0.26214844853655972</v>
      </c>
      <c r="Z136" s="27">
        <f t="shared" si="303"/>
        <v>1.309943682847269</v>
      </c>
      <c r="AA136" s="27">
        <f t="shared" si="303"/>
        <v>2.2798624082104588</v>
      </c>
      <c r="AB136" s="27">
        <f t="shared" si="304"/>
        <v>3.5898060910577279</v>
      </c>
      <c r="AH136" t="str">
        <f t="shared" si="319"/>
        <v>61 Caring personal service occupations</v>
      </c>
      <c r="AI136" s="27">
        <f t="shared" si="305"/>
        <v>-0.47166111845984204</v>
      </c>
      <c r="AJ136" s="27">
        <f t="shared" si="305"/>
        <v>0.54890185230632138</v>
      </c>
      <c r="AK136" s="27">
        <f t="shared" si="305"/>
        <v>0.2012092149327227</v>
      </c>
      <c r="AL136" s="27">
        <f t="shared" si="305"/>
        <v>0.53180482816934571</v>
      </c>
      <c r="AM136" s="27">
        <f t="shared" si="306"/>
        <v>0.73301404310206841</v>
      </c>
      <c r="AS136" t="str">
        <f t="shared" si="320"/>
        <v>61 Caring personal service occupations</v>
      </c>
      <c r="AT136" s="27">
        <f t="shared" si="307"/>
        <v>-5.0802003844436339E-2</v>
      </c>
      <c r="AU136" s="27">
        <f t="shared" si="307"/>
        <v>0.26340316572625833</v>
      </c>
      <c r="AV136" s="27">
        <f t="shared" si="307"/>
        <v>0.15802322890721188</v>
      </c>
      <c r="AW136" s="27">
        <f t="shared" si="307"/>
        <v>0.34721698138917834</v>
      </c>
      <c r="AX136" s="27">
        <f t="shared" si="308"/>
        <v>0.50524021029639021</v>
      </c>
      <c r="BD136" t="str">
        <f t="shared" si="321"/>
        <v>61 Caring personal service occupations</v>
      </c>
      <c r="BE136" s="27">
        <f t="shared" si="309"/>
        <v>1.2373805343918001</v>
      </c>
      <c r="BF136" s="27">
        <f t="shared" si="309"/>
        <v>0.97273015087846204</v>
      </c>
      <c r="BG136" s="27">
        <f t="shared" si="309"/>
        <v>4.2428821814409901</v>
      </c>
      <c r="BH136" s="27">
        <f t="shared" si="309"/>
        <v>4.1795344729822261</v>
      </c>
      <c r="BI136" s="27">
        <f t="shared" si="310"/>
        <v>8.4224166544232162</v>
      </c>
      <c r="BO136" t="str">
        <f t="shared" si="322"/>
        <v>61 Caring personal service occupations</v>
      </c>
      <c r="BP136" s="27">
        <f t="shared" si="311"/>
        <v>-2.6037543076559579</v>
      </c>
      <c r="BQ136" s="27">
        <f t="shared" si="311"/>
        <v>0.61966093740940309</v>
      </c>
      <c r="BR136" s="27">
        <f t="shared" si="311"/>
        <v>-1.4269112755046756</v>
      </c>
      <c r="BS136" s="27">
        <f t="shared" si="311"/>
        <v>-4.2533569539614486</v>
      </c>
      <c r="BT136" s="27">
        <f t="shared" si="312"/>
        <v>-5.6802682294661242</v>
      </c>
      <c r="BZ136" t="str">
        <f t="shared" si="323"/>
        <v>61 Caring personal service occupations</v>
      </c>
      <c r="CA136" s="68">
        <f t="shared" si="313"/>
        <v>-2.4409038224415984</v>
      </c>
      <c r="CB136" s="68">
        <f t="shared" si="313"/>
        <v>-0.54334649927412348</v>
      </c>
      <c r="CC136" s="68">
        <f t="shared" si="313"/>
        <v>-0.54254717054492829</v>
      </c>
      <c r="CD136" s="68">
        <f t="shared" si="313"/>
        <v>-0.32129761924144029</v>
      </c>
      <c r="CE136" s="68">
        <f t="shared" si="314"/>
        <v>-0.86384478978636858</v>
      </c>
      <c r="CK136" t="str">
        <f t="shared" si="324"/>
        <v>61 Caring personal service occupations</v>
      </c>
      <c r="CL136" s="68">
        <f t="shared" si="315"/>
        <v>-7.0191242320518765E-2</v>
      </c>
      <c r="CM136" s="68">
        <f t="shared" si="315"/>
        <v>-0.15537271780800122</v>
      </c>
      <c r="CN136" s="68">
        <f t="shared" si="315"/>
        <v>7.3048472802288544E-2</v>
      </c>
      <c r="CO136" s="68">
        <f t="shared" si="315"/>
        <v>-4.0465623157820541E-2</v>
      </c>
      <c r="CP136" s="68">
        <f t="shared" si="316"/>
        <v>3.2582849644468004E-2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-1.2167941809171044E-3</v>
      </c>
      <c r="C137" s="27">
        <f t="shared" si="299"/>
        <v>3.1707190046081461E-3</v>
      </c>
      <c r="D137" s="27">
        <f t="shared" si="299"/>
        <v>6.657557425612002E-3</v>
      </c>
      <c r="E137" s="27">
        <f t="shared" si="299"/>
        <v>1.3509216798025265E-2</v>
      </c>
      <c r="F137" s="27">
        <f t="shared" si="300"/>
        <v>2.0166774223637267E-2</v>
      </c>
      <c r="L137" t="str">
        <f t="shared" si="317"/>
        <v>62 Leisure, travel and related personal service occupations</v>
      </c>
      <c r="M137" s="27">
        <f t="shared" si="301"/>
        <v>0.17818892743801779</v>
      </c>
      <c r="N137" s="27">
        <f t="shared" si="301"/>
        <v>-0.13940591138944969</v>
      </c>
      <c r="O137" s="27">
        <f t="shared" si="301"/>
        <v>7.195207337437648E-2</v>
      </c>
      <c r="P137" s="27">
        <f t="shared" si="301"/>
        <v>0.1162212541961718</v>
      </c>
      <c r="Q137" s="27">
        <f t="shared" si="302"/>
        <v>0.18817332757054828</v>
      </c>
      <c r="W137" t="str">
        <f t="shared" si="318"/>
        <v>62 Leisure, travel and related personal service occupations</v>
      </c>
      <c r="X137" s="27">
        <f t="shared" si="303"/>
        <v>0.29962703859654827</v>
      </c>
      <c r="Y137" s="27">
        <f t="shared" si="303"/>
        <v>2.2454370057523487E-2</v>
      </c>
      <c r="Z137" s="27">
        <f t="shared" si="303"/>
        <v>0.41008636347364402</v>
      </c>
      <c r="AA137" s="27">
        <f t="shared" si="303"/>
        <v>0.8906174554356876</v>
      </c>
      <c r="AB137" s="27">
        <f t="shared" si="304"/>
        <v>1.3007038189093316</v>
      </c>
      <c r="AH137" t="str">
        <f t="shared" si="319"/>
        <v>62 Leisure, travel and related personal service occupations</v>
      </c>
      <c r="AI137" s="27">
        <f t="shared" si="305"/>
        <v>0.20578014594901339</v>
      </c>
      <c r="AJ137" s="27">
        <f t="shared" si="305"/>
        <v>6.3730738944099752E-2</v>
      </c>
      <c r="AK137" s="27">
        <f t="shared" si="305"/>
        <v>0.20095830138355741</v>
      </c>
      <c r="AL137" s="27">
        <f t="shared" si="305"/>
        <v>0.69001676583119376</v>
      </c>
      <c r="AM137" s="27">
        <f t="shared" si="306"/>
        <v>0.89097506721475117</v>
      </c>
      <c r="AS137" t="str">
        <f t="shared" si="320"/>
        <v>62 Leisure, travel and related personal service occupations</v>
      </c>
      <c r="AT137" s="27">
        <f t="shared" si="307"/>
        <v>0.2928356883675296</v>
      </c>
      <c r="AU137" s="27">
        <f t="shared" si="307"/>
        <v>0.14372981090279646</v>
      </c>
      <c r="AV137" s="27">
        <f t="shared" si="307"/>
        <v>0.27466050184934465</v>
      </c>
      <c r="AW137" s="27">
        <f t="shared" si="307"/>
        <v>0.85666575796068667</v>
      </c>
      <c r="AX137" s="27">
        <f t="shared" si="308"/>
        <v>1.1313262598100313</v>
      </c>
      <c r="BD137" t="str">
        <f t="shared" si="321"/>
        <v>62 Leisure, travel and related personal service occupations</v>
      </c>
      <c r="BE137" s="27">
        <f t="shared" si="309"/>
        <v>0.33979831899575963</v>
      </c>
      <c r="BF137" s="27">
        <f t="shared" si="309"/>
        <v>-0.18204388259792026</v>
      </c>
      <c r="BG137" s="27">
        <f t="shared" si="309"/>
        <v>1.5972075506125449E-3</v>
      </c>
      <c r="BH137" s="27">
        <f t="shared" si="309"/>
        <v>0.32953550118994546</v>
      </c>
      <c r="BI137" s="27">
        <f t="shared" si="310"/>
        <v>0.331132708740558</v>
      </c>
      <c r="BO137" t="str">
        <f t="shared" si="322"/>
        <v>62 Leisure, travel and related personal service occupations</v>
      </c>
      <c r="BP137" s="27">
        <f t="shared" si="311"/>
        <v>6.7459372152970154E-2</v>
      </c>
      <c r="BQ137" s="27">
        <f t="shared" si="311"/>
        <v>-0.48018943981592788</v>
      </c>
      <c r="BR137" s="27">
        <f t="shared" si="311"/>
        <v>-0.74012112865255819</v>
      </c>
      <c r="BS137" s="27">
        <f t="shared" si="311"/>
        <v>-0.94910771702553021</v>
      </c>
      <c r="BT137" s="27">
        <f t="shared" si="312"/>
        <v>-1.6892288456780884</v>
      </c>
      <c r="BZ137" t="str">
        <f t="shared" si="323"/>
        <v>62 Leisure, travel and related personal service occupations</v>
      </c>
      <c r="CA137" s="68">
        <f t="shared" si="313"/>
        <v>0.15183036828065211</v>
      </c>
      <c r="CB137" s="68">
        <f t="shared" si="313"/>
        <v>-0.54410954190365324</v>
      </c>
      <c r="CC137" s="68">
        <f t="shared" si="313"/>
        <v>-0.14233937323773249</v>
      </c>
      <c r="CD137" s="68">
        <f t="shared" si="313"/>
        <v>-1.0499456356302992</v>
      </c>
      <c r="CE137" s="68">
        <f t="shared" si="314"/>
        <v>-1.1922850088680317</v>
      </c>
      <c r="CK137" t="str">
        <f t="shared" si="324"/>
        <v>62 Leisure, travel and related personal service occupations</v>
      </c>
      <c r="CL137" s="68">
        <f t="shared" si="315"/>
        <v>-0.42420104755282262</v>
      </c>
      <c r="CM137" s="68">
        <f t="shared" si="315"/>
        <v>-0.43006824287888823</v>
      </c>
      <c r="CN137" s="68">
        <f t="shared" si="315"/>
        <v>-0.18247550612393248</v>
      </c>
      <c r="CO137" s="68">
        <f t="shared" si="315"/>
        <v>-0.21182658691592871</v>
      </c>
      <c r="CP137" s="68">
        <f t="shared" si="316"/>
        <v>-0.39430209303986119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7.4520942666370842E-4</v>
      </c>
      <c r="C138" s="27">
        <f t="shared" si="299"/>
        <v>-3.843247304261227E-4</v>
      </c>
      <c r="D138" s="27">
        <f t="shared" si="299"/>
        <v>4.6108110732467054E-4</v>
      </c>
      <c r="E138" s="27">
        <f t="shared" si="299"/>
        <v>9.5245072343906135E-4</v>
      </c>
      <c r="F138" s="27">
        <f t="shared" si="300"/>
        <v>1.4135318307637319E-3</v>
      </c>
      <c r="L138" t="str">
        <f t="shared" si="317"/>
        <v>63 Community and civil enforcement occupations</v>
      </c>
      <c r="M138" s="27">
        <f t="shared" si="301"/>
        <v>8.2517568532217839E-3</v>
      </c>
      <c r="N138" s="27">
        <f t="shared" si="301"/>
        <v>1.1468173630069037E-3</v>
      </c>
      <c r="O138" s="27">
        <f t="shared" si="301"/>
        <v>4.9781770757876403E-4</v>
      </c>
      <c r="P138" s="27">
        <f t="shared" si="301"/>
        <v>1.8483216034088298E-2</v>
      </c>
      <c r="Q138" s="27">
        <f t="shared" si="302"/>
        <v>1.8981033741667062E-2</v>
      </c>
      <c r="W138" t="str">
        <f t="shared" si="318"/>
        <v>63 Community and civil enforcement occupations</v>
      </c>
      <c r="X138" s="27">
        <f t="shared" si="303"/>
        <v>1.0376987169847252E-2</v>
      </c>
      <c r="Y138" s="27">
        <f t="shared" si="303"/>
        <v>8.7592070401992239E-3</v>
      </c>
      <c r="Z138" s="27">
        <f t="shared" si="303"/>
        <v>3.5440407115162859E-2</v>
      </c>
      <c r="AA138" s="27">
        <f t="shared" si="303"/>
        <v>6.1007099218444411E-2</v>
      </c>
      <c r="AB138" s="27">
        <f t="shared" si="304"/>
        <v>9.6447506333607269E-2</v>
      </c>
      <c r="AH138" t="str">
        <f t="shared" si="319"/>
        <v>63 Community and civil enforcement occupations</v>
      </c>
      <c r="AI138" s="27">
        <f t="shared" si="305"/>
        <v>-2.013056686439807E-3</v>
      </c>
      <c r="AJ138" s="27">
        <f t="shared" si="305"/>
        <v>9.4849816884475108E-3</v>
      </c>
      <c r="AK138" s="27">
        <f t="shared" si="305"/>
        <v>1.8754328741717174E-5</v>
      </c>
      <c r="AL138" s="27">
        <f t="shared" si="305"/>
        <v>1.2108362243469652E-2</v>
      </c>
      <c r="AM138" s="27">
        <f t="shared" si="306"/>
        <v>1.2127116572211369E-2</v>
      </c>
      <c r="AS138" t="str">
        <f t="shared" si="320"/>
        <v>63 Community and civil enforcement occupations</v>
      </c>
      <c r="AT138" s="27">
        <f t="shared" si="307"/>
        <v>-4.1361054147958168E-3</v>
      </c>
      <c r="AU138" s="27">
        <f t="shared" si="307"/>
        <v>5.2514614282829636E-3</v>
      </c>
      <c r="AV138" s="27">
        <f t="shared" si="307"/>
        <v>-3.8600040351065776E-3</v>
      </c>
      <c r="AW138" s="27">
        <f t="shared" si="307"/>
        <v>4.2132468723853553E-3</v>
      </c>
      <c r="AX138" s="27">
        <f t="shared" si="308"/>
        <v>3.532428372787777E-4</v>
      </c>
      <c r="BD138" t="str">
        <f t="shared" si="321"/>
        <v>63 Community and civil enforcement occupations</v>
      </c>
      <c r="BE138" s="27">
        <f t="shared" si="309"/>
        <v>-7.2460673795897379E-2</v>
      </c>
      <c r="BF138" s="27">
        <f t="shared" si="309"/>
        <v>0.10932220998693523</v>
      </c>
      <c r="BG138" s="27">
        <f t="shared" si="309"/>
        <v>-0.11087024674664395</v>
      </c>
      <c r="BH138" s="27">
        <f t="shared" si="309"/>
        <v>5.2469521865141644E-3</v>
      </c>
      <c r="BI138" s="27">
        <f t="shared" si="310"/>
        <v>-0.10562329456012978</v>
      </c>
      <c r="BO138" t="str">
        <f t="shared" si="322"/>
        <v>63 Community and civil enforcement occupations</v>
      </c>
      <c r="BP138" s="27">
        <f t="shared" si="311"/>
        <v>-4.243799513280283E-2</v>
      </c>
      <c r="BQ138" s="27">
        <f t="shared" si="311"/>
        <v>8.3312303279613087E-2</v>
      </c>
      <c r="BR138" s="27">
        <f t="shared" si="311"/>
        <v>-8.0344568671895655E-2</v>
      </c>
      <c r="BS138" s="27">
        <f t="shared" si="311"/>
        <v>2.0099864281567958E-2</v>
      </c>
      <c r="BT138" s="27">
        <f t="shared" si="312"/>
        <v>-6.0244704390327697E-2</v>
      </c>
      <c r="BZ138" t="str">
        <f t="shared" si="323"/>
        <v>63 Community and civil enforcement occupations</v>
      </c>
      <c r="CA138" s="68">
        <f t="shared" si="313"/>
        <v>2.8199197754320643E-2</v>
      </c>
      <c r="CB138" s="68">
        <f t="shared" si="313"/>
        <v>-2.5495767418974857E-3</v>
      </c>
      <c r="CC138" s="68">
        <f t="shared" si="313"/>
        <v>-2.1279927732670817E-2</v>
      </c>
      <c r="CD138" s="68">
        <f t="shared" si="313"/>
        <v>-4.7212667690778087E-2</v>
      </c>
      <c r="CE138" s="68">
        <f t="shared" si="314"/>
        <v>-6.8492595423448904E-2</v>
      </c>
      <c r="CK138" t="str">
        <f t="shared" si="324"/>
        <v>63 Community and civil enforcement occupations</v>
      </c>
      <c r="CL138" s="68">
        <f t="shared" si="315"/>
        <v>-2.521759720652976E-2</v>
      </c>
      <c r="CM138" s="68">
        <f t="shared" si="315"/>
        <v>1.2964384827976183E-2</v>
      </c>
      <c r="CN138" s="68">
        <f t="shared" si="315"/>
        <v>-3.1571090876325314E-2</v>
      </c>
      <c r="CO138" s="68">
        <f t="shared" si="315"/>
        <v>-1.0781181417959133E-2</v>
      </c>
      <c r="CP138" s="68">
        <f t="shared" si="316"/>
        <v>-4.2352272294284447E-2</v>
      </c>
    </row>
    <row r="139" spans="1:94" x14ac:dyDescent="0.2">
      <c r="A139" t="str">
        <f t="shared" si="298"/>
        <v>71 Sales occupations</v>
      </c>
      <c r="B139" s="27">
        <f t="shared" si="299"/>
        <v>3.427840536567503E-2</v>
      </c>
      <c r="C139" s="27">
        <f t="shared" si="299"/>
        <v>-6.3082856129557316E-2</v>
      </c>
      <c r="D139" s="27">
        <f t="shared" si="299"/>
        <v>1.7424557731949522E-2</v>
      </c>
      <c r="E139" s="27">
        <f t="shared" si="299"/>
        <v>3.3956962389364825E-2</v>
      </c>
      <c r="F139" s="27">
        <f t="shared" si="300"/>
        <v>5.1381520121314347E-2</v>
      </c>
      <c r="L139" t="str">
        <f t="shared" si="317"/>
        <v>71 Sales occupations</v>
      </c>
      <c r="M139" s="27">
        <f t="shared" si="301"/>
        <v>0.51907194340188467</v>
      </c>
      <c r="N139" s="27">
        <f t="shared" si="301"/>
        <v>-0.44605391469387179</v>
      </c>
      <c r="O139" s="27">
        <f t="shared" si="301"/>
        <v>0.33599631572280098</v>
      </c>
      <c r="P139" s="27">
        <f t="shared" si="301"/>
        <v>0.79972335072984713</v>
      </c>
      <c r="Q139" s="27">
        <f t="shared" si="302"/>
        <v>1.1357196664526481</v>
      </c>
      <c r="W139" t="str">
        <f t="shared" si="318"/>
        <v>71 Sales occupations</v>
      </c>
      <c r="X139" s="27">
        <f t="shared" si="303"/>
        <v>-0.1828242503572568</v>
      </c>
      <c r="Y139" s="27">
        <f t="shared" si="303"/>
        <v>0.64019323562669683</v>
      </c>
      <c r="Z139" s="27">
        <f t="shared" si="303"/>
        <v>0.95321390714124377</v>
      </c>
      <c r="AA139" s="27">
        <f t="shared" si="303"/>
        <v>3.5258697345577961</v>
      </c>
      <c r="AB139" s="27">
        <f t="shared" si="304"/>
        <v>4.4790836416990398</v>
      </c>
      <c r="AH139" t="str">
        <f t="shared" si="319"/>
        <v>71 Sales occupations</v>
      </c>
      <c r="AI139" s="27">
        <f t="shared" si="305"/>
        <v>-0.11502117502174203</v>
      </c>
      <c r="AJ139" s="27">
        <f t="shared" si="305"/>
        <v>0.35778852459978383</v>
      </c>
      <c r="AK139" s="27">
        <f t="shared" si="305"/>
        <v>0.2164488274370977</v>
      </c>
      <c r="AL139" s="27">
        <f t="shared" si="305"/>
        <v>1.3729590179086713</v>
      </c>
      <c r="AM139" s="27">
        <f t="shared" si="306"/>
        <v>1.589407845345769</v>
      </c>
      <c r="AS139" t="str">
        <f t="shared" si="320"/>
        <v>71 Sales occupations</v>
      </c>
      <c r="AT139" s="27">
        <f t="shared" si="307"/>
        <v>-0.2456182050786726</v>
      </c>
      <c r="AU139" s="27">
        <f t="shared" si="307"/>
        <v>0.14505574802304988</v>
      </c>
      <c r="AV139" s="27">
        <f t="shared" si="307"/>
        <v>3.7787252302539542E-2</v>
      </c>
      <c r="AW139" s="27">
        <f t="shared" si="307"/>
        <v>0.66977094617087696</v>
      </c>
      <c r="AX139" s="27">
        <f t="shared" si="308"/>
        <v>0.7075581984734165</v>
      </c>
      <c r="BD139" t="str">
        <f t="shared" si="321"/>
        <v>71 Sales occupations</v>
      </c>
      <c r="BE139" s="27">
        <f t="shared" si="309"/>
        <v>-1.0777940663408536</v>
      </c>
      <c r="BF139" s="27">
        <f t="shared" si="309"/>
        <v>2.5015855034388998</v>
      </c>
      <c r="BG139" s="27">
        <f t="shared" si="309"/>
        <v>-0.21046928140021848</v>
      </c>
      <c r="BH139" s="27">
        <f t="shared" si="309"/>
        <v>3.5327635927553018</v>
      </c>
      <c r="BI139" s="27">
        <f t="shared" si="310"/>
        <v>3.3222943113550834</v>
      </c>
      <c r="BO139" t="str">
        <f t="shared" si="322"/>
        <v>71 Sales occupations</v>
      </c>
      <c r="BP139" s="27">
        <f t="shared" si="311"/>
        <v>-3.1304685830213508</v>
      </c>
      <c r="BQ139" s="27">
        <f t="shared" si="311"/>
        <v>0.65319014213146787</v>
      </c>
      <c r="BR139" s="27">
        <f t="shared" si="311"/>
        <v>-2.9652357903611879</v>
      </c>
      <c r="BS139" s="27">
        <f t="shared" si="311"/>
        <v>-4.4738633913694823</v>
      </c>
      <c r="BT139" s="27">
        <f t="shared" si="312"/>
        <v>-7.4390991817306702</v>
      </c>
      <c r="BZ139" t="str">
        <f t="shared" si="323"/>
        <v>71 Sales occupations</v>
      </c>
      <c r="CA139" s="68">
        <f t="shared" si="313"/>
        <v>-1.5829474249351687</v>
      </c>
      <c r="CB139" s="68">
        <f t="shared" si="313"/>
        <v>-1.4855072035571801</v>
      </c>
      <c r="CC139" s="68">
        <f t="shared" si="313"/>
        <v>-1.7796277937571663</v>
      </c>
      <c r="CD139" s="68">
        <f t="shared" si="313"/>
        <v>-5.6496678667907316</v>
      </c>
      <c r="CE139" s="68">
        <f t="shared" si="314"/>
        <v>-7.4292956605478979</v>
      </c>
      <c r="CK139" t="str">
        <f t="shared" si="324"/>
        <v>71 Sales occupations</v>
      </c>
      <c r="CL139" s="68">
        <f t="shared" si="315"/>
        <v>-2.3639383752780443</v>
      </c>
      <c r="CM139" s="68">
        <f t="shared" si="315"/>
        <v>-2.2211346669344918</v>
      </c>
      <c r="CN139" s="68">
        <f t="shared" si="315"/>
        <v>-0.98612449484405218</v>
      </c>
      <c r="CO139" s="68">
        <f t="shared" si="315"/>
        <v>-1.7017691273379889</v>
      </c>
      <c r="CP139" s="68">
        <f t="shared" si="316"/>
        <v>-2.6878936221820409</v>
      </c>
    </row>
    <row r="140" spans="1:94" x14ac:dyDescent="0.2">
      <c r="A140" t="str">
        <f t="shared" si="298"/>
        <v>72 Customer service occupations</v>
      </c>
      <c r="B140" s="27">
        <f t="shared" si="299"/>
        <v>1.4196714555342618E-2</v>
      </c>
      <c r="C140" s="27">
        <f t="shared" si="299"/>
        <v>-6.0855136109903146E-3</v>
      </c>
      <c r="D140" s="27">
        <f t="shared" si="299"/>
        <v>2.8708827301156765E-2</v>
      </c>
      <c r="E140" s="27">
        <f t="shared" si="299"/>
        <v>3.2060979731340283E-2</v>
      </c>
      <c r="F140" s="27">
        <f t="shared" si="300"/>
        <v>6.0769807032497049E-2</v>
      </c>
      <c r="L140" t="str">
        <f t="shared" si="317"/>
        <v>72 Customer service occupations</v>
      </c>
      <c r="M140" s="27">
        <f t="shared" si="301"/>
        <v>0.23317753307481082</v>
      </c>
      <c r="N140" s="27">
        <f t="shared" si="301"/>
        <v>-0.17665732644655752</v>
      </c>
      <c r="O140" s="27">
        <f t="shared" si="301"/>
        <v>0.30740916135541474</v>
      </c>
      <c r="P140" s="27">
        <f t="shared" si="301"/>
        <v>0.34761059790720916</v>
      </c>
      <c r="Q140" s="27">
        <f t="shared" si="302"/>
        <v>0.6550197592626239</v>
      </c>
      <c r="W140" t="str">
        <f t="shared" si="318"/>
        <v>72 Customer service occupations</v>
      </c>
      <c r="X140" s="27">
        <f t="shared" si="303"/>
        <v>7.0749739139122081E-2</v>
      </c>
      <c r="Y140" s="27">
        <f t="shared" si="303"/>
        <v>0.27325390429637109</v>
      </c>
      <c r="Z140" s="27">
        <f t="shared" si="303"/>
        <v>1.067022024777025</v>
      </c>
      <c r="AA140" s="27">
        <f t="shared" si="303"/>
        <v>1.4133958769108839</v>
      </c>
      <c r="AB140" s="27">
        <f t="shared" si="304"/>
        <v>2.4804179016879089</v>
      </c>
      <c r="AH140" t="str">
        <f t="shared" si="319"/>
        <v>72 Customer service occupations</v>
      </c>
      <c r="AI140" s="27">
        <f t="shared" si="305"/>
        <v>4.7925864527119333E-2</v>
      </c>
      <c r="AJ140" s="27">
        <f t="shared" si="305"/>
        <v>9.9359450178747366E-2</v>
      </c>
      <c r="AK140" s="27">
        <f t="shared" si="305"/>
        <v>0.32130075095521893</v>
      </c>
      <c r="AL140" s="27">
        <f t="shared" si="305"/>
        <v>0.42745234160803114</v>
      </c>
      <c r="AM140" s="27">
        <f t="shared" si="306"/>
        <v>0.74875309256325007</v>
      </c>
      <c r="AS140" t="str">
        <f t="shared" si="320"/>
        <v>72 Customer service occupations</v>
      </c>
      <c r="AT140" s="27">
        <f t="shared" si="307"/>
        <v>-2.2355669873544315E-2</v>
      </c>
      <c r="AU140" s="27">
        <f t="shared" si="307"/>
        <v>9.3330645281055724E-2</v>
      </c>
      <c r="AV140" s="27">
        <f t="shared" si="307"/>
        <v>0.35908030792352852</v>
      </c>
      <c r="AW140" s="27">
        <f t="shared" si="307"/>
        <v>0.33817131527205291</v>
      </c>
      <c r="AX140" s="27">
        <f t="shared" si="308"/>
        <v>0.69725162319558143</v>
      </c>
      <c r="BD140" t="str">
        <f t="shared" si="321"/>
        <v>72 Customer service occupations</v>
      </c>
      <c r="BE140" s="27">
        <f t="shared" si="309"/>
        <v>9.1469813139467782E-2</v>
      </c>
      <c r="BF140" s="27">
        <f t="shared" si="309"/>
        <v>0.56784342938247345</v>
      </c>
      <c r="BG140" s="27">
        <f t="shared" si="309"/>
        <v>1.1124386681161385</v>
      </c>
      <c r="BH140" s="27">
        <f t="shared" si="309"/>
        <v>1.0952468353067868</v>
      </c>
      <c r="BI140" s="27">
        <f t="shared" si="310"/>
        <v>2.2076855034229252</v>
      </c>
      <c r="BO140" t="str">
        <f t="shared" si="322"/>
        <v>72 Customer service occupations</v>
      </c>
      <c r="BP140" s="27">
        <f t="shared" si="311"/>
        <v>4.1448522470709293E-2</v>
      </c>
      <c r="BQ140" s="27">
        <f t="shared" si="311"/>
        <v>0.20554040333211976</v>
      </c>
      <c r="BR140" s="27">
        <f t="shared" si="311"/>
        <v>1.0067579801163866</v>
      </c>
      <c r="BS140" s="27">
        <f t="shared" si="311"/>
        <v>1.8707558265566249E-2</v>
      </c>
      <c r="BT140" s="27">
        <f t="shared" si="312"/>
        <v>1.0254655383819529</v>
      </c>
      <c r="BZ140" t="str">
        <f t="shared" si="323"/>
        <v>72 Customer service occupations</v>
      </c>
      <c r="CA140" s="68">
        <f t="shared" si="313"/>
        <v>1.9504534538793861E-2</v>
      </c>
      <c r="CB140" s="68">
        <f t="shared" si="313"/>
        <v>-0.21703904664487417</v>
      </c>
      <c r="CC140" s="68">
        <f t="shared" si="313"/>
        <v>0.29809510592987487</v>
      </c>
      <c r="CD140" s="68">
        <f t="shared" si="313"/>
        <v>-0.11322161656523733</v>
      </c>
      <c r="CE140" s="68">
        <f t="shared" si="314"/>
        <v>0.18487348936463754</v>
      </c>
      <c r="CK140" t="str">
        <f t="shared" si="324"/>
        <v>72 Customer service occupations</v>
      </c>
      <c r="CL140" s="68">
        <f t="shared" si="315"/>
        <v>0.11998640462937238</v>
      </c>
      <c r="CM140" s="68">
        <f t="shared" si="315"/>
        <v>-0.2273492109812435</v>
      </c>
      <c r="CN140" s="68">
        <f t="shared" si="315"/>
        <v>0.31960482474288787</v>
      </c>
      <c r="CO140" s="68">
        <f t="shared" si="315"/>
        <v>0.17562969967063635</v>
      </c>
      <c r="CP140" s="68">
        <f t="shared" si="316"/>
        <v>0.49523452441352422</v>
      </c>
    </row>
    <row r="141" spans="1:94" x14ac:dyDescent="0.2">
      <c r="A141" t="str">
        <f t="shared" si="298"/>
        <v>81 Process, plant and machine operatives</v>
      </c>
      <c r="B141" s="27">
        <f t="shared" si="299"/>
        <v>2.7899299485679568E-2</v>
      </c>
      <c r="C141" s="27">
        <f t="shared" si="299"/>
        <v>-1.8204512287744071E-2</v>
      </c>
      <c r="D141" s="27">
        <f t="shared" si="299"/>
        <v>2.58731223822809E-2</v>
      </c>
      <c r="E141" s="27">
        <f t="shared" si="299"/>
        <v>3.7179302291604877E-2</v>
      </c>
      <c r="F141" s="27">
        <f t="shared" si="300"/>
        <v>6.3052424673885776E-2</v>
      </c>
      <c r="L141" t="str">
        <f t="shared" si="317"/>
        <v>81 Process, plant and machine operatives</v>
      </c>
      <c r="M141" s="27">
        <f t="shared" si="301"/>
        <v>0.11430749620178832</v>
      </c>
      <c r="N141" s="27">
        <f t="shared" si="301"/>
        <v>-0.10829326853260091</v>
      </c>
      <c r="O141" s="27">
        <f t="shared" si="301"/>
        <v>0.158745061484515</v>
      </c>
      <c r="P141" s="27">
        <f t="shared" si="301"/>
        <v>0.22117628417267715</v>
      </c>
      <c r="Q141" s="27">
        <f t="shared" si="302"/>
        <v>0.37992134565719216</v>
      </c>
      <c r="W141" t="str">
        <f t="shared" si="318"/>
        <v>81 Process, plant and machine operatives</v>
      </c>
      <c r="X141" s="27">
        <f t="shared" si="303"/>
        <v>-0.14564226182599682</v>
      </c>
      <c r="Y141" s="27">
        <f t="shared" si="303"/>
        <v>-7.6888880944328997E-2</v>
      </c>
      <c r="Z141" s="27">
        <f t="shared" si="303"/>
        <v>0.41413545535021778</v>
      </c>
      <c r="AA141" s="27">
        <f t="shared" si="303"/>
        <v>0.63428724132007441</v>
      </c>
      <c r="AB141" s="27">
        <f t="shared" si="304"/>
        <v>1.0484226966702921</v>
      </c>
      <c r="AH141" t="str">
        <f t="shared" si="319"/>
        <v>81 Process, plant and machine operatives</v>
      </c>
      <c r="AI141" s="27">
        <f t="shared" si="305"/>
        <v>-4.4720596950250491E-2</v>
      </c>
      <c r="AJ141" s="27">
        <f t="shared" si="305"/>
        <v>-2.2729959256963916E-2</v>
      </c>
      <c r="AK141" s="27">
        <f t="shared" si="305"/>
        <v>0.2175701861695214</v>
      </c>
      <c r="AL141" s="27">
        <f t="shared" si="305"/>
        <v>0.22928441279758971</v>
      </c>
      <c r="AM141" s="27">
        <f t="shared" si="306"/>
        <v>0.44685459896711111</v>
      </c>
      <c r="AS141" t="str">
        <f t="shared" si="320"/>
        <v>81 Process, plant and machine operatives</v>
      </c>
      <c r="AT141" s="27">
        <f t="shared" si="307"/>
        <v>-0.22469705149676222</v>
      </c>
      <c r="AU141" s="27">
        <f t="shared" si="307"/>
        <v>-6.2098669010291707E-2</v>
      </c>
      <c r="AV141" s="27">
        <f t="shared" si="307"/>
        <v>0.30214557696460842</v>
      </c>
      <c r="AW141" s="27">
        <f t="shared" si="307"/>
        <v>0.14874161896586646</v>
      </c>
      <c r="AX141" s="27">
        <f t="shared" si="308"/>
        <v>0.45088719593047488</v>
      </c>
      <c r="BD141" t="str">
        <f t="shared" si="321"/>
        <v>81 Process, plant and machine operatives</v>
      </c>
      <c r="BE141" s="27">
        <f t="shared" si="309"/>
        <v>-1.2671998007471457</v>
      </c>
      <c r="BF141" s="27">
        <f t="shared" si="309"/>
        <v>0.7023404600040033</v>
      </c>
      <c r="BG141" s="27">
        <f t="shared" si="309"/>
        <v>1.3837473182564199</v>
      </c>
      <c r="BH141" s="27">
        <f t="shared" si="309"/>
        <v>0.98739688035419348</v>
      </c>
      <c r="BI141" s="27">
        <f t="shared" si="310"/>
        <v>2.3711441986106134</v>
      </c>
      <c r="BO141" t="str">
        <f t="shared" si="322"/>
        <v>81 Process, plant and machine operatives</v>
      </c>
      <c r="BP141" s="27">
        <f t="shared" si="311"/>
        <v>-0.99286998063596421</v>
      </c>
      <c r="BQ141" s="27">
        <f t="shared" si="311"/>
        <v>-0.93198574185269223</v>
      </c>
      <c r="BR141" s="27">
        <f t="shared" si="311"/>
        <v>2.5416690144532481</v>
      </c>
      <c r="BS141" s="27">
        <f t="shared" si="311"/>
        <v>0.25166823453230514</v>
      </c>
      <c r="BT141" s="27">
        <f t="shared" si="312"/>
        <v>2.7933372489855532</v>
      </c>
      <c r="BZ141" t="str">
        <f t="shared" si="323"/>
        <v>81 Process, plant and machine operatives</v>
      </c>
      <c r="CA141" s="68">
        <f t="shared" si="313"/>
        <v>0.70977537314631078</v>
      </c>
      <c r="CB141" s="68">
        <f t="shared" si="313"/>
        <v>-2.4137080402133275</v>
      </c>
      <c r="CC141" s="68">
        <f t="shared" si="313"/>
        <v>0.54839394132173158</v>
      </c>
      <c r="CD141" s="68">
        <f t="shared" si="313"/>
        <v>-2.9830473409891543</v>
      </c>
      <c r="CE141" s="68">
        <f t="shared" si="314"/>
        <v>-2.4346533996674227</v>
      </c>
      <c r="CK141" t="str">
        <f t="shared" si="324"/>
        <v>81 Process, plant and machine operatives</v>
      </c>
      <c r="CL141" s="68">
        <f t="shared" si="315"/>
        <v>-1.1003892694104125</v>
      </c>
      <c r="CM141" s="68">
        <f t="shared" si="315"/>
        <v>-0.87206749863449362</v>
      </c>
      <c r="CN141" s="68">
        <f t="shared" si="315"/>
        <v>-0.93833168406159229</v>
      </c>
      <c r="CO141" s="68">
        <f t="shared" si="315"/>
        <v>-0.89936560963718748</v>
      </c>
      <c r="CP141" s="68">
        <f t="shared" si="316"/>
        <v>-1.8376972936987799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3.4787498776835873E-2</v>
      </c>
      <c r="C142" s="27">
        <f t="shared" si="299"/>
        <v>-1.7842232438581858E-2</v>
      </c>
      <c r="D142" s="27">
        <f t="shared" si="299"/>
        <v>2.8526708628401919E-2</v>
      </c>
      <c r="E142" s="27">
        <f t="shared" si="299"/>
        <v>4.9450400178431303E-2</v>
      </c>
      <c r="F142" s="27">
        <f t="shared" si="300"/>
        <v>7.7977108806833229E-2</v>
      </c>
      <c r="L142" t="str">
        <f t="shared" si="317"/>
        <v>82 Transport and mobile machine drivers and operatives</v>
      </c>
      <c r="M142" s="27">
        <f t="shared" si="301"/>
        <v>0.18889304831403678</v>
      </c>
      <c r="N142" s="27">
        <f t="shared" si="301"/>
        <v>-9.4642579929312187E-2</v>
      </c>
      <c r="O142" s="27">
        <f t="shared" si="301"/>
        <v>0.12398230739409588</v>
      </c>
      <c r="P142" s="27">
        <f t="shared" si="301"/>
        <v>0.27538190033018217</v>
      </c>
      <c r="Q142" s="27">
        <f t="shared" si="302"/>
        <v>0.39936420772427805</v>
      </c>
      <c r="W142" t="str">
        <f t="shared" si="318"/>
        <v>82 Transport and mobile machine drivers and operatives</v>
      </c>
      <c r="X142" s="27">
        <f t="shared" si="303"/>
        <v>0.18777186205297647</v>
      </c>
      <c r="Y142" s="27">
        <f t="shared" si="303"/>
        <v>-3.0578488871128018E-2</v>
      </c>
      <c r="Z142" s="27">
        <f t="shared" si="303"/>
        <v>0.24770235324456724</v>
      </c>
      <c r="AA142" s="27">
        <f t="shared" si="303"/>
        <v>0.48925992462590973</v>
      </c>
      <c r="AB142" s="27">
        <f t="shared" si="304"/>
        <v>0.73696227787047697</v>
      </c>
      <c r="AH142" t="str">
        <f t="shared" si="319"/>
        <v>82 Transport and mobile machine drivers and operatives</v>
      </c>
      <c r="AI142" s="27">
        <f t="shared" si="305"/>
        <v>5.5662805093203982E-4</v>
      </c>
      <c r="AJ142" s="27">
        <f t="shared" si="305"/>
        <v>1.4546994790252676E-2</v>
      </c>
      <c r="AK142" s="27">
        <f t="shared" si="305"/>
        <v>9.1086508908072239E-2</v>
      </c>
      <c r="AL142" s="27">
        <f t="shared" si="305"/>
        <v>6.2872547622740083E-2</v>
      </c>
      <c r="AM142" s="27">
        <f t="shared" si="306"/>
        <v>0.15395905653081232</v>
      </c>
      <c r="AS142" t="str">
        <f t="shared" si="320"/>
        <v>82 Transport and mobile machine drivers and operatives</v>
      </c>
      <c r="AT142" s="27">
        <f t="shared" si="307"/>
        <v>3.4515910697076047E-2</v>
      </c>
      <c r="AU142" s="27">
        <f t="shared" si="307"/>
        <v>-1.6674104729655914E-3</v>
      </c>
      <c r="AV142" s="27">
        <f t="shared" si="307"/>
        <v>0.16618169219110568</v>
      </c>
      <c r="AW142" s="27">
        <f t="shared" si="307"/>
        <v>0.10528219331540734</v>
      </c>
      <c r="AX142" s="27">
        <f t="shared" si="308"/>
        <v>0.27146388550651301</v>
      </c>
      <c r="BD142" t="str">
        <f t="shared" si="321"/>
        <v>82 Transport and mobile machine drivers and operatives</v>
      </c>
      <c r="BE142" s="27">
        <f t="shared" si="309"/>
        <v>0.42918896079788738</v>
      </c>
      <c r="BF142" s="27">
        <f t="shared" si="309"/>
        <v>1.1621033469157043</v>
      </c>
      <c r="BG142" s="27">
        <f t="shared" si="309"/>
        <v>-0.66442154398321929</v>
      </c>
      <c r="BH142" s="27">
        <f t="shared" si="309"/>
        <v>0.24424778982698658</v>
      </c>
      <c r="BI142" s="27">
        <f t="shared" si="310"/>
        <v>-0.4201737541562327</v>
      </c>
      <c r="BO142" t="str">
        <f t="shared" si="322"/>
        <v>82 Transport and mobile machine drivers and operatives</v>
      </c>
      <c r="BP142" s="27">
        <f t="shared" si="311"/>
        <v>1.31189432564803</v>
      </c>
      <c r="BQ142" s="27">
        <f t="shared" si="311"/>
        <v>-0.81791758750383181</v>
      </c>
      <c r="BR142" s="27">
        <f t="shared" si="311"/>
        <v>1.0696292574071116</v>
      </c>
      <c r="BS142" s="27">
        <f t="shared" si="311"/>
        <v>0.83919118780649704</v>
      </c>
      <c r="BT142" s="27">
        <f t="shared" si="312"/>
        <v>1.9088204452136086</v>
      </c>
      <c r="BZ142" t="str">
        <f t="shared" si="323"/>
        <v>82 Transport and mobile machine drivers and operatives</v>
      </c>
      <c r="CA142" s="68">
        <f t="shared" si="313"/>
        <v>3.6592894048932587</v>
      </c>
      <c r="CB142" s="68">
        <f t="shared" si="313"/>
        <v>-3.8361157065414622</v>
      </c>
      <c r="CC142" s="68">
        <f t="shared" si="313"/>
        <v>0.10338451622465428</v>
      </c>
      <c r="CD142" s="68">
        <f t="shared" si="313"/>
        <v>-2.1848040438181293</v>
      </c>
      <c r="CE142" s="68">
        <f t="shared" si="314"/>
        <v>-2.081419527593475</v>
      </c>
      <c r="CK142" t="str">
        <f t="shared" si="324"/>
        <v>82 Transport and mobile machine drivers and operatives</v>
      </c>
      <c r="CL142" s="68">
        <f t="shared" si="315"/>
        <v>0.17510536576714975</v>
      </c>
      <c r="CM142" s="68">
        <f t="shared" si="315"/>
        <v>-0.37772690784622975</v>
      </c>
      <c r="CN142" s="68">
        <f t="shared" si="315"/>
        <v>-0.91531654162682452</v>
      </c>
      <c r="CO142" s="68">
        <f t="shared" si="315"/>
        <v>-1.4825143780428074</v>
      </c>
      <c r="CP142" s="68">
        <f t="shared" si="316"/>
        <v>-2.3978309196696319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3.9210826136751916E-5</v>
      </c>
      <c r="C143" s="27">
        <f t="shared" si="299"/>
        <v>-1.1039170820912583E-4</v>
      </c>
      <c r="D143" s="27">
        <f t="shared" si="299"/>
        <v>-1.1156634608566556E-5</v>
      </c>
      <c r="E143" s="27">
        <f t="shared" si="299"/>
        <v>1.142180286987797E-4</v>
      </c>
      <c r="F143" s="27">
        <f t="shared" si="300"/>
        <v>1.0306139409021315E-4</v>
      </c>
      <c r="L143" t="str">
        <f t="shared" si="317"/>
        <v>91 Elementary trades and related occupations</v>
      </c>
      <c r="M143" s="27">
        <f t="shared" si="301"/>
        <v>6.9006227886057564E-2</v>
      </c>
      <c r="N143" s="27">
        <f t="shared" si="301"/>
        <v>-8.3022235468276265E-2</v>
      </c>
      <c r="O143" s="27">
        <f t="shared" si="301"/>
        <v>1.673774854003704E-2</v>
      </c>
      <c r="P143" s="27">
        <f t="shared" si="301"/>
        <v>5.4266841160583848E-2</v>
      </c>
      <c r="Q143" s="27">
        <f t="shared" si="302"/>
        <v>7.1004589700620888E-2</v>
      </c>
      <c r="W143" t="str">
        <f t="shared" si="318"/>
        <v>91 Elementary trades and related occupations</v>
      </c>
      <c r="X143" s="27">
        <f t="shared" si="303"/>
        <v>-0.1102551203428756</v>
      </c>
      <c r="Y143" s="27">
        <f t="shared" si="303"/>
        <v>-3.9136133307027254E-2</v>
      </c>
      <c r="Z143" s="27">
        <f t="shared" si="303"/>
        <v>-2.157710548678754E-2</v>
      </c>
      <c r="AA143" s="27">
        <f t="shared" si="303"/>
        <v>5.0122445726909493E-2</v>
      </c>
      <c r="AB143" s="27">
        <f t="shared" si="304"/>
        <v>2.8545340240121952E-2</v>
      </c>
      <c r="AH143" t="str">
        <f t="shared" si="319"/>
        <v>91 Elementary trades and related occupations</v>
      </c>
      <c r="AI143" s="27">
        <f t="shared" si="305"/>
        <v>-3.1809456724857799E-2</v>
      </c>
      <c r="AJ143" s="27">
        <f t="shared" si="305"/>
        <v>-5.0749302688993192E-2</v>
      </c>
      <c r="AK143" s="27">
        <f t="shared" si="305"/>
        <v>1.7219979393539031E-2</v>
      </c>
      <c r="AL143" s="27">
        <f t="shared" si="305"/>
        <v>0.11535901331075421</v>
      </c>
      <c r="AM143" s="27">
        <f t="shared" si="306"/>
        <v>0.13257899270429324</v>
      </c>
      <c r="AS143" t="str">
        <f t="shared" si="320"/>
        <v>91 Elementary trades and related occupations</v>
      </c>
      <c r="AT143" s="27">
        <f t="shared" si="307"/>
        <v>-9.5668409936001397E-2</v>
      </c>
      <c r="AU143" s="27">
        <f t="shared" si="307"/>
        <v>-1.2461847673226389E-2</v>
      </c>
      <c r="AV143" s="27">
        <f t="shared" si="307"/>
        <v>-2.056127371383043E-2</v>
      </c>
      <c r="AW143" s="27">
        <f t="shared" si="307"/>
        <v>3.1247367866238163E-2</v>
      </c>
      <c r="AX143" s="27">
        <f t="shared" si="308"/>
        <v>1.0686094152407732E-2</v>
      </c>
      <c r="BD143" t="str">
        <f t="shared" si="321"/>
        <v>91 Elementary trades and related occupations</v>
      </c>
      <c r="BE143" s="27">
        <f t="shared" si="309"/>
        <v>-0.56009888255836637</v>
      </c>
      <c r="BF143" s="27">
        <f t="shared" si="309"/>
        <v>0.20605108675981487</v>
      </c>
      <c r="BG143" s="27">
        <f t="shared" si="309"/>
        <v>-0.56801144039654905</v>
      </c>
      <c r="BH143" s="27">
        <f t="shared" si="309"/>
        <v>7.3684945286893511E-2</v>
      </c>
      <c r="BI143" s="27">
        <f t="shared" si="310"/>
        <v>-0.49432649510965554</v>
      </c>
      <c r="BO143" t="str">
        <f t="shared" si="322"/>
        <v>91 Elementary trades and related occupations</v>
      </c>
      <c r="BP143" s="27">
        <f t="shared" si="311"/>
        <v>-0.81878952025845697</v>
      </c>
      <c r="BQ143" s="27">
        <f t="shared" si="311"/>
        <v>-0.10853655785290028</v>
      </c>
      <c r="BR143" s="27">
        <f t="shared" si="311"/>
        <v>-0.54949805471850066</v>
      </c>
      <c r="BS143" s="27">
        <f t="shared" si="311"/>
        <v>0.11013892492870703</v>
      </c>
      <c r="BT143" s="27">
        <f t="shared" si="312"/>
        <v>-0.43935912978979363</v>
      </c>
      <c r="BZ143" t="str">
        <f t="shared" si="323"/>
        <v>91 Elementary trades and related occupations</v>
      </c>
      <c r="CA143" s="68">
        <f t="shared" si="313"/>
        <v>0.15945519119417995</v>
      </c>
      <c r="CB143" s="68">
        <f t="shared" si="313"/>
        <v>-1.1854697571112687</v>
      </c>
      <c r="CC143" s="68">
        <f t="shared" si="313"/>
        <v>-0.57353742370745575</v>
      </c>
      <c r="CD143" s="68">
        <f t="shared" si="313"/>
        <v>-0.70243397105110539</v>
      </c>
      <c r="CE143" s="68">
        <f t="shared" si="314"/>
        <v>-1.2759713947585611</v>
      </c>
      <c r="CK143" t="str">
        <f t="shared" si="324"/>
        <v>91 Elementary trades and related occupations</v>
      </c>
      <c r="CL143" s="68">
        <f t="shared" si="315"/>
        <v>-0.40171974284071377</v>
      </c>
      <c r="CM143" s="68">
        <f t="shared" si="315"/>
        <v>-0.46774313703874904</v>
      </c>
      <c r="CN143" s="68">
        <f t="shared" si="315"/>
        <v>-0.53124134358390673</v>
      </c>
      <c r="CO143" s="68">
        <f t="shared" si="315"/>
        <v>-0.37016458239052052</v>
      </c>
      <c r="CP143" s="68">
        <f t="shared" si="316"/>
        <v>-0.90140592597442726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2.5175604814972538E-2</v>
      </c>
      <c r="C144" s="27">
        <f t="shared" si="299"/>
        <v>-1.3605436244881419E-2</v>
      </c>
      <c r="D144" s="27">
        <f t="shared" si="299"/>
        <v>2.0945686224682222E-2</v>
      </c>
      <c r="E144" s="27">
        <f t="shared" si="299"/>
        <v>3.2310836626258152E-2</v>
      </c>
      <c r="F144" s="27">
        <f t="shared" si="300"/>
        <v>5.3256522850940374E-2</v>
      </c>
      <c r="L144" t="str">
        <f t="shared" ref="L144" si="325">A144</f>
        <v>92 Elementary administration and service occupations</v>
      </c>
      <c r="M144" s="27">
        <f t="shared" si="301"/>
        <v>0.69668151792534272</v>
      </c>
      <c r="N144" s="27">
        <f t="shared" si="301"/>
        <v>-0.28287945980842011</v>
      </c>
      <c r="O144" s="27">
        <f t="shared" si="301"/>
        <v>0.60170008395707208</v>
      </c>
      <c r="P144" s="27">
        <f t="shared" si="301"/>
        <v>1.2951740651766483</v>
      </c>
      <c r="Q144" s="27">
        <f t="shared" si="302"/>
        <v>1.8968741491337204</v>
      </c>
      <c r="W144" t="str">
        <f t="shared" ref="W144" si="326">A144</f>
        <v>92 Elementary administration and service occupations</v>
      </c>
      <c r="X144" s="27">
        <f t="shared" si="303"/>
        <v>0.30363950827863206</v>
      </c>
      <c r="Y144" s="27">
        <f t="shared" si="303"/>
        <v>0.409705473860007</v>
      </c>
      <c r="Z144" s="27">
        <f t="shared" si="303"/>
        <v>1.4048699024283549</v>
      </c>
      <c r="AA144" s="27">
        <f t="shared" si="303"/>
        <v>3.262901146200444</v>
      </c>
      <c r="AB144" s="27">
        <f t="shared" si="304"/>
        <v>4.6677710486287989</v>
      </c>
      <c r="AH144" t="str">
        <f t="shared" ref="AH144" si="327">L144</f>
        <v>92 Elementary administration and service occupations</v>
      </c>
      <c r="AI144" s="27">
        <f t="shared" si="305"/>
        <v>0.24982607473118268</v>
      </c>
      <c r="AJ144" s="27">
        <f t="shared" si="305"/>
        <v>0.27520070050512802</v>
      </c>
      <c r="AK144" s="27">
        <f t="shared" si="305"/>
        <v>0.59171024029577657</v>
      </c>
      <c r="AL144" s="27">
        <f t="shared" si="305"/>
        <v>1.6261082786340735</v>
      </c>
      <c r="AM144" s="27">
        <f t="shared" si="306"/>
        <v>2.21781851892985</v>
      </c>
      <c r="AS144" t="str">
        <f t="shared" ref="AS144" si="328">W144</f>
        <v>92 Elementary administration and service occupations</v>
      </c>
      <c r="AT144" s="27">
        <f t="shared" si="307"/>
        <v>8.6481885667850644E-2</v>
      </c>
      <c r="AU144" s="27">
        <f t="shared" si="307"/>
        <v>0.12174417738650734</v>
      </c>
      <c r="AV144" s="27">
        <f t="shared" si="307"/>
        <v>0.43607521540495764</v>
      </c>
      <c r="AW144" s="27">
        <f t="shared" si="307"/>
        <v>1.2625405061301533</v>
      </c>
      <c r="AX144" s="27">
        <f t="shared" si="308"/>
        <v>1.698615721535111</v>
      </c>
      <c r="BD144" t="str">
        <f t="shared" ref="BD144" si="329">AH144</f>
        <v>92 Elementary administration and service occupations</v>
      </c>
      <c r="BE144" s="27">
        <f t="shared" si="309"/>
        <v>-1.7148604005113341</v>
      </c>
      <c r="BF144" s="27">
        <f t="shared" si="309"/>
        <v>2.1343508083057046</v>
      </c>
      <c r="BG144" s="27">
        <f t="shared" si="309"/>
        <v>-1.2771350360323659</v>
      </c>
      <c r="BH144" s="27">
        <f t="shared" si="309"/>
        <v>0.71305675772660138</v>
      </c>
      <c r="BI144" s="27">
        <f t="shared" si="310"/>
        <v>-0.56407827830576451</v>
      </c>
      <c r="BO144" t="str">
        <f t="shared" ref="BO144" si="330">AS144</f>
        <v>92 Elementary administration and service occupations</v>
      </c>
      <c r="BP144" s="27">
        <f t="shared" si="311"/>
        <v>-6.9604380802960719E-2</v>
      </c>
      <c r="BQ144" s="27">
        <f t="shared" si="311"/>
        <v>-5.8747909848854363E-2</v>
      </c>
      <c r="BR144" s="27">
        <f t="shared" si="311"/>
        <v>0.36360660479970264</v>
      </c>
      <c r="BS144" s="27">
        <f t="shared" si="311"/>
        <v>-1.5889768512398206E-2</v>
      </c>
      <c r="BT144" s="27">
        <f t="shared" si="312"/>
        <v>0.34771683628730443</v>
      </c>
      <c r="BZ144" t="str">
        <f t="shared" ref="BZ144" si="331">BD144</f>
        <v>92 Elementary administration and service occupations</v>
      </c>
      <c r="CA144" s="68">
        <f t="shared" si="313"/>
        <v>2.4169270582212512</v>
      </c>
      <c r="CB144" s="68">
        <f t="shared" si="313"/>
        <v>-5.0519181992078721</v>
      </c>
      <c r="CC144" s="68">
        <f t="shared" si="313"/>
        <v>7.6626796370469208E-3</v>
      </c>
      <c r="CD144" s="68">
        <f t="shared" si="313"/>
        <v>-5.6923635483617936</v>
      </c>
      <c r="CE144" s="68">
        <f t="shared" si="314"/>
        <v>-5.6847008687247467</v>
      </c>
      <c r="CK144" t="str">
        <f t="shared" ref="CK144" si="332">BO144</f>
        <v>92 Elementary administration and service occupations</v>
      </c>
      <c r="CL144" s="68">
        <f t="shared" si="315"/>
        <v>-4.2910276483438814</v>
      </c>
      <c r="CM144" s="68">
        <f t="shared" si="315"/>
        <v>-3.1591542984656185</v>
      </c>
      <c r="CN144" s="68">
        <f t="shared" si="315"/>
        <v>-1.6778456614600605</v>
      </c>
      <c r="CO144" s="68">
        <f t="shared" si="315"/>
        <v>-2.0925948922791204</v>
      </c>
      <c r="CP144" s="68">
        <f t="shared" si="316"/>
        <v>-3.770440553739181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3.2157214043423252</v>
      </c>
      <c r="C146" s="29">
        <f>D35-C35</f>
        <v>-1.4376298133506129</v>
      </c>
      <c r="D146" s="29">
        <f>E35-D35</f>
        <v>2.8338507626304921</v>
      </c>
      <c r="E146" s="29">
        <f>F35-E35</f>
        <v>3.8011210028910316</v>
      </c>
      <c r="F146" s="29">
        <f t="shared" ref="F146" si="334">F35-D35</f>
        <v>6.6349717655215237</v>
      </c>
      <c r="L146" s="24" t="str">
        <f t="shared" ref="L146" si="335">L35</f>
        <v>All occupations</v>
      </c>
      <c r="M146" s="29">
        <f>N35-M35</f>
        <v>22.777493415195124</v>
      </c>
      <c r="N146" s="29">
        <f t="shared" ref="N146" si="336">O35-N35</f>
        <v>-10.223301999860325</v>
      </c>
      <c r="O146" s="29">
        <f>P35-O35</f>
        <v>15.456745933389016</v>
      </c>
      <c r="P146" s="29">
        <f>Q35-P35</f>
        <v>21.145805122988293</v>
      </c>
      <c r="Q146" s="29">
        <f>Q35-O35</f>
        <v>36.602551056377308</v>
      </c>
      <c r="W146" s="24" t="str">
        <f t="shared" ref="W146" si="337">W35</f>
        <v>All occupations</v>
      </c>
      <c r="X146" s="29">
        <f>Y35-X35</f>
        <v>-2.2374322966216198</v>
      </c>
      <c r="Y146" s="29">
        <f t="shared" ref="Y146" si="338">Z35-Y35</f>
        <v>15.31177908393326</v>
      </c>
      <c r="Z146" s="29">
        <f>AA35-Z35</f>
        <v>20.066090044805065</v>
      </c>
      <c r="AA146" s="29">
        <f>AB35-AA35</f>
        <v>44.39432327223696</v>
      </c>
      <c r="AB146" s="29">
        <f>AB35-Z35</f>
        <v>64.460413317042025</v>
      </c>
      <c r="AH146" s="24" t="str">
        <f t="shared" ref="AH146" si="339">AH35</f>
        <v>All occupations</v>
      </c>
      <c r="AI146" s="29">
        <f>AJ35-AI35</f>
        <v>-6.4335386362786409</v>
      </c>
      <c r="AJ146" s="29">
        <f t="shared" ref="AJ146" si="340">AK35-AJ35</f>
        <v>4.5370342066707536</v>
      </c>
      <c r="AK146" s="29">
        <f>AL35-AK35</f>
        <v>-1.0994271658420658</v>
      </c>
      <c r="AL146" s="29">
        <f>AM35-AL35</f>
        <v>5.2900379251865033</v>
      </c>
      <c r="AM146" s="29">
        <f>AM35-AK35</f>
        <v>4.1906107593444375</v>
      </c>
      <c r="AS146" s="24" t="str">
        <f t="shared" ref="AS146" si="341">AS35</f>
        <v>All occupations</v>
      </c>
      <c r="AT146" s="29">
        <f>AU35-AT35</f>
        <v>-2.4652915354035585</v>
      </c>
      <c r="AU146" s="29">
        <f t="shared" ref="AU146" si="342">AV35-AU35</f>
        <v>2.710875843250129</v>
      </c>
      <c r="AV146" s="29">
        <f>AW35-AV35</f>
        <v>2.8462917764845841</v>
      </c>
      <c r="AW146" s="29">
        <f>AX35-AW35</f>
        <v>7.6339941052165941</v>
      </c>
      <c r="AX146" s="29">
        <f>AX35-AV35</f>
        <v>10.480285881701178</v>
      </c>
      <c r="BD146" s="24" t="str">
        <f t="shared" ref="BD146" si="343">BD35</f>
        <v>All occupations</v>
      </c>
      <c r="BE146" s="29">
        <f>BF35-BE35</f>
        <v>-5.2971715499567438</v>
      </c>
      <c r="BF146" s="29">
        <f t="shared" ref="BF146" si="344">BG35-BF35</f>
        <v>23.009554311345795</v>
      </c>
      <c r="BG146" s="29">
        <f>BH35-BG35</f>
        <v>-6.7595929660173226</v>
      </c>
      <c r="BH146" s="29">
        <f>BI35-BH35</f>
        <v>11.438306241264996</v>
      </c>
      <c r="BI146" s="29">
        <f>BI35-BG35</f>
        <v>4.6787132752476737</v>
      </c>
      <c r="BO146" s="24" t="str">
        <f t="shared" ref="BO146" si="345">BO35</f>
        <v>All occupations</v>
      </c>
      <c r="BP146" s="29">
        <f>BQ35-BP35</f>
        <v>-8.8378291141589784</v>
      </c>
      <c r="BQ146" s="29">
        <f t="shared" ref="BQ146" si="346">BR35-BQ35</f>
        <v>-1.9636346865017629</v>
      </c>
      <c r="BR146" s="29">
        <f>BS35-BR35</f>
        <v>-7.332127572108277</v>
      </c>
      <c r="BS146" s="29">
        <f>BT35-BS35</f>
        <v>-18.104846004766415</v>
      </c>
      <c r="BT146" s="29">
        <f>BT35-BR35</f>
        <v>-25.436973576874692</v>
      </c>
      <c r="BZ146" s="24" t="str">
        <f t="shared" ref="BZ146" si="347">BZ35</f>
        <v>All occupations</v>
      </c>
      <c r="CA146" s="70">
        <f>CB35-CA35</f>
        <v>8.7521058266780898</v>
      </c>
      <c r="CB146" s="70">
        <f t="shared" ref="CB146" si="348">CC35-CB35</f>
        <v>-26.941467061962257</v>
      </c>
      <c r="CC146" s="70">
        <f>CD35-CC35</f>
        <v>-5.4888436012385142</v>
      </c>
      <c r="CD146" s="70">
        <f>CE35-CD35</f>
        <v>-33.903272406631842</v>
      </c>
      <c r="CE146" s="70">
        <f>CE35-CC35</f>
        <v>-39.392116007870356</v>
      </c>
      <c r="CK146" s="24" t="str">
        <f t="shared" ref="CK146" si="349">CK35</f>
        <v>All occupations</v>
      </c>
      <c r="CL146" s="70">
        <f>CM35-CL35</f>
        <v>-9.5910575137964784</v>
      </c>
      <c r="CM146" s="70">
        <f t="shared" ref="CM146" si="350">CN35-CM35</f>
        <v>-11.560209883524202</v>
      </c>
      <c r="CN146" s="70">
        <f>CO35-CN35</f>
        <v>-5.3839872121036763</v>
      </c>
      <c r="CO146" s="70">
        <f>CP35-CO35</f>
        <v>-8.1224692583858022</v>
      </c>
      <c r="CP146" s="70">
        <f>CP35-CN35</f>
        <v>-13.506456470489479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East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0.49585400817625042</v>
      </c>
      <c r="C8" s="69">
        <f>'Basic T2'!O8</f>
        <v>4.8415646140452386</v>
      </c>
      <c r="D8" s="69">
        <f>'Basic T2'!Z8</f>
        <v>12.073348603772285</v>
      </c>
      <c r="E8" s="69">
        <f>'Basic T2'!AK8</f>
        <v>2.9266008324573347</v>
      </c>
      <c r="F8" s="69">
        <f>'Basic T2'!AV8</f>
        <v>3.0880929152256855</v>
      </c>
      <c r="G8" s="69">
        <f>'Basic T2'!BG8</f>
        <v>11.123863337328661</v>
      </c>
      <c r="H8" s="69">
        <f>'Basic T2'!BR8</f>
        <v>7.5067921008258196</v>
      </c>
      <c r="I8" s="69">
        <f>'Basic T2'!CC8</f>
        <v>3.6501525758459055</v>
      </c>
      <c r="J8" s="69">
        <f>'Basic T2'!CN8</f>
        <v>0.97644117548748133</v>
      </c>
      <c r="K8" s="309">
        <f>SUM(B8:J8)</f>
        <v>46.682710163164664</v>
      </c>
      <c r="L8" s="97"/>
      <c r="M8" s="97">
        <f t="shared" ref="M8:M33" si="0">B8/B$35*100</f>
        <v>4.12614106774872</v>
      </c>
      <c r="N8" s="97">
        <f t="shared" ref="N8:N33" si="1">C8/C$35*100</f>
        <v>6.2330596634587554</v>
      </c>
      <c r="O8" s="97">
        <f t="shared" ref="O8:O33" si="2">D8/D$35*100</f>
        <v>7.4669461620471598</v>
      </c>
      <c r="P8" s="97">
        <f t="shared" ref="P8:P33" si="3">E8/E$35*100</f>
        <v>5.9131954871094523</v>
      </c>
      <c r="Q8" s="97">
        <f t="shared" ref="Q8:Q33" si="4">F8/F$35*100</f>
        <v>7.3469636630801611</v>
      </c>
      <c r="R8" s="97">
        <f t="shared" ref="R8:R33" si="5">G8/G$35*100</f>
        <v>4.9983330336105061</v>
      </c>
      <c r="S8" s="97">
        <f t="shared" ref="S8:S33" si="6">H8/H$35*100</f>
        <v>3.7381311320918647</v>
      </c>
      <c r="T8" s="97">
        <f t="shared" ref="T8:T33" si="7">I8/I$35*100</f>
        <v>3.7768116248660202</v>
      </c>
      <c r="U8" s="97">
        <f t="shared" ref="U8:U33" si="8">J8/J$35*100</f>
        <v>2.7489167231174862</v>
      </c>
      <c r="V8" s="97">
        <f t="shared" ref="V8:V33" si="9">K8/K$35*100</f>
        <v>5.1959510178892225</v>
      </c>
      <c r="W8" s="97"/>
      <c r="X8" s="97">
        <f t="shared" ref="X8:X32" si="10">IF($K8&gt;0,B8/$K8*100,0)</f>
        <v>1.0621791375075469</v>
      </c>
      <c r="Y8" s="97">
        <f t="shared" ref="Y8:AG23" si="11">IF($K8&gt;0,C8/$K8*100,0)</f>
        <v>10.371215803716364</v>
      </c>
      <c r="Z8" s="97">
        <f t="shared" si="11"/>
        <v>25.862570021264208</v>
      </c>
      <c r="AA8" s="97">
        <f t="shared" si="11"/>
        <v>6.2691322380991306</v>
      </c>
      <c r="AB8" s="97">
        <f t="shared" si="11"/>
        <v>6.6150677722699305</v>
      </c>
      <c r="AC8" s="97">
        <f t="shared" si="11"/>
        <v>23.828657973045505</v>
      </c>
      <c r="AD8" s="97">
        <f t="shared" si="11"/>
        <v>16.080454786339953</v>
      </c>
      <c r="AE8" s="97">
        <f t="shared" si="11"/>
        <v>7.8190674086571894</v>
      </c>
      <c r="AF8" s="97">
        <f>IF($K8&gt;0,J8/$K8*100,0)</f>
        <v>2.0916548591001671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0.25031381536166519</v>
      </c>
      <c r="C9" s="69">
        <f>'Basic T2'!O9</f>
        <v>2.298864215883746</v>
      </c>
      <c r="D9" s="69">
        <f>'Basic T2'!Z9</f>
        <v>5.8801804208759823</v>
      </c>
      <c r="E9" s="69">
        <f>'Basic T2'!AK9</f>
        <v>2.100387471782482</v>
      </c>
      <c r="F9" s="69">
        <f>'Basic T2'!AV9</f>
        <v>1.7423322242534589</v>
      </c>
      <c r="G9" s="69">
        <f>'Basic T2'!BG9</f>
        <v>6.1611644109168218</v>
      </c>
      <c r="H9" s="69">
        <f>'Basic T2'!BR9</f>
        <v>6.2970661466179001</v>
      </c>
      <c r="I9" s="69">
        <f>'Basic T2'!CC9</f>
        <v>3.3673252710550465</v>
      </c>
      <c r="J9" s="69">
        <f>'Basic T2'!CN9</f>
        <v>1.0654769070683074</v>
      </c>
      <c r="K9" s="309">
        <f>SUM(B9:J9)</f>
        <v>29.163110883815413</v>
      </c>
      <c r="L9" s="97"/>
      <c r="M9" s="97">
        <f t="shared" si="0"/>
        <v>2.0829318637301801</v>
      </c>
      <c r="N9" s="97">
        <f t="shared" si="1"/>
        <v>2.9595717413800129</v>
      </c>
      <c r="O9" s="97">
        <f t="shared" si="2"/>
        <v>3.6366870589726985</v>
      </c>
      <c r="P9" s="97">
        <f t="shared" si="3"/>
        <v>4.2438318138852198</v>
      </c>
      <c r="Q9" s="97">
        <f t="shared" si="4"/>
        <v>4.1452287518584203</v>
      </c>
      <c r="R9" s="97">
        <f t="shared" si="5"/>
        <v>2.7684223247555968</v>
      </c>
      <c r="S9" s="97">
        <f t="shared" si="6"/>
        <v>3.1357281096041785</v>
      </c>
      <c r="T9" s="97">
        <f t="shared" si="7"/>
        <v>3.4841703090941456</v>
      </c>
      <c r="U9" s="97">
        <f t="shared" si="8"/>
        <v>2.9995737187888767</v>
      </c>
      <c r="V9" s="97">
        <f t="shared" si="9"/>
        <v>3.2459575537056735</v>
      </c>
      <c r="W9" s="97"/>
      <c r="X9" s="97">
        <f t="shared" si="10"/>
        <v>0.85832343592871385</v>
      </c>
      <c r="Y9" s="97">
        <f t="shared" si="11"/>
        <v>7.8827811787374902</v>
      </c>
      <c r="Z9" s="97">
        <f t="shared" si="11"/>
        <v>20.163076718057855</v>
      </c>
      <c r="AA9" s="97">
        <f t="shared" si="11"/>
        <v>7.2022065140798457</v>
      </c>
      <c r="AB9" s="97">
        <f t="shared" si="11"/>
        <v>5.9744388422580705</v>
      </c>
      <c r="AC9" s="97">
        <f t="shared" si="11"/>
        <v>21.126567859864597</v>
      </c>
      <c r="AD9" s="97">
        <f t="shared" si="11"/>
        <v>21.592573479918322</v>
      </c>
      <c r="AE9" s="97">
        <f t="shared" si="11"/>
        <v>11.546522881150526</v>
      </c>
      <c r="AF9" s="97">
        <f t="shared" si="11"/>
        <v>3.6535090900045675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1.8572343424653646</v>
      </c>
      <c r="C10" s="69">
        <f>'Basic T2'!O10</f>
        <v>7.4854235646092855</v>
      </c>
      <c r="D10" s="69">
        <f>'Basic T2'!Z10</f>
        <v>13.256437958125954</v>
      </c>
      <c r="E10" s="69">
        <f>'Basic T2'!AK10</f>
        <v>1.4411232677428814</v>
      </c>
      <c r="F10" s="69">
        <f>'Basic T2'!AV10</f>
        <v>3.9262840302608839</v>
      </c>
      <c r="G10" s="69">
        <f>'Basic T2'!BG10</f>
        <v>8.4460903141160024</v>
      </c>
      <c r="H10" s="69">
        <f>'Basic T2'!BR10</f>
        <v>4.9623446985433466</v>
      </c>
      <c r="I10" s="69">
        <f>'Basic T2'!CC10</f>
        <v>2.3880062998975564</v>
      </c>
      <c r="J10" s="69">
        <f>'Basic T2'!CN10</f>
        <v>0.55974589739670444</v>
      </c>
      <c r="K10" s="309">
        <f t="shared" ref="K10:K32" si="12">SUM(B10:J10)</f>
        <v>44.322690373157975</v>
      </c>
      <c r="L10" s="97"/>
      <c r="M10" s="97">
        <f t="shared" si="0"/>
        <v>15.454570834397204</v>
      </c>
      <c r="N10" s="97">
        <f t="shared" si="1"/>
        <v>9.6367797197457445</v>
      </c>
      <c r="O10" s="97">
        <f t="shared" si="2"/>
        <v>8.1986457761119595</v>
      </c>
      <c r="P10" s="97">
        <f t="shared" si="3"/>
        <v>2.911788826367002</v>
      </c>
      <c r="Q10" s="97">
        <f t="shared" si="4"/>
        <v>9.3411263498690698</v>
      </c>
      <c r="R10" s="97">
        <f t="shared" si="5"/>
        <v>3.795117841859589</v>
      </c>
      <c r="S10" s="97">
        <f t="shared" si="6"/>
        <v>2.4710815161319353</v>
      </c>
      <c r="T10" s="97">
        <f t="shared" si="7"/>
        <v>2.4708693037622571</v>
      </c>
      <c r="U10" s="97">
        <f t="shared" si="8"/>
        <v>1.5758193086050709</v>
      </c>
      <c r="V10" s="97">
        <f t="shared" si="9"/>
        <v>4.9332724547281703</v>
      </c>
      <c r="W10" s="97"/>
      <c r="X10" s="97">
        <f t="shared" si="10"/>
        <v>4.1902563378465718</v>
      </c>
      <c r="Y10" s="97">
        <f t="shared" si="11"/>
        <v>16.888468415587184</v>
      </c>
      <c r="Z10" s="97">
        <f t="shared" si="11"/>
        <v>29.908919892990326</v>
      </c>
      <c r="AA10" s="97">
        <f t="shared" si="11"/>
        <v>3.2514345487827883</v>
      </c>
      <c r="AB10" s="97">
        <f t="shared" si="11"/>
        <v>8.8584063765196426</v>
      </c>
      <c r="AC10" s="97">
        <f t="shared" si="11"/>
        <v>19.05590622547361</v>
      </c>
      <c r="AD10" s="97">
        <f t="shared" si="11"/>
        <v>11.195946493240323</v>
      </c>
      <c r="AE10" s="97">
        <f t="shared" si="11"/>
        <v>5.3877738011674126</v>
      </c>
      <c r="AF10" s="97">
        <f t="shared" si="11"/>
        <v>1.262887908392152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3.3192822749716391</v>
      </c>
      <c r="C11" s="69">
        <f>'Basic T2'!O11</f>
        <v>9.4126500744659101</v>
      </c>
      <c r="D11" s="69">
        <f>'Basic T2'!Z11</f>
        <v>22.860959005794349</v>
      </c>
      <c r="E11" s="69">
        <f>'Basic T2'!AK11</f>
        <v>7.5486660344151764</v>
      </c>
      <c r="F11" s="69">
        <f>'Basic T2'!AV11</f>
        <v>1.5241595768406464</v>
      </c>
      <c r="G11" s="69">
        <f>'Basic T2'!BG11</f>
        <v>7.1528614704028231</v>
      </c>
      <c r="H11" s="69">
        <f>'Basic T2'!BR11</f>
        <v>4.9921640967758689</v>
      </c>
      <c r="I11" s="69">
        <f>'Basic T2'!CC11</f>
        <v>1.999153053206276</v>
      </c>
      <c r="J11" s="69">
        <f>'Basic T2'!CN11</f>
        <v>0.29191229065418567</v>
      </c>
      <c r="K11" s="309">
        <f t="shared" si="12"/>
        <v>59.10180787752688</v>
      </c>
      <c r="L11" s="97"/>
      <c r="M11" s="97">
        <f t="shared" si="0"/>
        <v>27.620684081155446</v>
      </c>
      <c r="N11" s="97">
        <f t="shared" si="1"/>
        <v>12.117902823233356</v>
      </c>
      <c r="O11" s="97">
        <f t="shared" si="2"/>
        <v>14.138707968367479</v>
      </c>
      <c r="P11" s="97">
        <f t="shared" si="3"/>
        <v>15.25207586677298</v>
      </c>
      <c r="Q11" s="97">
        <f t="shared" si="4"/>
        <v>3.6261684266600156</v>
      </c>
      <c r="R11" s="97">
        <f t="shared" si="5"/>
        <v>3.2140258009444409</v>
      </c>
      <c r="S11" s="97">
        <f t="shared" si="6"/>
        <v>2.4859305780715855</v>
      </c>
      <c r="T11" s="97">
        <f t="shared" si="7"/>
        <v>2.0685229820800255</v>
      </c>
      <c r="U11" s="97">
        <f t="shared" si="8"/>
        <v>0.8218032971235667</v>
      </c>
      <c r="V11" s="97">
        <f t="shared" si="9"/>
        <v>6.578240589010206</v>
      </c>
      <c r="W11" s="97"/>
      <c r="X11" s="97">
        <f t="shared" si="10"/>
        <v>5.6162110672654686</v>
      </c>
      <c r="Y11" s="97">
        <f t="shared" si="11"/>
        <v>15.926162688578287</v>
      </c>
      <c r="Z11" s="97">
        <f t="shared" si="11"/>
        <v>38.680642482490114</v>
      </c>
      <c r="AA11" s="97">
        <f t="shared" si="11"/>
        <v>12.772309859044958</v>
      </c>
      <c r="AB11" s="97">
        <f t="shared" si="11"/>
        <v>2.5788713265744265</v>
      </c>
      <c r="AC11" s="97">
        <f t="shared" si="11"/>
        <v>12.102610270781001</v>
      </c>
      <c r="AD11" s="97">
        <f t="shared" si="11"/>
        <v>8.4467197807566734</v>
      </c>
      <c r="AE11" s="97">
        <f t="shared" si="11"/>
        <v>3.3825582076084721</v>
      </c>
      <c r="AF11" s="97">
        <f t="shared" si="11"/>
        <v>0.49391431690058946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3.5375895908239379</v>
      </c>
      <c r="C12" s="69">
        <f>'Basic T2'!O12</f>
        <v>20.060400766501747</v>
      </c>
      <c r="D12" s="69">
        <f>'Basic T2'!Z12</f>
        <v>11.615396103712643</v>
      </c>
      <c r="E12" s="69">
        <f>'Basic T2'!AK12</f>
        <v>0.62969571462148066</v>
      </c>
      <c r="F12" s="69">
        <f>'Basic T2'!AV12</f>
        <v>0.29331706956532377</v>
      </c>
      <c r="G12" s="69">
        <f>'Basic T2'!BG12</f>
        <v>2.1650000031740571</v>
      </c>
      <c r="H12" s="69">
        <f>'Basic T2'!BR12</f>
        <v>1.5867230751035322</v>
      </c>
      <c r="I12" s="69">
        <f>'Basic T2'!CC12</f>
        <v>0.97750960637045192</v>
      </c>
      <c r="J12" s="69">
        <f>'Basic T2'!CN12</f>
        <v>0.23847504328589297</v>
      </c>
      <c r="K12" s="309">
        <f t="shared" si="12"/>
        <v>41.104106973159077</v>
      </c>
      <c r="L12" s="97"/>
      <c r="M12" s="97">
        <f t="shared" si="0"/>
        <v>29.437280834383632</v>
      </c>
      <c r="N12" s="97">
        <f t="shared" si="1"/>
        <v>25.825881676301183</v>
      </c>
      <c r="O12" s="97">
        <f t="shared" si="2"/>
        <v>7.183718469801792</v>
      </c>
      <c r="P12" s="97">
        <f t="shared" si="3"/>
        <v>1.272299869752116</v>
      </c>
      <c r="Q12" s="97">
        <f t="shared" si="4"/>
        <v>0.69783841063606644</v>
      </c>
      <c r="R12" s="97">
        <f t="shared" si="5"/>
        <v>0.97280870013191323</v>
      </c>
      <c r="S12" s="97">
        <f t="shared" si="6"/>
        <v>0.79013496649261716</v>
      </c>
      <c r="T12" s="97">
        <f t="shared" si="7"/>
        <v>1.0114288562040605</v>
      </c>
      <c r="U12" s="97">
        <f t="shared" si="8"/>
        <v>0.67136459521740255</v>
      </c>
      <c r="V12" s="97">
        <f t="shared" si="9"/>
        <v>4.5750327202540237</v>
      </c>
      <c r="W12" s="97"/>
      <c r="X12" s="97">
        <f t="shared" si="10"/>
        <v>8.6064139360428857</v>
      </c>
      <c r="Y12" s="97">
        <f t="shared" si="11"/>
        <v>48.803884194835227</v>
      </c>
      <c r="Z12" s="97">
        <f t="shared" si="11"/>
        <v>28.258480621650484</v>
      </c>
      <c r="AA12" s="97">
        <f t="shared" si="11"/>
        <v>1.5319532791034021</v>
      </c>
      <c r="AB12" s="97">
        <f t="shared" si="11"/>
        <v>0.71359552892575773</v>
      </c>
      <c r="AC12" s="97">
        <f t="shared" si="11"/>
        <v>5.267113586941079</v>
      </c>
      <c r="AD12" s="97">
        <f t="shared" si="11"/>
        <v>3.8602543442670099</v>
      </c>
      <c r="AE12" s="97">
        <f t="shared" si="11"/>
        <v>2.3781312339634679</v>
      </c>
      <c r="AF12" s="97">
        <f t="shared" si="11"/>
        <v>0.58017327427066312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0.70402137435796774</v>
      </c>
      <c r="C13" s="69">
        <f>'Basic T2'!O13</f>
        <v>9.1436363033159935</v>
      </c>
      <c r="D13" s="69">
        <f>'Basic T2'!Z13</f>
        <v>16.956092684237873</v>
      </c>
      <c r="E13" s="69">
        <f>'Basic T2'!AK13</f>
        <v>1.630514588996244</v>
      </c>
      <c r="F13" s="69">
        <f>'Basic T2'!AV13</f>
        <v>2.3828156453001692</v>
      </c>
      <c r="G13" s="69">
        <f>'Basic T2'!BG13</f>
        <v>8.4167001485898858</v>
      </c>
      <c r="H13" s="69">
        <f>'Basic T2'!BR13</f>
        <v>5.0554174772045979</v>
      </c>
      <c r="I13" s="69">
        <f>'Basic T2'!CC13</f>
        <v>2.3017729509556495</v>
      </c>
      <c r="J13" s="69">
        <f>'Basic T2'!CN13</f>
        <v>0.71312884978616231</v>
      </c>
      <c r="K13" s="309">
        <f t="shared" si="12"/>
        <v>47.304100022744549</v>
      </c>
      <c r="L13" s="97"/>
      <c r="M13" s="97">
        <f t="shared" si="0"/>
        <v>5.8583604395888402</v>
      </c>
      <c r="N13" s="97">
        <f t="shared" si="1"/>
        <v>11.771572861839227</v>
      </c>
      <c r="O13" s="97">
        <f t="shared" si="2"/>
        <v>10.486753538477874</v>
      </c>
      <c r="P13" s="97">
        <f t="shared" si="3"/>
        <v>3.2944538942207355</v>
      </c>
      <c r="Q13" s="97">
        <f t="shared" si="4"/>
        <v>5.669019826289726</v>
      </c>
      <c r="R13" s="97">
        <f t="shared" si="5"/>
        <v>3.7819118332313177</v>
      </c>
      <c r="S13" s="97">
        <f t="shared" si="6"/>
        <v>2.5174286437452933</v>
      </c>
      <c r="T13" s="97">
        <f t="shared" si="7"/>
        <v>2.3816436870332232</v>
      </c>
      <c r="U13" s="97">
        <f t="shared" si="8"/>
        <v>2.0076292050425235</v>
      </c>
      <c r="V13" s="97">
        <f t="shared" si="9"/>
        <v>5.2651139105770124</v>
      </c>
      <c r="W13" s="97"/>
      <c r="X13" s="97">
        <f t="shared" si="10"/>
        <v>1.4882882752646458</v>
      </c>
      <c r="Y13" s="97">
        <f t="shared" si="11"/>
        <v>19.329479472011073</v>
      </c>
      <c r="Z13" s="97">
        <f t="shared" si="11"/>
        <v>35.844868998850252</v>
      </c>
      <c r="AA13" s="97">
        <f t="shared" si="11"/>
        <v>3.4468779412614703</v>
      </c>
      <c r="AB13" s="97">
        <f t="shared" si="11"/>
        <v>5.0372285788218658</v>
      </c>
      <c r="AC13" s="97">
        <f t="shared" si="11"/>
        <v>17.792749771252396</v>
      </c>
      <c r="AD13" s="97">
        <f t="shared" si="11"/>
        <v>10.6870598421149</v>
      </c>
      <c r="AE13" s="97">
        <f t="shared" si="11"/>
        <v>4.8659058091136309</v>
      </c>
      <c r="AF13" s="97">
        <f t="shared" si="11"/>
        <v>1.5075413113097573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0.2709325115858528</v>
      </c>
      <c r="C14" s="69">
        <f>'Basic T2'!O14</f>
        <v>1.7126411785536308</v>
      </c>
      <c r="D14" s="69">
        <f>'Basic T2'!Z14</f>
        <v>4.3964047124913659</v>
      </c>
      <c r="E14" s="69">
        <f>'Basic T2'!AK14</f>
        <v>0.83290452071312815</v>
      </c>
      <c r="F14" s="69">
        <f>'Basic T2'!AV14</f>
        <v>1.761082965931307</v>
      </c>
      <c r="G14" s="69">
        <f>'Basic T2'!BG14</f>
        <v>4.9663753041525505</v>
      </c>
      <c r="H14" s="69">
        <f>'Basic T2'!BR14</f>
        <v>3.3766507636107885</v>
      </c>
      <c r="I14" s="69">
        <f>'Basic T2'!CC14</f>
        <v>1.8952036197696951</v>
      </c>
      <c r="J14" s="69">
        <f>'Basic T2'!CN14</f>
        <v>0.38182516543636502</v>
      </c>
      <c r="K14" s="309">
        <f t="shared" si="12"/>
        <v>19.594020742244684</v>
      </c>
      <c r="L14" s="97"/>
      <c r="M14" s="97">
        <f t="shared" si="0"/>
        <v>2.2545058509345268</v>
      </c>
      <c r="N14" s="97">
        <f t="shared" si="1"/>
        <v>2.20486464583231</v>
      </c>
      <c r="O14" s="97">
        <f t="shared" si="2"/>
        <v>2.7190233937655472</v>
      </c>
      <c r="P14" s="97">
        <f t="shared" si="3"/>
        <v>1.6828831586638084</v>
      </c>
      <c r="Q14" s="97">
        <f t="shared" si="4"/>
        <v>4.1898391381209992</v>
      </c>
      <c r="R14" s="97">
        <f t="shared" si="5"/>
        <v>2.2315626313703327</v>
      </c>
      <c r="S14" s="97">
        <f t="shared" si="6"/>
        <v>1.6814590269879293</v>
      </c>
      <c r="T14" s="97">
        <f t="shared" si="7"/>
        <v>1.9609665387687394</v>
      </c>
      <c r="U14" s="97">
        <f t="shared" si="8"/>
        <v>1.0749296618417556</v>
      </c>
      <c r="V14" s="97">
        <f t="shared" si="9"/>
        <v>2.1808839217852949</v>
      </c>
      <c r="W14" s="97"/>
      <c r="X14" s="97">
        <f t="shared" si="10"/>
        <v>1.3827305541313561</v>
      </c>
      <c r="Y14" s="97">
        <f t="shared" si="11"/>
        <v>8.7406316502522561</v>
      </c>
      <c r="Z14" s="97">
        <f t="shared" si="11"/>
        <v>22.437481159814858</v>
      </c>
      <c r="AA14" s="97">
        <f t="shared" si="11"/>
        <v>4.2508096304980789</v>
      </c>
      <c r="AB14" s="97">
        <f t="shared" si="11"/>
        <v>8.9878590468898221</v>
      </c>
      <c r="AC14" s="97">
        <f t="shared" si="11"/>
        <v>25.346381783933968</v>
      </c>
      <c r="AD14" s="97">
        <f t="shared" si="11"/>
        <v>17.233067209787801</v>
      </c>
      <c r="AE14" s="97">
        <f t="shared" si="11"/>
        <v>9.6723569128598417</v>
      </c>
      <c r="AF14" s="97">
        <f t="shared" si="11"/>
        <v>1.9486820518320187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6.2841106263403709E-2</v>
      </c>
      <c r="C15" s="69">
        <f>'Basic T2'!O15</f>
        <v>1.9867101513016425</v>
      </c>
      <c r="D15" s="69">
        <f>'Basic T2'!Z15</f>
        <v>6.626943328220789</v>
      </c>
      <c r="E15" s="69">
        <f>'Basic T2'!AK15</f>
        <v>3.3656553213750215</v>
      </c>
      <c r="F15" s="69">
        <f>'Basic T2'!AV15</f>
        <v>0.89144146142195357</v>
      </c>
      <c r="G15" s="69">
        <f>'Basic T2'!BG15</f>
        <v>4.2336990164420794</v>
      </c>
      <c r="H15" s="69">
        <f>'Basic T2'!BR15</f>
        <v>3.0145591607854834</v>
      </c>
      <c r="I15" s="69">
        <f>'Basic T2'!CC15</f>
        <v>0.79521526943764709</v>
      </c>
      <c r="J15" s="69">
        <f>'Basic T2'!CN15</f>
        <v>0.13814818967878914</v>
      </c>
      <c r="K15" s="309">
        <f t="shared" si="12"/>
        <v>21.115213004926812</v>
      </c>
      <c r="L15" s="97"/>
      <c r="M15" s="97">
        <f t="shared" si="0"/>
        <v>0.52291857083068449</v>
      </c>
      <c r="N15" s="97">
        <f t="shared" si="1"/>
        <v>2.5577027044395448</v>
      </c>
      <c r="O15" s="97">
        <f t="shared" si="2"/>
        <v>4.0985339423812723</v>
      </c>
      <c r="P15" s="97">
        <f t="shared" si="3"/>
        <v>6.8003048577041731</v>
      </c>
      <c r="Q15" s="97">
        <f t="shared" si="4"/>
        <v>2.1208519965635562</v>
      </c>
      <c r="R15" s="97">
        <f t="shared" si="5"/>
        <v>1.9023460650792718</v>
      </c>
      <c r="S15" s="97">
        <f t="shared" si="6"/>
        <v>1.5011495319319237</v>
      </c>
      <c r="T15" s="97">
        <f t="shared" si="7"/>
        <v>0.82280896797500336</v>
      </c>
      <c r="U15" s="97">
        <f t="shared" si="8"/>
        <v>0.38892037575826172</v>
      </c>
      <c r="V15" s="97">
        <f t="shared" si="9"/>
        <v>2.350198009550601</v>
      </c>
      <c r="W15" s="97"/>
      <c r="X15" s="97">
        <f t="shared" si="10"/>
        <v>0.29761057228615689</v>
      </c>
      <c r="Y15" s="97">
        <f t="shared" si="11"/>
        <v>9.4089041433684972</v>
      </c>
      <c r="Z15" s="97">
        <f t="shared" si="11"/>
        <v>31.384686134468666</v>
      </c>
      <c r="AA15" s="97">
        <f t="shared" si="11"/>
        <v>15.939480793254196</v>
      </c>
      <c r="AB15" s="97">
        <f t="shared" si="11"/>
        <v>4.2217971526688061</v>
      </c>
      <c r="AC15" s="97">
        <f t="shared" si="11"/>
        <v>20.0504679514918</v>
      </c>
      <c r="AD15" s="97">
        <f t="shared" si="11"/>
        <v>14.276716792210889</v>
      </c>
      <c r="AE15" s="97">
        <f t="shared" si="11"/>
        <v>3.7660774212985659</v>
      </c>
      <c r="AF15" s="97">
        <f t="shared" si="11"/>
        <v>0.65425903895241322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2.7913895277745827E-2</v>
      </c>
      <c r="C16" s="69">
        <f>'Basic T2'!O16</f>
        <v>0.52374503161118802</v>
      </c>
      <c r="D16" s="69">
        <f>'Basic T2'!Z16</f>
        <v>2.949557757622018</v>
      </c>
      <c r="E16" s="69">
        <f>'Basic T2'!AK16</f>
        <v>0.75315381495709099</v>
      </c>
      <c r="F16" s="69">
        <f>'Basic T2'!AV16</f>
        <v>0.60993229906904078</v>
      </c>
      <c r="G16" s="69">
        <f>'Basic T2'!BG16</f>
        <v>3.2048124625443215</v>
      </c>
      <c r="H16" s="69">
        <f>'Basic T2'!BR16</f>
        <v>3.2770241824965956</v>
      </c>
      <c r="I16" s="69">
        <f>'Basic T2'!CC16</f>
        <v>1.382393263313346</v>
      </c>
      <c r="J16" s="69">
        <f>'Basic T2'!CN16</f>
        <v>0.20444725435088984</v>
      </c>
      <c r="K16" s="309">
        <f t="shared" si="12"/>
        <v>12.932979961242237</v>
      </c>
      <c r="L16" s="97"/>
      <c r="M16" s="97">
        <f t="shared" si="0"/>
        <v>0.23227939628836236</v>
      </c>
      <c r="N16" s="97">
        <f t="shared" si="1"/>
        <v>0.67427253185928948</v>
      </c>
      <c r="O16" s="97">
        <f t="shared" si="2"/>
        <v>1.8241988781083283</v>
      </c>
      <c r="P16" s="97">
        <f t="shared" si="3"/>
        <v>1.5217468984193845</v>
      </c>
      <c r="Q16" s="97">
        <f t="shared" si="4"/>
        <v>1.4511060907866791</v>
      </c>
      <c r="R16" s="97">
        <f t="shared" si="5"/>
        <v>1.4400320744958675</v>
      </c>
      <c r="S16" s="97">
        <f t="shared" si="6"/>
        <v>1.6318483251801796</v>
      </c>
      <c r="T16" s="97">
        <f t="shared" si="7"/>
        <v>1.4303618379043694</v>
      </c>
      <c r="U16" s="97">
        <f t="shared" si="8"/>
        <v>0.57556818637849494</v>
      </c>
      <c r="V16" s="97">
        <f t="shared" si="9"/>
        <v>1.4394864856621261</v>
      </c>
      <c r="W16" s="97"/>
      <c r="X16" s="97">
        <f t="shared" si="10"/>
        <v>0.2158349843686346</v>
      </c>
      <c r="Y16" s="97">
        <f t="shared" si="11"/>
        <v>4.0496856345618379</v>
      </c>
      <c r="Z16" s="97">
        <f t="shared" si="11"/>
        <v>22.806482082716435</v>
      </c>
      <c r="AA16" s="97">
        <f t="shared" si="11"/>
        <v>5.8235133527938219</v>
      </c>
      <c r="AB16" s="97">
        <f t="shared" si="11"/>
        <v>4.7161002406011274</v>
      </c>
      <c r="AC16" s="97">
        <f t="shared" si="11"/>
        <v>24.780154861049464</v>
      </c>
      <c r="AD16" s="97">
        <f t="shared" si="11"/>
        <v>25.338508157572615</v>
      </c>
      <c r="AE16" s="97">
        <f t="shared" si="11"/>
        <v>10.688899754396314</v>
      </c>
      <c r="AF16" s="97">
        <f t="shared" si="11"/>
        <v>1.5808209319397435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0.18268076926828808</v>
      </c>
      <c r="C17" s="69">
        <f>'Basic T2'!O17</f>
        <v>2.1400545466886389</v>
      </c>
      <c r="D17" s="69">
        <f>'Basic T2'!Z17</f>
        <v>4.1923198285646812</v>
      </c>
      <c r="E17" s="69">
        <f>'Basic T2'!AK17</f>
        <v>0.56405326905706898</v>
      </c>
      <c r="F17" s="69">
        <f>'Basic T2'!AV17</f>
        <v>0.64675599454385779</v>
      </c>
      <c r="G17" s="69">
        <f>'Basic T2'!BG17</f>
        <v>2.0427202187935802</v>
      </c>
      <c r="H17" s="69">
        <f>'Basic T2'!BR17</f>
        <v>0.80929112126555369</v>
      </c>
      <c r="I17" s="69">
        <f>'Basic T2'!CC17</f>
        <v>0.58883568299705291</v>
      </c>
      <c r="J17" s="69">
        <f>'Basic T2'!CN17</f>
        <v>0.25161126289805436</v>
      </c>
      <c r="K17" s="309">
        <f t="shared" si="12"/>
        <v>11.418322694076775</v>
      </c>
      <c r="L17" s="97"/>
      <c r="M17" s="97">
        <f t="shared" si="0"/>
        <v>1.5201382099101373</v>
      </c>
      <c r="N17" s="97">
        <f t="shared" si="1"/>
        <v>2.7551192095774493</v>
      </c>
      <c r="O17" s="97">
        <f t="shared" si="2"/>
        <v>2.5928039917769339</v>
      </c>
      <c r="P17" s="97">
        <f t="shared" si="3"/>
        <v>1.1396693420185509</v>
      </c>
      <c r="Q17" s="97">
        <f t="shared" si="4"/>
        <v>1.5387143202087652</v>
      </c>
      <c r="R17" s="97">
        <f t="shared" si="5"/>
        <v>0.91786420224683907</v>
      </c>
      <c r="S17" s="97">
        <f t="shared" si="6"/>
        <v>0.40299988259905234</v>
      </c>
      <c r="T17" s="97">
        <f t="shared" si="7"/>
        <v>0.60926808029765955</v>
      </c>
      <c r="U17" s="97">
        <f t="shared" si="8"/>
        <v>0.70834621241762608</v>
      </c>
      <c r="V17" s="97">
        <f t="shared" si="9"/>
        <v>1.2708997660484984</v>
      </c>
      <c r="W17" s="97"/>
      <c r="X17" s="97">
        <f t="shared" si="10"/>
        <v>1.5998914565889195</v>
      </c>
      <c r="Y17" s="97">
        <f t="shared" si="11"/>
        <v>18.742284694745813</v>
      </c>
      <c r="Z17" s="97">
        <f t="shared" si="11"/>
        <v>36.715723849173017</v>
      </c>
      <c r="AA17" s="97">
        <f t="shared" si="11"/>
        <v>4.9398960264949432</v>
      </c>
      <c r="AB17" s="97">
        <f t="shared" si="11"/>
        <v>5.6641943994047459</v>
      </c>
      <c r="AC17" s="97">
        <f t="shared" si="11"/>
        <v>17.889844888104591</v>
      </c>
      <c r="AD17" s="97">
        <f t="shared" si="11"/>
        <v>7.0876532652678614</v>
      </c>
      <c r="AE17" s="97">
        <f t="shared" si="11"/>
        <v>5.1569367828648769</v>
      </c>
      <c r="AF17" s="97">
        <f t="shared" si="11"/>
        <v>2.2035746373552487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0.4018941397604488</v>
      </c>
      <c r="C18" s="69">
        <f>'Basic T2'!O18</f>
        <v>4.6723163502297318</v>
      </c>
      <c r="D18" s="69">
        <f>'Basic T2'!Z18</f>
        <v>9.8789982379254351</v>
      </c>
      <c r="E18" s="69">
        <f>'Basic T2'!AK18</f>
        <v>2.989030305670207</v>
      </c>
      <c r="F18" s="69">
        <f>'Basic T2'!AV18</f>
        <v>2.3854579562794207</v>
      </c>
      <c r="G18" s="69">
        <f>'Basic T2'!BG18</f>
        <v>10.180405582957039</v>
      </c>
      <c r="H18" s="69">
        <f>'Basic T2'!BR18</f>
        <v>6.8724452911530731</v>
      </c>
      <c r="I18" s="69">
        <f>'Basic T2'!CC18</f>
        <v>3.0628809016663396</v>
      </c>
      <c r="J18" s="69">
        <f>'Basic T2'!CN18</f>
        <v>0.79734077119580604</v>
      </c>
      <c r="K18" s="309">
        <f t="shared" si="12"/>
        <v>41.240769536837497</v>
      </c>
      <c r="L18" s="97"/>
      <c r="M18" s="97">
        <f t="shared" si="0"/>
        <v>3.3442744993677693</v>
      </c>
      <c r="N18" s="97">
        <f t="shared" si="1"/>
        <v>6.0151684215989381</v>
      </c>
      <c r="O18" s="97">
        <f t="shared" si="2"/>
        <v>6.1098167872416109</v>
      </c>
      <c r="P18" s="97">
        <f t="shared" si="3"/>
        <v>6.0393342058478776</v>
      </c>
      <c r="Q18" s="97">
        <f t="shared" si="4"/>
        <v>5.6753062183394611</v>
      </c>
      <c r="R18" s="97">
        <f t="shared" si="5"/>
        <v>4.574405130463135</v>
      </c>
      <c r="S18" s="97">
        <f t="shared" si="6"/>
        <v>3.4222476593738733</v>
      </c>
      <c r="T18" s="97">
        <f t="shared" si="7"/>
        <v>3.1691618239582047</v>
      </c>
      <c r="U18" s="97">
        <f t="shared" si="8"/>
        <v>2.2447060150544065</v>
      </c>
      <c r="V18" s="97">
        <f t="shared" si="9"/>
        <v>4.5902437477280147</v>
      </c>
      <c r="W18" s="97"/>
      <c r="X18" s="97">
        <f t="shared" si="10"/>
        <v>0.97450688790243079</v>
      </c>
      <c r="Y18" s="97">
        <f t="shared" si="11"/>
        <v>11.329362673643319</v>
      </c>
      <c r="Z18" s="97">
        <f t="shared" si="11"/>
        <v>23.954446895325791</v>
      </c>
      <c r="AA18" s="97">
        <f t="shared" si="11"/>
        <v>7.2477558960201156</v>
      </c>
      <c r="AB18" s="97">
        <f t="shared" si="11"/>
        <v>5.784222707456169</v>
      </c>
      <c r="AC18" s="97">
        <f t="shared" si="11"/>
        <v>24.685294909115591</v>
      </c>
      <c r="AD18" s="97">
        <f t="shared" si="11"/>
        <v>16.664202361729448</v>
      </c>
      <c r="AE18" s="97">
        <f t="shared" si="11"/>
        <v>7.4268277145761843</v>
      </c>
      <c r="AF18" s="97">
        <f t="shared" si="11"/>
        <v>1.9333799542309638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0.4037270450468512</v>
      </c>
      <c r="C19" s="69">
        <f>'Basic T2'!O19</f>
        <v>4.5779667973086484</v>
      </c>
      <c r="D19" s="69">
        <f>'Basic T2'!Z19</f>
        <v>15.839105215374071</v>
      </c>
      <c r="E19" s="69">
        <f>'Basic T2'!AK19</f>
        <v>6.0329525721445378</v>
      </c>
      <c r="F19" s="69">
        <f>'Basic T2'!AV19</f>
        <v>5.5062749381532248</v>
      </c>
      <c r="G19" s="69">
        <f>'Basic T2'!BG19</f>
        <v>20.296868973192385</v>
      </c>
      <c r="H19" s="69">
        <f>'Basic T2'!BR19</f>
        <v>20.989902058211431</v>
      </c>
      <c r="I19" s="69">
        <f>'Basic T2'!CC19</f>
        <v>7.6838620986588806</v>
      </c>
      <c r="J19" s="69">
        <f>'Basic T2'!CN19</f>
        <v>2.3206316374922062</v>
      </c>
      <c r="K19" s="309">
        <f t="shared" si="12"/>
        <v>83.651291335582229</v>
      </c>
      <c r="L19" s="97"/>
      <c r="M19" s="97">
        <f t="shared" si="0"/>
        <v>3.3595266212641612</v>
      </c>
      <c r="N19" s="97">
        <f t="shared" si="1"/>
        <v>5.8937022346411618</v>
      </c>
      <c r="O19" s="97">
        <f t="shared" si="2"/>
        <v>9.7959356413551664</v>
      </c>
      <c r="P19" s="97">
        <f t="shared" si="3"/>
        <v>12.189577590462369</v>
      </c>
      <c r="Q19" s="97">
        <f t="shared" si="4"/>
        <v>13.100124575294455</v>
      </c>
      <c r="R19" s="97">
        <f t="shared" si="5"/>
        <v>9.1200788423147312</v>
      </c>
      <c r="S19" s="97">
        <f t="shared" si="6"/>
        <v>10.452268464278847</v>
      </c>
      <c r="T19" s="97">
        <f t="shared" si="7"/>
        <v>7.9504894918966258</v>
      </c>
      <c r="U19" s="97">
        <f t="shared" si="8"/>
        <v>6.5331361239585783</v>
      </c>
      <c r="V19" s="97">
        <f t="shared" si="9"/>
        <v>9.3106850661345852</v>
      </c>
      <c r="W19" s="97"/>
      <c r="X19" s="97">
        <f t="shared" si="10"/>
        <v>0.48263097747914907</v>
      </c>
      <c r="Y19" s="97">
        <f t="shared" si="11"/>
        <v>5.4726791711359359</v>
      </c>
      <c r="Z19" s="97">
        <f t="shared" si="11"/>
        <v>18.934681058099446</v>
      </c>
      <c r="AA19" s="97">
        <f t="shared" si="11"/>
        <v>7.2120256314301967</v>
      </c>
      <c r="AB19" s="97">
        <f t="shared" si="11"/>
        <v>6.5824147484631297</v>
      </c>
      <c r="AC19" s="97">
        <f t="shared" si="11"/>
        <v>24.263664850991766</v>
      </c>
      <c r="AD19" s="97">
        <f t="shared" si="11"/>
        <v>25.092143496036012</v>
      </c>
      <c r="AE19" s="97">
        <f t="shared" si="11"/>
        <v>9.1855869478854579</v>
      </c>
      <c r="AF19" s="97">
        <f t="shared" si="11"/>
        <v>2.774173118478918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2.5056582284323215E-2</v>
      </c>
      <c r="C20" s="69">
        <f>'Basic T2'!O20</f>
        <v>0.63940334836871171</v>
      </c>
      <c r="D20" s="69">
        <f>'Basic T2'!Z20</f>
        <v>2.4107310860068631</v>
      </c>
      <c r="E20" s="69">
        <f>'Basic T2'!AK20</f>
        <v>1.0613717926618391</v>
      </c>
      <c r="F20" s="69">
        <f>'Basic T2'!AV20</f>
        <v>0.88279367949465537</v>
      </c>
      <c r="G20" s="69">
        <f>'Basic T2'!BG20</f>
        <v>3.63970521523532</v>
      </c>
      <c r="H20" s="69">
        <f>'Basic T2'!BR20</f>
        <v>3.6645915201377708</v>
      </c>
      <c r="I20" s="69">
        <f>'Basic T2'!CC20</f>
        <v>3.1361276522269907</v>
      </c>
      <c r="J20" s="69">
        <f>'Basic T2'!CN20</f>
        <v>0.88686538252387348</v>
      </c>
      <c r="K20" s="309">
        <f t="shared" si="12"/>
        <v>16.346646258940346</v>
      </c>
      <c r="L20" s="97"/>
      <c r="M20" s="97">
        <f t="shared" si="0"/>
        <v>0.20850288890681379</v>
      </c>
      <c r="N20" s="97">
        <f t="shared" si="1"/>
        <v>0.82317175068485904</v>
      </c>
      <c r="O20" s="97">
        <f t="shared" si="2"/>
        <v>1.4909533238162631</v>
      </c>
      <c r="P20" s="97">
        <f t="shared" si="3"/>
        <v>2.1445011649379939</v>
      </c>
      <c r="Q20" s="97">
        <f t="shared" si="4"/>
        <v>2.1002778294868971</v>
      </c>
      <c r="R20" s="97">
        <f t="shared" si="5"/>
        <v>1.6354442928893411</v>
      </c>
      <c r="S20" s="97">
        <f t="shared" si="6"/>
        <v>1.8248438832240821</v>
      </c>
      <c r="T20" s="97">
        <f t="shared" si="7"/>
        <v>3.2449502117729296</v>
      </c>
      <c r="U20" s="97">
        <f t="shared" si="8"/>
        <v>2.4967393247798553</v>
      </c>
      <c r="V20" s="97">
        <f t="shared" si="9"/>
        <v>1.8194396377448501</v>
      </c>
      <c r="W20" s="97"/>
      <c r="X20" s="97">
        <f t="shared" si="10"/>
        <v>0.15328270941581801</v>
      </c>
      <c r="Y20" s="97">
        <f t="shared" si="11"/>
        <v>3.9115261824363987</v>
      </c>
      <c r="Z20" s="97">
        <f t="shared" si="11"/>
        <v>14.747557681370759</v>
      </c>
      <c r="AA20" s="97">
        <f t="shared" si="11"/>
        <v>6.4929024330073277</v>
      </c>
      <c r="AB20" s="97">
        <f t="shared" si="11"/>
        <v>5.4004574731152317</v>
      </c>
      <c r="AC20" s="97">
        <f t="shared" si="11"/>
        <v>22.265761169479543</v>
      </c>
      <c r="AD20" s="97">
        <f t="shared" si="11"/>
        <v>22.418002213350178</v>
      </c>
      <c r="AE20" s="97">
        <f t="shared" si="11"/>
        <v>19.185144172993727</v>
      </c>
      <c r="AF20" s="97">
        <f t="shared" si="11"/>
        <v>5.4253659648310242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1.6912211183292399E-2</v>
      </c>
      <c r="C21" s="69">
        <f>'Basic T2'!O21</f>
        <v>9.1993280001652328E-2</v>
      </c>
      <c r="D21" s="69">
        <f>'Basic T2'!Z21</f>
        <v>0.90156064314010131</v>
      </c>
      <c r="E21" s="69">
        <f>'Basic T2'!AK21</f>
        <v>0.5038104072645655</v>
      </c>
      <c r="F21" s="69">
        <f>'Basic T2'!AV21</f>
        <v>0.67265121960292518</v>
      </c>
      <c r="G21" s="69">
        <f>'Basic T2'!BG21</f>
        <v>1.4892302857252435</v>
      </c>
      <c r="H21" s="69">
        <f>'Basic T2'!BR21</f>
        <v>2.2705381190921017</v>
      </c>
      <c r="I21" s="69">
        <f>'Basic T2'!CC21</f>
        <v>1.2691065973454605</v>
      </c>
      <c r="J21" s="69">
        <f>'Basic T2'!CN21</f>
        <v>0.97933982626767146</v>
      </c>
      <c r="K21" s="309">
        <f t="shared" si="12"/>
        <v>8.1951425896230141</v>
      </c>
      <c r="L21" s="97"/>
      <c r="M21" s="97">
        <f t="shared" si="0"/>
        <v>0.14073127968952104</v>
      </c>
      <c r="N21" s="97">
        <f t="shared" si="1"/>
        <v>0.11843270690308468</v>
      </c>
      <c r="O21" s="97">
        <f t="shared" si="2"/>
        <v>0.5575838986413747</v>
      </c>
      <c r="P21" s="97">
        <f t="shared" si="3"/>
        <v>1.0179486705380876</v>
      </c>
      <c r="Q21" s="97">
        <f t="shared" si="4"/>
        <v>1.6003223361522707</v>
      </c>
      <c r="R21" s="97">
        <f t="shared" si="5"/>
        <v>0.66916220615680955</v>
      </c>
      <c r="S21" s="97">
        <f t="shared" si="6"/>
        <v>1.1306519636591212</v>
      </c>
      <c r="T21" s="97">
        <f t="shared" si="7"/>
        <v>1.3131441632786263</v>
      </c>
      <c r="U21" s="97">
        <f t="shared" si="8"/>
        <v>2.7570771221299148</v>
      </c>
      <c r="V21" s="97">
        <f t="shared" si="9"/>
        <v>0.91214840208438275</v>
      </c>
      <c r="W21" s="97"/>
      <c r="X21" s="97">
        <f t="shared" si="10"/>
        <v>0.20636872389148239</v>
      </c>
      <c r="Y21" s="97">
        <f t="shared" si="11"/>
        <v>1.122534220675276</v>
      </c>
      <c r="Z21" s="97">
        <f t="shared" si="11"/>
        <v>11.001158714208218</v>
      </c>
      <c r="AA21" s="97">
        <f t="shared" si="11"/>
        <v>6.1476710350654358</v>
      </c>
      <c r="AB21" s="97">
        <f t="shared" si="11"/>
        <v>8.207925759030239</v>
      </c>
      <c r="AC21" s="97">
        <f t="shared" si="11"/>
        <v>18.172109508026875</v>
      </c>
      <c r="AD21" s="97">
        <f t="shared" si="11"/>
        <v>27.705901322170273</v>
      </c>
      <c r="AE21" s="97">
        <f t="shared" si="11"/>
        <v>15.486083170199494</v>
      </c>
      <c r="AF21" s="97">
        <f t="shared" si="11"/>
        <v>11.950247546732706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2.5727900766903958E-2</v>
      </c>
      <c r="C22" s="69">
        <f>'Basic T2'!O22</f>
        <v>0.41522132284424579</v>
      </c>
      <c r="D22" s="69">
        <f>'Basic T2'!Z22</f>
        <v>1.2315459476262443</v>
      </c>
      <c r="E22" s="69">
        <f>'Basic T2'!AK22</f>
        <v>0.47332104981253853</v>
      </c>
      <c r="F22" s="69">
        <f>'Basic T2'!AV22</f>
        <v>1.869593144412584</v>
      </c>
      <c r="G22" s="69">
        <f>'Basic T2'!BG22</f>
        <v>16.807264553564828</v>
      </c>
      <c r="H22" s="69">
        <f>'Basic T2'!BR22</f>
        <v>7.9326666915470652</v>
      </c>
      <c r="I22" s="69">
        <f>'Basic T2'!CC22</f>
        <v>2.7372979201598593</v>
      </c>
      <c r="J22" s="69">
        <f>'Basic T2'!CN22</f>
        <v>1.0736760425994225</v>
      </c>
      <c r="K22" s="309">
        <f t="shared" si="12"/>
        <v>32.566314573333692</v>
      </c>
      <c r="L22" s="97"/>
      <c r="M22" s="97">
        <f t="shared" si="0"/>
        <v>0.21408911935940816</v>
      </c>
      <c r="N22" s="97">
        <f t="shared" si="1"/>
        <v>0.53455845065466079</v>
      </c>
      <c r="O22" s="97">
        <f t="shared" si="2"/>
        <v>0.7616683315297702</v>
      </c>
      <c r="P22" s="97">
        <f t="shared" si="3"/>
        <v>0.95634493937984422</v>
      </c>
      <c r="Q22" s="97">
        <f t="shared" si="4"/>
        <v>4.4479985783520979</v>
      </c>
      <c r="R22" s="97">
        <f t="shared" si="5"/>
        <v>7.5520799811343409</v>
      </c>
      <c r="S22" s="97">
        <f t="shared" si="6"/>
        <v>3.9502024196085173</v>
      </c>
      <c r="T22" s="97">
        <f t="shared" si="7"/>
        <v>2.8322812240760902</v>
      </c>
      <c r="U22" s="97">
        <f t="shared" si="8"/>
        <v>3.0226562570332685</v>
      </c>
      <c r="V22" s="97">
        <f t="shared" si="9"/>
        <v>3.62474618043347</v>
      </c>
      <c r="W22" s="97"/>
      <c r="X22" s="97">
        <f t="shared" si="10"/>
        <v>7.9001572956525948E-2</v>
      </c>
      <c r="Y22" s="97">
        <f t="shared" si="11"/>
        <v>1.2750024934790807</v>
      </c>
      <c r="Z22" s="97">
        <f t="shared" si="11"/>
        <v>3.7816558728283987</v>
      </c>
      <c r="AA22" s="97">
        <f t="shared" si="11"/>
        <v>1.4534068592462364</v>
      </c>
      <c r="AB22" s="97">
        <f t="shared" si="11"/>
        <v>5.7408803203770091</v>
      </c>
      <c r="AC22" s="97">
        <f t="shared" si="11"/>
        <v>51.609353940611804</v>
      </c>
      <c r="AD22" s="97">
        <f t="shared" si="11"/>
        <v>24.358502936167604</v>
      </c>
      <c r="AE22" s="97">
        <f t="shared" si="11"/>
        <v>8.4053045486493083</v>
      </c>
      <c r="AF22" s="97">
        <f t="shared" si="11"/>
        <v>3.2968914556840327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4.9645238321584838E-3</v>
      </c>
      <c r="C23" s="69">
        <f>'Basic T2'!O23</f>
        <v>0.17333854245005384</v>
      </c>
      <c r="D23" s="69">
        <f>'Basic T2'!Z23</f>
        <v>0.56425314804248194</v>
      </c>
      <c r="E23" s="69">
        <f>'Basic T2'!AK23</f>
        <v>0.42956930437990687</v>
      </c>
      <c r="F23" s="69">
        <f>'Basic T2'!AV23</f>
        <v>0.61587133461275956</v>
      </c>
      <c r="G23" s="69">
        <f>'Basic T2'!BG23</f>
        <v>11.474830370815395</v>
      </c>
      <c r="H23" s="69">
        <f>'Basic T2'!BR23</f>
        <v>9.3792061491330365</v>
      </c>
      <c r="I23" s="69">
        <f>'Basic T2'!CC23</f>
        <v>2.9569833185856109</v>
      </c>
      <c r="J23" s="69">
        <f>'Basic T2'!CN23</f>
        <v>1.5604714995637747</v>
      </c>
      <c r="K23" s="309">
        <f t="shared" si="12"/>
        <v>27.159488191415178</v>
      </c>
      <c r="L23" s="97"/>
      <c r="M23" s="97">
        <f t="shared" si="0"/>
        <v>4.1311203152370732E-2</v>
      </c>
      <c r="N23" s="97">
        <f t="shared" si="1"/>
        <v>0.22315709139435402</v>
      </c>
      <c r="O23" s="97">
        <f t="shared" si="2"/>
        <v>0.34897094554881158</v>
      </c>
      <c r="P23" s="97">
        <f t="shared" si="3"/>
        <v>0.86794456008104859</v>
      </c>
      <c r="Q23" s="97">
        <f t="shared" si="4"/>
        <v>1.4652358075831877</v>
      </c>
      <c r="R23" s="97">
        <f t="shared" si="5"/>
        <v>5.1560345500700118</v>
      </c>
      <c r="S23" s="97">
        <f t="shared" si="6"/>
        <v>4.6705306380503924</v>
      </c>
      <c r="T23" s="97">
        <f t="shared" si="7"/>
        <v>3.0595896308747896</v>
      </c>
      <c r="U23" s="97">
        <f t="shared" si="8"/>
        <v>4.3931025327332458</v>
      </c>
      <c r="V23" s="97">
        <f t="shared" si="9"/>
        <v>3.0229472500695835</v>
      </c>
      <c r="W23" s="97"/>
      <c r="X23" s="97">
        <f t="shared" si="10"/>
        <v>1.8279150907297717E-2</v>
      </c>
      <c r="Y23" s="97">
        <f t="shared" si="11"/>
        <v>0.63822462790312917</v>
      </c>
      <c r="Z23" s="97">
        <f t="shared" si="11"/>
        <v>2.0775544224755906</v>
      </c>
      <c r="AA23" s="97">
        <f t="shared" si="11"/>
        <v>1.5816546370549394</v>
      </c>
      <c r="AB23" s="97">
        <f t="shared" si="11"/>
        <v>2.2676102372482481</v>
      </c>
      <c r="AC23" s="97">
        <f t="shared" si="11"/>
        <v>42.249803420237001</v>
      </c>
      <c r="AD23" s="97">
        <f t="shared" si="11"/>
        <v>34.533810368700919</v>
      </c>
      <c r="AE23" s="97">
        <f t="shared" si="11"/>
        <v>10.887478061977182</v>
      </c>
      <c r="AF23" s="97">
        <f t="shared" si="11"/>
        <v>5.7455850734956888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3.9223484366286851E-2</v>
      </c>
      <c r="C24" s="69">
        <f>'Basic T2'!O24</f>
        <v>0.42717766461350842</v>
      </c>
      <c r="D24" s="69">
        <f>'Basic T2'!Z24</f>
        <v>1.2293851474975575</v>
      </c>
      <c r="E24" s="69">
        <f>'Basic T2'!AK24</f>
        <v>0.61062654059112043</v>
      </c>
      <c r="F24" s="69">
        <f>'Basic T2'!AV24</f>
        <v>0.50423547830534754</v>
      </c>
      <c r="G24" s="69">
        <f>'Basic T2'!BG24</f>
        <v>4.4724838586605218</v>
      </c>
      <c r="H24" s="69">
        <f>'Basic T2'!BR24</f>
        <v>4.7604152775354587</v>
      </c>
      <c r="I24" s="69">
        <f>'Basic T2'!CC24</f>
        <v>2.7839306264680537</v>
      </c>
      <c r="J24" s="69">
        <f>'Basic T2'!CN24</f>
        <v>1.3732366956744657</v>
      </c>
      <c r="K24" s="309">
        <f t="shared" si="12"/>
        <v>16.20071477371232</v>
      </c>
      <c r="L24" s="97"/>
      <c r="M24" s="97">
        <f t="shared" si="0"/>
        <v>0.32638967719387629</v>
      </c>
      <c r="N24" s="97">
        <f t="shared" si="1"/>
        <v>0.54995111760127646</v>
      </c>
      <c r="O24" s="97">
        <f t="shared" si="2"/>
        <v>0.7603319518096644</v>
      </c>
      <c r="P24" s="97">
        <f t="shared" si="3"/>
        <v>1.2337706133640653</v>
      </c>
      <c r="Q24" s="97">
        <f t="shared" si="4"/>
        <v>1.1996399844317807</v>
      </c>
      <c r="R24" s="97">
        <f t="shared" si="5"/>
        <v>2.0096402783029066</v>
      </c>
      <c r="S24" s="97">
        <f t="shared" si="6"/>
        <v>2.3705274252477837</v>
      </c>
      <c r="T24" s="97">
        <f t="shared" si="7"/>
        <v>2.8805320693829977</v>
      </c>
      <c r="U24" s="97">
        <f t="shared" si="8"/>
        <v>3.865991533646191</v>
      </c>
      <c r="V24" s="97">
        <f t="shared" si="9"/>
        <v>1.8031969464665929</v>
      </c>
      <c r="W24" s="97"/>
      <c r="X24" s="97">
        <f t="shared" si="10"/>
        <v>0.24210959154673745</v>
      </c>
      <c r="Y24" s="97">
        <f t="shared" ref="Y24:AG32" si="13">IF($K24&gt;0,C24/$K24*100,0)</f>
        <v>2.6367828245865881</v>
      </c>
      <c r="Z24" s="97">
        <f t="shared" si="13"/>
        <v>7.5884623898964509</v>
      </c>
      <c r="AA24" s="97">
        <f t="shared" si="13"/>
        <v>3.7691333322029599</v>
      </c>
      <c r="AB24" s="97">
        <f t="shared" si="13"/>
        <v>3.1124273548938253</v>
      </c>
      <c r="AC24" s="97">
        <f t="shared" si="13"/>
        <v>27.606706994914106</v>
      </c>
      <c r="AD24" s="97">
        <f t="shared" si="13"/>
        <v>29.383983015735986</v>
      </c>
      <c r="AE24" s="97">
        <f t="shared" si="13"/>
        <v>17.18399876396397</v>
      </c>
      <c r="AF24" s="97">
        <f t="shared" si="13"/>
        <v>8.4763957322593786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3.3333831328083756E-2</v>
      </c>
      <c r="C25" s="69">
        <f>'Basic T2'!O25</f>
        <v>1.9068902086269093</v>
      </c>
      <c r="D25" s="69">
        <f>'Basic T2'!Z25</f>
        <v>7.0670977550708383</v>
      </c>
      <c r="E25" s="69">
        <f>'Basic T2'!AK25</f>
        <v>5.8389871304114864</v>
      </c>
      <c r="F25" s="69">
        <f>'Basic T2'!AV25</f>
        <v>3.2261285322191138</v>
      </c>
      <c r="G25" s="69">
        <f>'Basic T2'!BG25</f>
        <v>24.721642360446275</v>
      </c>
      <c r="H25" s="69">
        <f>'Basic T2'!BR25</f>
        <v>17.289373843476671</v>
      </c>
      <c r="I25" s="69">
        <f>'Basic T2'!CC25</f>
        <v>2.3180032807515873</v>
      </c>
      <c r="J25" s="69">
        <f>'Basic T2'!CN25</f>
        <v>0.70111863351849868</v>
      </c>
      <c r="K25" s="309">
        <f t="shared" si="12"/>
        <v>63.102575575849457</v>
      </c>
      <c r="L25" s="97"/>
      <c r="M25" s="97">
        <f t="shared" si="0"/>
        <v>0.27738021296648846</v>
      </c>
      <c r="N25" s="97">
        <f t="shared" si="1"/>
        <v>2.4549420258807642</v>
      </c>
      <c r="O25" s="97">
        <f t="shared" si="2"/>
        <v>4.3707541454199843</v>
      </c>
      <c r="P25" s="97">
        <f t="shared" si="3"/>
        <v>11.797670514515827</v>
      </c>
      <c r="Q25" s="97">
        <f t="shared" si="4"/>
        <v>7.6753678562510945</v>
      </c>
      <c r="R25" s="97">
        <f t="shared" si="5"/>
        <v>11.108281170685203</v>
      </c>
      <c r="S25" s="97">
        <f t="shared" si="6"/>
        <v>8.6095293103381678</v>
      </c>
      <c r="T25" s="97">
        <f t="shared" si="7"/>
        <v>2.3984372037356048</v>
      </c>
      <c r="U25" s="97">
        <f t="shared" si="8"/>
        <v>1.9738175580378226</v>
      </c>
      <c r="V25" s="97">
        <f t="shared" si="9"/>
        <v>7.023540206829745</v>
      </c>
      <c r="W25" s="97"/>
      <c r="X25" s="97">
        <f t="shared" si="10"/>
        <v>5.2824834840562739E-2</v>
      </c>
      <c r="Y25" s="97">
        <f t="shared" si="13"/>
        <v>3.02188966333842</v>
      </c>
      <c r="Z25" s="97">
        <f t="shared" si="13"/>
        <v>11.199380834425956</v>
      </c>
      <c r="AA25" s="97">
        <f t="shared" si="13"/>
        <v>9.2531676831368141</v>
      </c>
      <c r="AB25" s="97">
        <f t="shared" si="13"/>
        <v>5.1125148265007008</v>
      </c>
      <c r="AC25" s="97">
        <f t="shared" si="13"/>
        <v>39.176914943401627</v>
      </c>
      <c r="AD25" s="97">
        <f t="shared" si="13"/>
        <v>27.398840198994414</v>
      </c>
      <c r="AE25" s="97">
        <f t="shared" si="13"/>
        <v>3.6733893341094164</v>
      </c>
      <c r="AF25" s="97">
        <f t="shared" si="13"/>
        <v>1.1110776812520946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2.1586018262272681E-2</v>
      </c>
      <c r="C26" s="69">
        <f>'Basic T2'!O26</f>
        <v>0.37640424707973252</v>
      </c>
      <c r="D26" s="69">
        <f>'Basic T2'!Z26</f>
        <v>1.8664788910508487</v>
      </c>
      <c r="E26" s="69">
        <f>'Basic T2'!AK26</f>
        <v>1.2758423703113615</v>
      </c>
      <c r="F26" s="69">
        <f>'Basic T2'!AV26</f>
        <v>1.6387401794141288</v>
      </c>
      <c r="G26" s="69">
        <f>'Basic T2'!BG26</f>
        <v>5.4536634317357162</v>
      </c>
      <c r="H26" s="69">
        <f>'Basic T2'!BR26</f>
        <v>5.5189991560940364</v>
      </c>
      <c r="I26" s="69">
        <f>'Basic T2'!CC26</f>
        <v>3.1176096377220146</v>
      </c>
      <c r="J26" s="69">
        <f>'Basic T2'!CN26</f>
        <v>1.0652856667332506</v>
      </c>
      <c r="K26" s="309">
        <f t="shared" si="12"/>
        <v>20.334609598403361</v>
      </c>
      <c r="L26" s="97"/>
      <c r="M26" s="97">
        <f t="shared" si="0"/>
        <v>0.17962334673611932</v>
      </c>
      <c r="N26" s="97">
        <f t="shared" si="1"/>
        <v>0.48458511176761543</v>
      </c>
      <c r="O26" s="97">
        <f t="shared" si="2"/>
        <v>1.1543522720547992</v>
      </c>
      <c r="P26" s="97">
        <f t="shared" si="3"/>
        <v>2.5778388575300024</v>
      </c>
      <c r="Q26" s="97">
        <f t="shared" si="4"/>
        <v>3.8987701736640172</v>
      </c>
      <c r="R26" s="97">
        <f t="shared" si="5"/>
        <v>2.4505178873929272</v>
      </c>
      <c r="S26" s="97">
        <f t="shared" si="6"/>
        <v>2.7482767987026397</v>
      </c>
      <c r="T26" s="97">
        <f t="shared" si="7"/>
        <v>3.2257896284826213</v>
      </c>
      <c r="U26" s="97">
        <f t="shared" si="8"/>
        <v>2.9990353312563047</v>
      </c>
      <c r="V26" s="97">
        <f t="shared" si="9"/>
        <v>2.2633140850629929</v>
      </c>
      <c r="W26" s="97"/>
      <c r="X26" s="97">
        <f t="shared" si="10"/>
        <v>0.10615408256457297</v>
      </c>
      <c r="Y26" s="97">
        <f t="shared" si="13"/>
        <v>1.8510522430157064</v>
      </c>
      <c r="Z26" s="97">
        <f t="shared" si="13"/>
        <v>9.178828253468911</v>
      </c>
      <c r="AA26" s="97">
        <f t="shared" si="13"/>
        <v>6.2742407919724146</v>
      </c>
      <c r="AB26" s="97">
        <f t="shared" si="13"/>
        <v>8.0588720992351863</v>
      </c>
      <c r="AC26" s="97">
        <f t="shared" si="13"/>
        <v>26.819612175706233</v>
      </c>
      <c r="AD26" s="97">
        <f t="shared" si="13"/>
        <v>27.140915242982484</v>
      </c>
      <c r="AE26" s="97">
        <f t="shared" si="13"/>
        <v>15.33154409793441</v>
      </c>
      <c r="AF26" s="97">
        <f t="shared" si="13"/>
        <v>5.2387810131200894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1.778459940010165E-3</v>
      </c>
      <c r="C27" s="69">
        <f>'Basic T2'!O27</f>
        <v>3.4656223843552943E-2</v>
      </c>
      <c r="D27" s="69">
        <f>'Basic T2'!Z27</f>
        <v>0.18250449842798977</v>
      </c>
      <c r="E27" s="69">
        <f>'Basic T2'!AK27</f>
        <v>5.250502598640476E-2</v>
      </c>
      <c r="F27" s="69">
        <f>'Basic T2'!AV27</f>
        <v>4.5688518267169208E-2</v>
      </c>
      <c r="G27" s="69">
        <f>'Basic T2'!BG27</f>
        <v>0.25475338480475357</v>
      </c>
      <c r="H27" s="69">
        <f>'Basic T2'!BR27</f>
        <v>0.35052571448476522</v>
      </c>
      <c r="I27" s="69">
        <f>'Basic T2'!CC27</f>
        <v>0.21640891573953264</v>
      </c>
      <c r="J27" s="69">
        <f>'Basic T2'!CN27</f>
        <v>6.3716086932879626E-2</v>
      </c>
      <c r="K27" s="309">
        <f t="shared" si="12"/>
        <v>1.2025368284270579</v>
      </c>
      <c r="L27" s="97"/>
      <c r="M27" s="97">
        <f t="shared" si="0"/>
        <v>1.4799066811644137E-2</v>
      </c>
      <c r="N27" s="97">
        <f t="shared" si="1"/>
        <v>4.461663287533045E-2</v>
      </c>
      <c r="O27" s="97">
        <f t="shared" si="2"/>
        <v>0.11287268419197573</v>
      </c>
      <c r="P27" s="97">
        <f t="shared" si="3"/>
        <v>0.10608637818662937</v>
      </c>
      <c r="Q27" s="97">
        <f t="shared" si="4"/>
        <v>0.10869876417055108</v>
      </c>
      <c r="R27" s="97">
        <f t="shared" si="5"/>
        <v>0.11446942668027016</v>
      </c>
      <c r="S27" s="97">
        <f t="shared" si="6"/>
        <v>0.17455006989871191</v>
      </c>
      <c r="T27" s="97">
        <f t="shared" si="7"/>
        <v>0.22391823128114149</v>
      </c>
      <c r="U27" s="97">
        <f t="shared" si="8"/>
        <v>0.17937610713103924</v>
      </c>
      <c r="V27" s="97">
        <f t="shared" si="9"/>
        <v>0.13384660907380511</v>
      </c>
      <c r="W27" s="97"/>
      <c r="X27" s="97">
        <f t="shared" si="10"/>
        <v>0.1478923470756755</v>
      </c>
      <c r="Y27" s="97">
        <f t="shared" si="13"/>
        <v>2.881926193386025</v>
      </c>
      <c r="Z27" s="97">
        <f t="shared" si="13"/>
        <v>15.17662445870446</v>
      </c>
      <c r="AA27" s="97">
        <f t="shared" si="13"/>
        <v>4.3661886060556148</v>
      </c>
      <c r="AB27" s="97">
        <f t="shared" si="13"/>
        <v>3.79934461773871</v>
      </c>
      <c r="AC27" s="97">
        <f t="shared" si="13"/>
        <v>21.184663852497231</v>
      </c>
      <c r="AD27" s="97">
        <f t="shared" si="13"/>
        <v>29.148854837423965</v>
      </c>
      <c r="AE27" s="97">
        <f t="shared" si="13"/>
        <v>17.996032273090531</v>
      </c>
      <c r="AF27" s="97">
        <f t="shared" si="13"/>
        <v>5.2984728140277859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0.11910207108532721</v>
      </c>
      <c r="C28" s="69">
        <f>'Basic T2'!O28</f>
        <v>1.8594339592127613</v>
      </c>
      <c r="D28" s="69">
        <f>'Basic T2'!Z28</f>
        <v>8.6987643947772035</v>
      </c>
      <c r="E28" s="69">
        <f>'Basic T2'!AK28</f>
        <v>3.3213523864094796</v>
      </c>
      <c r="F28" s="69">
        <f>'Basic T2'!AV28</f>
        <v>2.3473865577071575</v>
      </c>
      <c r="G28" s="69">
        <f>'Basic T2'!BG28</f>
        <v>23.3253284428935</v>
      </c>
      <c r="H28" s="69">
        <f>'Basic T2'!BR28</f>
        <v>21.836606594193405</v>
      </c>
      <c r="I28" s="69">
        <f>'Basic T2'!CC28</f>
        <v>12.004733370452536</v>
      </c>
      <c r="J28" s="69">
        <f>'Basic T2'!CN28</f>
        <v>4.5210531541216925</v>
      </c>
      <c r="K28" s="309">
        <f t="shared" si="12"/>
        <v>78.033760930853063</v>
      </c>
      <c r="L28" s="97"/>
      <c r="M28" s="97">
        <f t="shared" si="0"/>
        <v>0.9910819286640058</v>
      </c>
      <c r="N28" s="97">
        <f t="shared" si="1"/>
        <v>2.3938465624133838</v>
      </c>
      <c r="O28" s="97">
        <f t="shared" si="2"/>
        <v>5.3798832075336307</v>
      </c>
      <c r="P28" s="97">
        <f t="shared" si="3"/>
        <v>6.7107908002356735</v>
      </c>
      <c r="Q28" s="97">
        <f t="shared" si="4"/>
        <v>5.5847295454246124</v>
      </c>
      <c r="R28" s="97">
        <f t="shared" si="5"/>
        <v>10.480869473170573</v>
      </c>
      <c r="S28" s="97">
        <f t="shared" si="6"/>
        <v>10.873898974772061</v>
      </c>
      <c r="T28" s="97">
        <f t="shared" si="7"/>
        <v>12.421293522623484</v>
      </c>
      <c r="U28" s="97">
        <f t="shared" si="8"/>
        <v>12.727851849614586</v>
      </c>
      <c r="V28" s="97">
        <f t="shared" si="9"/>
        <v>8.6854340315982999</v>
      </c>
      <c r="W28" s="97"/>
      <c r="X28" s="97">
        <f t="shared" si="10"/>
        <v>0.15262890018958003</v>
      </c>
      <c r="Y28" s="97">
        <f t="shared" si="13"/>
        <v>2.3828583129043786</v>
      </c>
      <c r="Z28" s="97">
        <f t="shared" si="13"/>
        <v>11.147437072122301</v>
      </c>
      <c r="AA28" s="97">
        <f t="shared" si="13"/>
        <v>4.2563018196093125</v>
      </c>
      <c r="AB28" s="97">
        <f t="shared" si="13"/>
        <v>3.0081679131000922</v>
      </c>
      <c r="AC28" s="97">
        <f t="shared" si="13"/>
        <v>29.891329297279977</v>
      </c>
      <c r="AD28" s="97">
        <f t="shared" si="13"/>
        <v>27.983537296815879</v>
      </c>
      <c r="AE28" s="97">
        <f t="shared" si="13"/>
        <v>15.384025103044973</v>
      </c>
      <c r="AF28" s="97">
        <f t="shared" si="13"/>
        <v>5.793714284933503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5.0161848174969832E-2</v>
      </c>
      <c r="C29" s="69">
        <f>'Basic T2'!O29</f>
        <v>0.55255586910899246</v>
      </c>
      <c r="D29" s="69">
        <f>'Basic T2'!Z29</f>
        <v>2.5809002213206278</v>
      </c>
      <c r="E29" s="69">
        <f>'Basic T2'!AK29</f>
        <v>0.78208510075991133</v>
      </c>
      <c r="F29" s="69">
        <f>'Basic T2'!AV29</f>
        <v>1.0000276254431708</v>
      </c>
      <c r="G29" s="69">
        <f>'Basic T2'!BG29</f>
        <v>4.6944373026593489</v>
      </c>
      <c r="H29" s="69">
        <f>'Basic T2'!BR29</f>
        <v>4.8120095562381957</v>
      </c>
      <c r="I29" s="69">
        <f>'Basic T2'!CC29</f>
        <v>1.742304275315244</v>
      </c>
      <c r="J29" s="69">
        <f>'Basic T2'!CN29</f>
        <v>0.66124662686966673</v>
      </c>
      <c r="K29" s="309">
        <f t="shared" si="12"/>
        <v>16.875728425890127</v>
      </c>
      <c r="L29" s="97"/>
      <c r="M29" s="97">
        <f t="shared" si="0"/>
        <v>0.41741088783404645</v>
      </c>
      <c r="N29" s="97">
        <f t="shared" si="1"/>
        <v>0.7113637788824263</v>
      </c>
      <c r="O29" s="97">
        <f t="shared" si="2"/>
        <v>1.596197014985173</v>
      </c>
      <c r="P29" s="97">
        <f t="shared" si="3"/>
        <v>1.580202546606249</v>
      </c>
      <c r="Q29" s="97">
        <f t="shared" si="4"/>
        <v>2.3791922160057042</v>
      </c>
      <c r="R29" s="97">
        <f t="shared" si="5"/>
        <v>2.1093715674621429</v>
      </c>
      <c r="S29" s="97">
        <f t="shared" si="6"/>
        <v>2.3962196486191103</v>
      </c>
      <c r="T29" s="97">
        <f t="shared" si="7"/>
        <v>1.8027616392280299</v>
      </c>
      <c r="U29" s="97">
        <f t="shared" si="8"/>
        <v>1.8615682709197261</v>
      </c>
      <c r="V29" s="97">
        <f t="shared" si="9"/>
        <v>1.8783283572365246</v>
      </c>
      <c r="W29" s="97"/>
      <c r="X29" s="97">
        <f>IF($K29&gt;0,B29/$K29*100,0)</f>
        <v>0.29724256582615632</v>
      </c>
      <c r="Y29" s="97">
        <f t="shared" si="13"/>
        <v>3.2742638134735649</v>
      </c>
      <c r="Z29" s="97">
        <f t="shared" si="13"/>
        <v>15.293563372121493</v>
      </c>
      <c r="AA29" s="97">
        <f t="shared" si="13"/>
        <v>4.6343783273975001</v>
      </c>
      <c r="AB29" s="97">
        <f t="shared" si="13"/>
        <v>5.9258338378387556</v>
      </c>
      <c r="AC29" s="97">
        <f t="shared" si="13"/>
        <v>27.81768694178151</v>
      </c>
      <c r="AD29" s="97">
        <f t="shared" si="13"/>
        <v>28.514381333938665</v>
      </c>
      <c r="AE29" s="97">
        <f t="shared" si="13"/>
        <v>10.324320416547259</v>
      </c>
      <c r="AF29" s="97">
        <f t="shared" si="13"/>
        <v>3.9183293910750914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4.4844086309065306E-2</v>
      </c>
      <c r="C30" s="69">
        <f>'Basic T2'!O30</f>
        <v>0.26365103457498495</v>
      </c>
      <c r="D30" s="69">
        <f>'Basic T2'!Z30</f>
        <v>0.75863173912026449</v>
      </c>
      <c r="E30" s="69">
        <f>'Basic T2'!AK30</f>
        <v>0.44597708167991157</v>
      </c>
      <c r="F30" s="69">
        <f>'Basic T2'!AV30</f>
        <v>0.68650527261395478</v>
      </c>
      <c r="G30" s="69">
        <f>'Basic T2'!BG30</f>
        <v>8.4579556009573302</v>
      </c>
      <c r="H30" s="69">
        <f>'Basic T2'!BR30</f>
        <v>8.6687432016381614</v>
      </c>
      <c r="I30" s="69">
        <f>'Basic T2'!CC30</f>
        <v>4.6618890519041738</v>
      </c>
      <c r="J30" s="69">
        <f>'Basic T2'!CN30</f>
        <v>2.4325712125851506</v>
      </c>
      <c r="K30" s="309">
        <f t="shared" si="12"/>
        <v>26.420768281382998</v>
      </c>
      <c r="L30" s="97"/>
      <c r="M30" s="97">
        <f t="shared" si="0"/>
        <v>0.37316029136489876</v>
      </c>
      <c r="N30" s="97">
        <f t="shared" si="1"/>
        <v>0.33942594178567609</v>
      </c>
      <c r="O30" s="97">
        <f t="shared" si="2"/>
        <v>0.46918734302605269</v>
      </c>
      <c r="P30" s="97">
        <f t="shared" si="3"/>
        <v>0.90109646573482349</v>
      </c>
      <c r="Q30" s="97">
        <f t="shared" si="4"/>
        <v>1.6332828806865929</v>
      </c>
      <c r="R30" s="97">
        <f t="shared" si="5"/>
        <v>3.8004493218835527</v>
      </c>
      <c r="S30" s="97">
        <f t="shared" si="6"/>
        <v>4.3167438771334119</v>
      </c>
      <c r="T30" s="97">
        <f t="shared" si="7"/>
        <v>4.8236550114585155</v>
      </c>
      <c r="U30" s="97">
        <f t="shared" si="8"/>
        <v>6.8482729470222283</v>
      </c>
      <c r="V30" s="97">
        <f t="shared" si="9"/>
        <v>2.940725107116636</v>
      </c>
      <c r="W30" s="97"/>
      <c r="X30" s="97">
        <f t="shared" si="10"/>
        <v>0.16973044020322461</v>
      </c>
      <c r="Y30" s="97">
        <f t="shared" si="13"/>
        <v>0.99789314136168683</v>
      </c>
      <c r="Z30" s="97">
        <f t="shared" si="13"/>
        <v>2.8713462494382611</v>
      </c>
      <c r="AA30" s="97">
        <f t="shared" si="13"/>
        <v>1.6879792325878833</v>
      </c>
      <c r="AB30" s="97">
        <f t="shared" si="13"/>
        <v>2.5983546931816157</v>
      </c>
      <c r="AC30" s="97">
        <f t="shared" si="13"/>
        <v>32.012527080513031</v>
      </c>
      <c r="AD30" s="97">
        <f t="shared" si="13"/>
        <v>32.810337342636863</v>
      </c>
      <c r="AE30" s="97">
        <f t="shared" si="13"/>
        <v>17.644789895035355</v>
      </c>
      <c r="AF30" s="97">
        <f t="shared" si="13"/>
        <v>9.2070419250420734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5.6511672310126777E-2</v>
      </c>
      <c r="C31" s="69">
        <f>'Basic T2'!O31</f>
        <v>0.32496384074541929</v>
      </c>
      <c r="D31" s="69">
        <f>'Basic T2'!Z31</f>
        <v>1.229284270697945</v>
      </c>
      <c r="E31" s="69">
        <f>'Basic T2'!AK31</f>
        <v>0.56443357024932894</v>
      </c>
      <c r="F31" s="69">
        <f>'Basic T2'!AV31</f>
        <v>0.89698169645898562</v>
      </c>
      <c r="G31" s="69">
        <f>'Basic T2'!BG31</f>
        <v>8.4520420841029704</v>
      </c>
      <c r="H31" s="69">
        <f>'Basic T2'!BR31</f>
        <v>11.064186249297464</v>
      </c>
      <c r="I31" s="69">
        <f>'Basic T2'!CC31</f>
        <v>6.3140068663189934</v>
      </c>
      <c r="J31" s="69">
        <f>'Basic T2'!CN31</f>
        <v>3.3809593649718717</v>
      </c>
      <c r="K31" s="309">
        <f t="shared" si="12"/>
        <v>32.283369615153106</v>
      </c>
      <c r="L31" s="97"/>
      <c r="M31" s="97">
        <f t="shared" si="0"/>
        <v>0.47024956555981012</v>
      </c>
      <c r="N31" s="97">
        <f t="shared" si="1"/>
        <v>0.41836042050475497</v>
      </c>
      <c r="O31" s="97">
        <f t="shared" si="2"/>
        <v>0.76026956301791926</v>
      </c>
      <c r="P31" s="97">
        <f t="shared" si="3"/>
        <v>1.1404377403832591</v>
      </c>
      <c r="Q31" s="97">
        <f t="shared" si="4"/>
        <v>2.1340329165097498</v>
      </c>
      <c r="R31" s="97">
        <f t="shared" si="5"/>
        <v>3.7977921760933153</v>
      </c>
      <c r="S31" s="97">
        <f t="shared" si="6"/>
        <v>5.5095943132901795</v>
      </c>
      <c r="T31" s="97">
        <f t="shared" si="7"/>
        <v>6.5331007503627596</v>
      </c>
      <c r="U31" s="97">
        <f t="shared" si="8"/>
        <v>9.5182136639331123</v>
      </c>
      <c r="V31" s="97">
        <f t="shared" si="9"/>
        <v>3.5932534042358895</v>
      </c>
      <c r="W31" s="97"/>
      <c r="X31" s="97">
        <f t="shared" si="10"/>
        <v>0.17504886566612129</v>
      </c>
      <c r="Y31" s="97">
        <f t="shared" si="13"/>
        <v>1.0065982721732007</v>
      </c>
      <c r="Z31" s="97">
        <f t="shared" si="13"/>
        <v>3.807794184287832</v>
      </c>
      <c r="AA31" s="97">
        <f t="shared" si="13"/>
        <v>1.7483725428227797</v>
      </c>
      <c r="AB31" s="97">
        <f t="shared" si="13"/>
        <v>2.7784636707748191</v>
      </c>
      <c r="AC31" s="97">
        <f t="shared" si="13"/>
        <v>26.180792726592479</v>
      </c>
      <c r="AD31" s="97">
        <f t="shared" si="13"/>
        <v>34.272092353408418</v>
      </c>
      <c r="AE31" s="97">
        <f t="shared" si="13"/>
        <v>19.558078792851095</v>
      </c>
      <c r="AF31" s="97">
        <f t="shared" si="13"/>
        <v>10.472758591423254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5.1499301428727345E-4</v>
      </c>
      <c r="C32" s="69">
        <f>'Basic T2'!O32</f>
        <v>8.0771060832915118E-2</v>
      </c>
      <c r="D32" s="69">
        <f>'Basic T2'!Z32</f>
        <v>0.36870489393394518</v>
      </c>
      <c r="E32" s="69">
        <f>'Basic T2'!AK32</f>
        <v>0.27239446325901351</v>
      </c>
      <c r="F32" s="69">
        <f>'Basic T2'!AV32</f>
        <v>0.29039909087099841</v>
      </c>
      <c r="G32" s="69">
        <f>'Basic T2'!BG32</f>
        <v>2.1948438447768335</v>
      </c>
      <c r="H32" s="69">
        <f>'Basic T2'!BR32</f>
        <v>3.7983881266933599</v>
      </c>
      <c r="I32" s="69">
        <f>'Basic T2'!CC32</f>
        <v>3.1150839674593258</v>
      </c>
      <c r="J32" s="69">
        <f>'Basic T2'!CN32</f>
        <v>1.6284945632239707</v>
      </c>
      <c r="K32" s="309">
        <f t="shared" si="12"/>
        <v>11.749595004064648</v>
      </c>
      <c r="L32" s="97"/>
      <c r="M32" s="97">
        <f t="shared" si="0"/>
        <v>4.2854021361447151E-3</v>
      </c>
      <c r="N32" s="97">
        <f t="shared" si="1"/>
        <v>0.10398515384715103</v>
      </c>
      <c r="O32" s="97">
        <f t="shared" si="2"/>
        <v>0.2280311521716418</v>
      </c>
      <c r="P32" s="97">
        <f t="shared" si="3"/>
        <v>0.5503728738791992</v>
      </c>
      <c r="Q32" s="97">
        <f t="shared" si="4"/>
        <v>0.69089617022252514</v>
      </c>
      <c r="R32" s="97">
        <f t="shared" si="5"/>
        <v>0.98621856096977734</v>
      </c>
      <c r="S32" s="97">
        <f t="shared" si="6"/>
        <v>1.8914701136586072</v>
      </c>
      <c r="T32" s="97">
        <f t="shared" si="7"/>
        <v>3.2231763183235271</v>
      </c>
      <c r="U32" s="97">
        <f t="shared" si="8"/>
        <v>4.5846038150914428</v>
      </c>
      <c r="V32" s="97">
        <f t="shared" si="9"/>
        <v>1.3077715477052154</v>
      </c>
      <c r="W32" s="97"/>
      <c r="X32" s="97">
        <f t="shared" si="10"/>
        <v>4.3830703450554427E-3</v>
      </c>
      <c r="Y32" s="97">
        <f t="shared" si="13"/>
        <v>0.68743697808284643</v>
      </c>
      <c r="Z32" s="97">
        <f t="shared" si="13"/>
        <v>3.138022151456247</v>
      </c>
      <c r="AA32" s="97">
        <f t="shared" si="13"/>
        <v>2.3183306587570169</v>
      </c>
      <c r="AB32" s="97">
        <f t="shared" si="13"/>
        <v>2.4715668137543285</v>
      </c>
      <c r="AC32" s="97">
        <f t="shared" si="13"/>
        <v>18.68016594629475</v>
      </c>
      <c r="AD32" s="97">
        <f t="shared" si="13"/>
        <v>32.327821728147633</v>
      </c>
      <c r="AE32" s="97">
        <f t="shared" si="13"/>
        <v>26.512266732442232</v>
      </c>
      <c r="AF32" s="97">
        <f t="shared" si="13"/>
        <v>13.860005920719907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6.3376395075492309E-2</v>
      </c>
      <c r="C33" s="69">
        <f>'Basic T2'!O33</f>
        <v>1.6731356750509589</v>
      </c>
      <c r="D33" s="69">
        <f>'Basic T2'!Z33</f>
        <v>6.0749941235620568</v>
      </c>
      <c r="E33" s="69">
        <f>'Basic T2'!AK33</f>
        <v>3.0456984009441865</v>
      </c>
      <c r="F33" s="69">
        <f>'Basic T2'!AV33</f>
        <v>2.5972840011724525</v>
      </c>
      <c r="G33" s="69">
        <f>'Basic T2'!BG33</f>
        <v>18.722721929638638</v>
      </c>
      <c r="H33" s="69">
        <f>'Basic T2'!BR33</f>
        <v>30.730083530146949</v>
      </c>
      <c r="I33" s="69">
        <f>'Basic T2'!CC33</f>
        <v>20.180606723217135</v>
      </c>
      <c r="J33" s="69">
        <f>'Basic T2'!CN33</f>
        <v>7.2537250056653422</v>
      </c>
      <c r="K33" s="309">
        <f t="shared" ref="K33" si="14">SUM(B33:J33)</f>
        <v>90.341625784473209</v>
      </c>
      <c r="L33" s="97"/>
      <c r="M33" s="97">
        <f t="shared" si="0"/>
        <v>0.5273728600251768</v>
      </c>
      <c r="N33" s="97">
        <f t="shared" si="1"/>
        <v>2.1540050208976766</v>
      </c>
      <c r="O33" s="97">
        <f t="shared" si="2"/>
        <v>3.757172557845105</v>
      </c>
      <c r="P33" s="97">
        <f t="shared" si="3"/>
        <v>6.153832063403609</v>
      </c>
      <c r="Q33" s="97">
        <f t="shared" si="4"/>
        <v>6.1792671733515148</v>
      </c>
      <c r="R33" s="97">
        <f t="shared" si="5"/>
        <v>8.4127606266052872</v>
      </c>
      <c r="S33" s="97">
        <f t="shared" si="6"/>
        <v>15.302552727307933</v>
      </c>
      <c r="T33" s="97">
        <f t="shared" si="7"/>
        <v>20.880866891278536</v>
      </c>
      <c r="U33" s="97">
        <f t="shared" si="8"/>
        <v>20.42098026336722</v>
      </c>
      <c r="V33" s="97">
        <f t="shared" si="9"/>
        <v>10.055342991268592</v>
      </c>
      <c r="W33" s="97"/>
      <c r="X33" s="97">
        <f t="shared" ref="X33" si="15">IF($K33&gt;0,B33/$K33*100,0)</f>
        <v>7.0151931100607495E-2</v>
      </c>
      <c r="Y33" s="97">
        <f t="shared" ref="Y33" si="16">IF($K33&gt;0,C33/$K33*100,0)</f>
        <v>1.852009702639773</v>
      </c>
      <c r="Z33" s="97">
        <f t="shared" ref="Z33" si="17">IF($K33&gt;0,D33/$K33*100,0)</f>
        <v>6.7244684505181338</v>
      </c>
      <c r="AA33" s="97">
        <f t="shared" ref="AA33" si="18">IF($K33&gt;0,E33/$K33*100,0)</f>
        <v>3.3713123651441341</v>
      </c>
      <c r="AB33" s="97">
        <f t="shared" ref="AB33" si="19">IF($K33&gt;0,F33/$K33*100,0)</f>
        <v>2.8749582250918948</v>
      </c>
      <c r="AC33" s="97">
        <f t="shared" ref="AC33" si="20">IF($K33&gt;0,G33/$K33*100,0)</f>
        <v>20.724357976803716</v>
      </c>
      <c r="AD33" s="97">
        <f t="shared" ref="AD33" si="21">IF($K33&gt;0,H33/$K33*100,0)</f>
        <v>34.015420093788542</v>
      </c>
      <c r="AE33" s="97">
        <f t="shared" ref="AE33" si="22">IF($K33&gt;0,I33/$K33*100,0)</f>
        <v>22.338104442974863</v>
      </c>
      <c r="AF33" s="97">
        <f>IF($K33&gt;0,J33/$K33*100,0)</f>
        <v>8.0292168119383369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12.017378951292017</v>
      </c>
      <c r="C35" s="310">
        <f t="shared" ref="C35:K35" si="24">SUM(C8:C33)</f>
        <v>77.675569871869811</v>
      </c>
      <c r="D35" s="310">
        <f t="shared" si="24"/>
        <v>161.69058061699243</v>
      </c>
      <c r="E35" s="310">
        <f t="shared" si="24"/>
        <v>49.492712338653718</v>
      </c>
      <c r="F35" s="310">
        <f t="shared" si="24"/>
        <v>42.032233407440387</v>
      </c>
      <c r="G35" s="310">
        <f t="shared" si="24"/>
        <v>222.55146390862689</v>
      </c>
      <c r="H35" s="310">
        <f t="shared" si="24"/>
        <v>200.81671390230244</v>
      </c>
      <c r="I35" s="310">
        <f t="shared" si="24"/>
        <v>96.646402796840377</v>
      </c>
      <c r="J35" s="310">
        <f t="shared" si="24"/>
        <v>35.520944205982374</v>
      </c>
      <c r="K35" s="310">
        <f t="shared" si="24"/>
        <v>898.4440000000003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1.3375768496747724</v>
      </c>
      <c r="Y35" s="98">
        <f t="shared" ref="Y35:AG35" si="26">IF($K35&gt;0,C35/$K35*100,0)</f>
        <v>8.645566097816868</v>
      </c>
      <c r="Z35" s="98">
        <f t="shared" si="26"/>
        <v>17.996734422734459</v>
      </c>
      <c r="AA35" s="98">
        <f t="shared" si="26"/>
        <v>5.5087142146481805</v>
      </c>
      <c r="AB35" s="98">
        <f t="shared" si="26"/>
        <v>4.6783364803416099</v>
      </c>
      <c r="AC35" s="98">
        <f t="shared" si="26"/>
        <v>24.770766336981136</v>
      </c>
      <c r="AD35" s="98">
        <f t="shared" si="26"/>
        <v>22.351611664422308</v>
      </c>
      <c r="AE35" s="98">
        <f t="shared" si="26"/>
        <v>10.757087007853617</v>
      </c>
      <c r="AF35" s="98">
        <f t="shared" si="26"/>
        <v>3.9536069255270623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automation\Data\Results\Workbooks\LEPs\NO_LEP\[NO_LEP_MainTables.Main.xlsm]Manager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automation\Data\Results\Workbooks\LEPs\NO_LEP\[NO_LEP_MainTables.Main.xlsm]Manager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automation\Data\Results\Workbooks\LEPs\NO_LEP\[NO_LEP_MainTables.Main.xlsm]Manager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automation\Data\Results\Workbooks\LEPs\NO_LEP\[NO_LEP_MainTables.Main.xlsm]Manager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automation\Data\Results\Workbooks\LEPs\NO_LEP\[NO_LEP_MainTables.Main.xlsm]Manager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automation\Data\Results\Workbooks\LEPs\NO_LEP\[NO_LEP_MainTables.Main.xlsm]Manager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automation\Data\Results\Workbooks\LEPs\NO_LEP\[NO_LEP_MainTables.Main.xlsm]Manager</v>
      </c>
      <c r="Y79" s="91" t="str">
        <f ca="1">CELL("filename")</f>
        <v>M:\IE\Projects\Nuffield via NFER AI and automation\Data\Results\Workbooks\LEPs\NO_LEP\[NO_LEP_MainTables.Main.xlsm]Manager</v>
      </c>
      <c r="AW79" s="91" t="str">
        <f ca="1">CELL("filename")</f>
        <v>M:\IE\Projects\Nuffield via NFER AI and automation\Data\Results\Workbooks\LEPs\NO_LEP\[NO_LEP_MainTables.Main.xlsm]Manager</v>
      </c>
      <c r="BU79" s="91" t="str">
        <f ca="1">CELL("filename")</f>
        <v>M:\IE\Projects\Nuffield via NFER AI and automation\Data\Results\Workbooks\LEPs\NO_LEP\[NO_LEP_MainTables.Main.xlsm]Manager</v>
      </c>
      <c r="CS79" s="91" t="str">
        <f ca="1">CELL("filename")</f>
        <v>M:\IE\Projects\Nuffield via NFER AI and automation\Data\Results\Workbooks\LEPs\NO_LEP\[NO_LEP_MainTables.Main.xlsm]Manager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automation\Data\Results\Workbooks\LEPs\NO_LEP\[NO_LEP_MainTables.Main.xlsm]Manager</v>
      </c>
      <c r="Y96" s="91" t="str">
        <f ca="1">CELL("filename")</f>
        <v>M:\IE\Projects\Nuffield via NFER AI and automation\Data\Results\Workbooks\LEPs\NO_LEP\[NO_LEP_MainTables.Main.xlsm]Manager</v>
      </c>
      <c r="AW96" s="91" t="str">
        <f ca="1">CELL("filename")</f>
        <v>M:\IE\Projects\Nuffield via NFER AI and automation\Data\Results\Workbooks\LEPs\NO_LEP\[NO_LEP_MainTables.Main.xlsm]Manager</v>
      </c>
      <c r="BU96" s="91" t="str">
        <f ca="1">CELL("filename")</f>
        <v>M:\IE\Projects\Nuffield via NFER AI and automation\Data\Results\Workbooks\LEPs\NO_LEP\[NO_LEP_MainTables.Main.xlsm]Manager</v>
      </c>
      <c r="CS96" s="91" t="str">
        <f ca="1">CELL("filename")</f>
        <v>M:\IE\Projects\Nuffield via NFER AI and automation\Data\Results\Workbooks\LEPs\NO_LEP\[NO_LEP_MainTables.Main.xlsm]Manager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08195F-B42E-4529-897C-8C022A2C76A7}"/>
</file>

<file path=customXml/itemProps2.xml><?xml version="1.0" encoding="utf-8"?>
<ds:datastoreItem xmlns:ds="http://schemas.openxmlformats.org/officeDocument/2006/customXml" ds:itemID="{B43DC50E-FC46-4BD3-8B53-B5C0971D3C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2024-02-29T15:53:58Z</dcterms:modified>
</cp:coreProperties>
</file>