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T_LEP\"/>
    </mc:Choice>
  </mc:AlternateContent>
  <xr:revisionPtr revIDLastSave="0" documentId="13_ncr:1_{BA57D57F-B89A-4196-B3FC-9B77E853D35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7" i="78" l="1"/>
  <c r="CN107" i="78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<sst xmlns="http://schemas.openxmlformats.org/spreadsheetml/2006/main" count="2355" uniqueCount="531">
  <si>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</si>
  <si>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</si>
  <si>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</si>
  <si>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</si>
  <si>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</si>
  <si>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</si>
  <si>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</si>
  <si>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</si>
  <si>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</si>
  <si>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</si>
  <si>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</si>
  <si>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</si>
  <si>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</si>
  <si>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</si>
  <si>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</si>
  <si>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</si>
  <si>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</si>
  <si>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</si>
  <si>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</si>
  <si>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</si>
  <si>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</si>
  <si>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</si>
  <si>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</si>
  <si>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</si>
  <si>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</si>
  <si>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</si>
  <si>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</si>
  <si>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</si>
  <si>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</si>
  <si>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</si>
  <si>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</si>
  <si>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</si>
  <si>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</si>
  <si>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</si>
  <si>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</si>
  <si>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</si>
  <si>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</si>
  <si>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</si>
  <si>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</si>
  <si>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</si>
  <si>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</si>
  <si>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</si>
  <si>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</si>
  <si>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</si>
  <si>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</si>
  <si>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</si>
  <si>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</si>
  <si>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</si>
  <si>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</si>
  <si>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</si>
  <si>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</si>
  <si>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</si>
  <si>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</si>
  <si>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</si>
  <si>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</si>
  <si>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</si>
  <si>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</si>
  <si>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</si>
  <si>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</si>
  <si>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</si>
  <si>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</si>
  <si>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</si>
  <si>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</si>
  <si>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</si>
  <si>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</si>
  <si>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</si>
  <si>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</si>
  <si>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</si>
  <si>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</si>
  <si>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</si>
  <si>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</si>
  <si>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</si>
  <si>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</si>
  <si>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</si>
  <si>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</si>
  <si>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</si>
  <si>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</si>
  <si>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</si>
  <si>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</si>
  <si>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</si>
  <si>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</si>
  <si>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</si>
  <si>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</si>
  <si>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</si>
  <si>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</si>
  <si>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</si>
  <si>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</si>
  <si>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</si>
  <si>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</si>
  <si>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</si>
  <si>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</si>
  <si>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</si>
  <si>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</si>
  <si>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</si>
  <si>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</si>
  <si>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</si>
  <si>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</si>
  <si>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</si>
  <si>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</si>
  <si>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</si>
  <si>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</si>
  <si>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</si>
  <si>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</si>
  <si>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</si>
  <si>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</si>
  <si>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</si>
  <si>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</si>
  <si>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</si>
  <si>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</si>
  <si>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</si>
  <si>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</si>
  <si>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</si>
  <si>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</si>
  <si>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</si>
  <si>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</si>
  <si>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</si>
  <si>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</si>
  <si>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</si>
  <si>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</si>
  <si>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</si>
  <si>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</si>
  <si>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</si>
  <si>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</si>
  <si>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</si>
  <si>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</si>
  <si>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</si>
  <si>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</si>
  <si>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</si>
  <si>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</si>
  <si>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</si>
  <si>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</si>
  <si>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</si>
  <si>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</si>
  <si>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</si>
  <si>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</si>
  <si>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</si>
  <si>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</si>
  <si>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</si>
  <si>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</si>
  <si>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</si>
  <si>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</si>
  <si>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</si>
  <si>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</si>
  <si>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</si>
  <si>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</si>
  <si>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</si>
  <si>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</si>
  <si>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</si>
  <si>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</si>
  <si>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</si>
  <si>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</si>
  <si>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</si>
  <si>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</si>
  <si>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</si>
  <si>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</si>
  <si>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</si>
  <si>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</si>
  <si>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</si>
  <si>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</si>
  <si>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</si>
  <si>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</si>
  <si>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</si>
  <si>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</si>
  <si>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</si>
  <si>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</si>
  <si>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</si>
  <si>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</si>
  <si>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</si>
  <si>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</si>
  <si>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</si>
  <si>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</si>
  <si>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</si>
  <si>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</si>
  <si>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</si>
  <si>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</si>
  <si>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</si>
  <si>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</si>
  <si>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</si>
  <si>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</si>
  <si>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</si>
  <si>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</si>
  <si>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</si>
  <si>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</si>
  <si>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</si>
  <si>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</si>
  <si>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</si>
  <si>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</si>
  <si>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</si>
  <si>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</si>
  <si>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</si>
  <si>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</si>
  <si>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</si>
  <si>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</si>
  <si>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</si>
  <si>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</si>
  <si>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</si>
  <si>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</si>
  <si>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</si>
  <si>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</si>
  <si>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</si>
  <si>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</si>
  <si>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</si>
  <si>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</si>
  <si>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</si>
  <si>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</si>
  <si>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</si>
  <si>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</si>
  <si>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</si>
  <si>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</si>
  <si>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</si>
  <si>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</si>
  <si>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</si>
  <si>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</si>
  <si>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</si>
  <si>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</si>
  <si>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</si>
  <si>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</si>
  <si>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</si>
  <si>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</si>
  <si>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</si>
  <si>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</si>
  <si>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</si>
  <si>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</si>
  <si>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</si>
  <si>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</si>
  <si>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</si>
  <si>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</si>
  <si>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</si>
  <si>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</si>
  <si>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</si>
  <si>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</si>
  <si>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</si>
  <si>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</si>
  <si>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</si>
  <si>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</si>
  <si>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</si>
  <si>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</si>
  <si>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</si>
  <si>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</si>
  <si>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</si>
  <si>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</si>
  <si>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</si>
  <si>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</si>
  <si>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</si>
  <si>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</si>
  <si>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</si>
  <si>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</si>
  <si>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</si>
  <si>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</si>
  <si>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</si>
  <si>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</si>
  <si>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</si>
  <si>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</si>
  <si>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</si>
  <si>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</si>
  <si>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</si>
  <si>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</si>
  <si>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</si>
  <si>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</si>
  <si>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</si>
  <si>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</si>
  <si>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</si>
  <si>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</si>
  <si>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</si>
  <si>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</si>
  <si>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</si>
  <si>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</si>
  <si>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</si>
  <si>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</si>
  <si>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</si>
  <si>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</si>
  <si>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</si>
  <si>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</si>
  <si>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</si>
  <si>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</si>
  <si>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</si>
  <si>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</si>
  <si>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</si>
  <si>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</si>
  <si>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</si>
  <si>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</si>
  <si>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</si>
  <si>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</si>
  <si>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</si>
  <si>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</si>
  <si>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</si>
  <si>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</si>
  <si>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</si>
  <si>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</si>
  <si>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</si>
  <si>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</si>
  <si>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</si>
  <si>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</si>
  <si>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</si>
  <si>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</si>
  <si>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</si>
  <si>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</si>
  <si>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</si>
  <si>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</si>
  <si>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</si>
  <si>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</si>
  <si>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</si>
  <si>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</si>
  <si>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</si>
  <si>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</si>
  <si>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</si>
  <si>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</si>
  <si>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</si>
  <si>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</si>
  <si>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</si>
  <si>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</si>
  <si>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</si>
  <si>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</si>
  <si>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</si>
  <si>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</si>
  <si>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</si>
  <si>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</si>
  <si>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</si>
  <si>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</si>
  <si>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</si>
  <si>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</si>
  <si>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</si>
  <si>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</si>
  <si>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</si>
  <si>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</si>
  <si>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</si>
  <si>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</si>
  <si>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</si>
  <si>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</si>
  <si>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</si>
  <si>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</si>
  <si>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</si>
  <si>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</si>
  <si>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</si>
  <si>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</si>
  <si>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</si>
  <si>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</si>
  <si>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</si>
  <si>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</si>
  <si>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</si>
  <si>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</si>
  <si>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</si>
  <si>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</si>
  <si>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</si>
  <si>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</si>
  <si>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</si>
  <si>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</si>
  <si>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</si>
  <si>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</si>
  <si>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</si>
  <si>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</si>
  <si>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</si>
  <si>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</si>
  <si>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</si>
  <si>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</si>
  <si>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</si>
  <si>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</si>
  <si>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</si>
  <si>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</si>
  <si>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</si>
  <si>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</si>
  <si>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</si>
  <si>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</si>
  <si>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</si>
  <si>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</si>
  <si>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</si>
  <si>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</si>
  <si>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</si>
  <si>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</si>
  <si>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</si>
  <si>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</si>
  <si>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</si>
  <si>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</si>
  <si>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</si>
  <si>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</si>
  <si>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</si>
  <si>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</si>
  <si>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</si>
  <si>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</si>
  <si>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</si>
  <si>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</si>
  <si>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</si>
  <si>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</si>
  <si>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</si>
  <si>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</si>
  <si>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</si>
  <si>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</si>
  <si>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</si>
  <si>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</si>
  <si>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</si>
  <si>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</si>
  <si>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</si>
  <si>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</si>
  <si>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</si>
  <si>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</si>
  <si>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</si>
  <si>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</si>
  <si>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</si>
  <si>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</si>
  <si>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</si>
  <si>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</si>
  <si>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</si>
  <si>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</si>
  <si>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</si>
  <si>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</si>
  <si>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</si>
  <si>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</si>
  <si>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</si>
  <si>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</si>
  <si>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</si>
  <si>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</si>
  <si>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</si>
  <si>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</si>
  <si>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</si>
  <si>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</si>
  <si>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</si>
  <si>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</si>
  <si>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</si>
  <si>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</si>
  <si>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</si>
  <si>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</si>
  <si>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</si>
  <si>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</si>
  <si>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</si>
  <si>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</si>
  <si>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</si>
  <si>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</si>
  <si>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</si>
  <si>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</si>
  <si>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</si>
  <si>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</si>
  <si>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</si>
  <si>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</si>
  <si>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</si>
  <si>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</si>
  <si>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</si>
  <si>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</si>
  <si>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</si>
  <si>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</si>
  <si>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</si>
  <si>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</si>
  <si>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</si>
  <si>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</si>
  <si>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</si>
  <si>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</si>
  <si>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</si>
  <si>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</si>
  <si>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</si>
  <si>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</si>
  <si>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</si>
  <si>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</si>
  <si>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</si>
  <si>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</si>
  <si>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</si>
  <si>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</si>
  <si>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</si>
  <si>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</si>
  <si>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</si>
  <si>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</si>
  <si>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</si>
  <si>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</si>
  <si>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</si>
  <si>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</si>
  <si>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</si>
  <si>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</si>
  <si>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</si>
  <si>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</si>
  <si>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</si>
  <si>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</si>
  <si>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</si>
  <si>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</si>
  <si>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</si>
  <si>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</si>
  <si>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</si>
  <si>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</si>
  <si>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</si>
  <si>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</si>
  <si>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</si>
  <si>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</si>
  <si>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</si>
  <si>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</si>
  <si>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</si>
  <si>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</si>
  <si>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</si>
  <si>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</si>
  <si>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</si>
  <si>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</si>
  <si>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</si>
  <si>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</si>
  <si>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</si>
  <si>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</si>
  <si>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</si>
  <si>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</si>
  <si>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</si>
  <si>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</si>
  <si>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</si>
  <si>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</si>
  <si>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</si>
  <si>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</si>
  <si>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</si>
  <si>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</si>
  <si>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</si>
  <si>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</si>
  <si>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</si>
  <si>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</si>
  <si>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</si>
  <si>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</si>
  <si>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</si>
  <si>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</si>
  <si>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</si>
  <si>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</si>
  <si>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</si>
  <si>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</si>
  <si>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</si>
  <si>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</si>
  <si>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</si>
  <si>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</si>
  <si>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</si>
  <si>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</si>
  <si>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</si>
  <si>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</si>
  <si>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</si>
  <si>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</si>
  <si>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</si>
  <si>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</si>
  <si>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</si>
  <si>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automation/Data/Results/Workbooks/LEPs/ST_LEP/ST_LEP_Database.Main.xlsx</t>
  </si>
  <si>
    <t>31. Stoke-on-Trent and Staffordshire</t>
  </si>
  <si>
    <t>28-02-2024 10:02:25</t>
  </si>
  <si>
    <t>Stoke-on-Trent and Staffordshire</t>
  </si>
  <si>
    <t>29 02 2024 03:55:30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</si>
</sst>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0.31782420520671817</c:v>
                </c:pt>
                <c:pt idx="2">
                  <c:v>1.8892550533071262</c:v>
                </c:pt>
                <c:pt idx="3">
                  <c:v>8.0888406416801395E-2</c:v>
                </c:pt>
                <c:pt idx="4">
                  <c:v>-1.3753588801508676</c:v>
                </c:pt>
                <c:pt idx="5">
                  <c:v>0.80698846865856488</c:v>
                </c:pt>
                <c:pt idx="7">
                  <c:v>-1.7855028204113665</c:v>
                </c:pt>
                <c:pt idx="8">
                  <c:v>-0.33823576714724357</c:v>
                </c:pt>
                <c:pt idx="9">
                  <c:v>0.4647998348098481</c:v>
                </c:pt>
                <c:pt idx="10">
                  <c:v>2.2694741532384821</c:v>
                </c:pt>
                <c:pt idx="11">
                  <c:v>1.2777605966274308</c:v>
                </c:pt>
                <c:pt idx="12">
                  <c:v>-7.7564402610547978</c:v>
                </c:pt>
                <c:pt idx="13">
                  <c:v>5.189075265822729</c:v>
                </c:pt>
                <c:pt idx="14">
                  <c:v>5.4425951445213228</c:v>
                </c:pt>
                <c:pt idx="15">
                  <c:v>0.40126064611574197</c:v>
                </c:pt>
                <c:pt idx="17">
                  <c:v>2.2716447498483783</c:v>
                </c:pt>
                <c:pt idx="18">
                  <c:v>3.0088176938601441</c:v>
                </c:pt>
                <c:pt idx="19">
                  <c:v>-2.2947888388691884</c:v>
                </c:pt>
                <c:pt idx="20">
                  <c:v>-6.5692253468530026E-2</c:v>
                </c:pt>
                <c:pt idx="22">
                  <c:v>3.0520308363329862</c:v>
                </c:pt>
                <c:pt idx="24">
                  <c:v>0.28164475853913462</c:v>
                </c:pt>
                <c:pt idx="25">
                  <c:v>-3.899324050652242</c:v>
                </c:pt>
                <c:pt idx="26">
                  <c:v>-2.2852231575911652</c:v>
                </c:pt>
                <c:pt idx="27">
                  <c:v>-0.7370192163988043</c:v>
                </c:pt>
                <c:pt idx="29">
                  <c:v>5.5536367754293048</c:v>
                </c:pt>
                <c:pt idx="30">
                  <c:v>-1.2367095669901351</c:v>
                </c:pt>
                <c:pt idx="31">
                  <c:v>17.844539784792168</c:v>
                </c:pt>
                <c:pt idx="32">
                  <c:v>-10.081306441625582</c:v>
                </c:pt>
                <c:pt idx="33">
                  <c:v>-4.3010092098147439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0.45156220068820474</c:v>
                </c:pt>
                <c:pt idx="2">
                  <c:v>0.7460829691915416</c:v>
                </c:pt>
                <c:pt idx="3">
                  <c:v>0.3746476173531299</c:v>
                </c:pt>
                <c:pt idx="4">
                  <c:v>0.32326231210737522</c:v>
                </c:pt>
                <c:pt idx="5">
                  <c:v>0.57202149131341251</c:v>
                </c:pt>
                <c:pt idx="7">
                  <c:v>-0.13049739943703509</c:v>
                </c:pt>
                <c:pt idx="8">
                  <c:v>0.68307782244010351</c:v>
                </c:pt>
                <c:pt idx="9">
                  <c:v>0.90416091855527458</c:v>
                </c:pt>
                <c:pt idx="10">
                  <c:v>0.55774406685469291</c:v>
                </c:pt>
                <c:pt idx="11">
                  <c:v>0.83800270753531247</c:v>
                </c:pt>
                <c:pt idx="12">
                  <c:v>-0.33429929366042277</c:v>
                </c:pt>
                <c:pt idx="13">
                  <c:v>0.87827476117661174</c:v>
                </c:pt>
                <c:pt idx="14">
                  <c:v>-1.2766504586425587E-2</c:v>
                </c:pt>
                <c:pt idx="15">
                  <c:v>0.58772650048697361</c:v>
                </c:pt>
                <c:pt idx="17">
                  <c:v>1.3960627968728323</c:v>
                </c:pt>
                <c:pt idx="18">
                  <c:v>1.1520033174322375</c:v>
                </c:pt>
                <c:pt idx="19">
                  <c:v>0.14020843599271693</c:v>
                </c:pt>
                <c:pt idx="20">
                  <c:v>0.70573968439637813</c:v>
                </c:pt>
                <c:pt idx="22">
                  <c:v>8.3655678839700265E-2</c:v>
                </c:pt>
                <c:pt idx="24">
                  <c:v>-0.66732131444080522</c:v>
                </c:pt>
                <c:pt idx="25">
                  <c:v>-5.234957664130846E-2</c:v>
                </c:pt>
                <c:pt idx="26">
                  <c:v>-0.14136741745116588</c:v>
                </c:pt>
                <c:pt idx="27">
                  <c:v>-0.51240832280988746</c:v>
                </c:pt>
                <c:pt idx="29">
                  <c:v>0.23451745373777033</c:v>
                </c:pt>
                <c:pt idx="30">
                  <c:v>-0.51175963311945738</c:v>
                </c:pt>
                <c:pt idx="31">
                  <c:v>-6.2798906482843364</c:v>
                </c:pt>
                <c:pt idx="32">
                  <c:v>0.31507206146532685</c:v>
                </c:pt>
                <c:pt idx="33">
                  <c:v>-9.1469746976369226E-2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7.8069999999999862</c:v>
                </c:pt>
                <c:pt idx="1">
                  <c:v>4.9759999999999911</c:v>
                </c:pt>
                <c:pt idx="2">
                  <c:v>5.7260000000000009</c:v>
                </c:pt>
                <c:pt idx="3">
                  <c:v>5.9740000000000153</c:v>
                </c:pt>
                <c:pt idx="4">
                  <c:v>5.6749999999999954</c:v>
                </c:pt>
                <c:pt idx="5">
                  <c:v>5.9149999999999965</c:v>
                </c:pt>
                <c:pt idx="6">
                  <c:v>5.1949999999999941</c:v>
                </c:pt>
                <c:pt idx="7">
                  <c:v>3.8880000000000017</c:v>
                </c:pt>
                <c:pt idx="8">
                  <c:v>7.1569999999999947</c:v>
                </c:pt>
                <c:pt idx="9">
                  <c:v>5.1690000000000023</c:v>
                </c:pt>
                <c:pt idx="10">
                  <c:v>3.4769999999999972</c:v>
                </c:pt>
                <c:pt idx="11">
                  <c:v>3.5169999999999959</c:v>
                </c:pt>
                <c:pt idx="12">
                  <c:v>3.5529999999999968</c:v>
                </c:pt>
                <c:pt idx="13">
                  <c:v>3.6050000000000031</c:v>
                </c:pt>
                <c:pt idx="14">
                  <c:v>3.64299999999999</c:v>
                </c:pt>
                <c:pt idx="15">
                  <c:v>3.6410000000000005</c:v>
                </c:pt>
                <c:pt idx="16">
                  <c:v>3.6410000000000107</c:v>
                </c:pt>
                <c:pt idx="17">
                  <c:v>3.6410000000000027</c:v>
                </c:pt>
                <c:pt idx="18">
                  <c:v>3.6390000000000025</c:v>
                </c:pt>
                <c:pt idx="19">
                  <c:v>3.6380000000000008</c:v>
                </c:pt>
                <c:pt idx="20">
                  <c:v>3.6400000000000032</c:v>
                </c:pt>
                <c:pt idx="21">
                  <c:v>3.6420000000000003</c:v>
                </c:pt>
                <c:pt idx="22">
                  <c:v>3.6439999999999997</c:v>
                </c:pt>
                <c:pt idx="23">
                  <c:v>3.6449999999999871</c:v>
                </c:pt>
                <c:pt idx="24" formatCode="#,##0.00">
                  <c:v>3.6449999999999947</c:v>
                </c:pt>
                <c:pt idx="25">
                  <c:v>3.6449999999999934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0.15299999999999997</c:v>
                </c:pt>
                <c:pt idx="1">
                  <c:v>0.19199999999999953</c:v>
                </c:pt>
                <c:pt idx="2">
                  <c:v>0.4600000000000008</c:v>
                </c:pt>
                <c:pt idx="3">
                  <c:v>0.18600000000000047</c:v>
                </c:pt>
                <c:pt idx="4">
                  <c:v>5.8999999999999928E-2</c:v>
                </c:pt>
                <c:pt idx="5">
                  <c:v>0.22000000000000053</c:v>
                </c:pt>
                <c:pt idx="6">
                  <c:v>8.1000000000000266E-2</c:v>
                </c:pt>
                <c:pt idx="7">
                  <c:v>0.17399999999999974</c:v>
                </c:pt>
                <c:pt idx="8">
                  <c:v>0.31400000000000006</c:v>
                </c:pt>
                <c:pt idx="9">
                  <c:v>0.46600000000000097</c:v>
                </c:pt>
                <c:pt idx="10">
                  <c:v>0.49999999999999967</c:v>
                </c:pt>
                <c:pt idx="11">
                  <c:v>0.45600000000000024</c:v>
                </c:pt>
                <c:pt idx="12">
                  <c:v>0.43800000000000044</c:v>
                </c:pt>
                <c:pt idx="13">
                  <c:v>0.40299999999999919</c:v>
                </c:pt>
                <c:pt idx="14">
                  <c:v>0.36900000000000011</c:v>
                </c:pt>
                <c:pt idx="15">
                  <c:v>0.34200000000000041</c:v>
                </c:pt>
                <c:pt idx="16">
                  <c:v>0.31999999999999934</c:v>
                </c:pt>
                <c:pt idx="17">
                  <c:v>0.30000000000000038</c:v>
                </c:pt>
                <c:pt idx="18">
                  <c:v>0.28099999999999981</c:v>
                </c:pt>
                <c:pt idx="19">
                  <c:v>0.26400000000000029</c:v>
                </c:pt>
                <c:pt idx="20">
                  <c:v>0.24999999999999989</c:v>
                </c:pt>
                <c:pt idx="21">
                  <c:v>0.23500000000000049</c:v>
                </c:pt>
                <c:pt idx="22">
                  <c:v>0.22199999999999973</c:v>
                </c:pt>
                <c:pt idx="23">
                  <c:v>0.20899999999999991</c:v>
                </c:pt>
                <c:pt idx="24" formatCode="#,##0.00">
                  <c:v>0.19899999999999948</c:v>
                </c:pt>
                <c:pt idx="25">
                  <c:v>0.1889999999999997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1.6629999999999989</c:v>
                </c:pt>
                <c:pt idx="1">
                  <c:v>1.0709999999999995</c:v>
                </c:pt>
                <c:pt idx="2">
                  <c:v>1.1080000000000025</c:v>
                </c:pt>
                <c:pt idx="3">
                  <c:v>0.94500000000000139</c:v>
                </c:pt>
                <c:pt idx="4">
                  <c:v>0.86300000000000021</c:v>
                </c:pt>
                <c:pt idx="5">
                  <c:v>0.43100000000000005</c:v>
                </c:pt>
                <c:pt idx="6">
                  <c:v>0.6110000000000001</c:v>
                </c:pt>
                <c:pt idx="7">
                  <c:v>0.69400000000000117</c:v>
                </c:pt>
                <c:pt idx="8">
                  <c:v>0.33200000000000052</c:v>
                </c:pt>
                <c:pt idx="9">
                  <c:v>0.3539999999999997</c:v>
                </c:pt>
                <c:pt idx="10">
                  <c:v>0.40500000000000036</c:v>
                </c:pt>
                <c:pt idx="11">
                  <c:v>0.39700000000000019</c:v>
                </c:pt>
                <c:pt idx="12">
                  <c:v>0.38699999999999951</c:v>
                </c:pt>
                <c:pt idx="13">
                  <c:v>0.38500000000000056</c:v>
                </c:pt>
                <c:pt idx="14">
                  <c:v>0.38299999999999995</c:v>
                </c:pt>
                <c:pt idx="15">
                  <c:v>0.38199999999999995</c:v>
                </c:pt>
                <c:pt idx="16">
                  <c:v>0.38099999999999973</c:v>
                </c:pt>
                <c:pt idx="17">
                  <c:v>0.38000000000000006</c:v>
                </c:pt>
                <c:pt idx="18">
                  <c:v>0.379</c:v>
                </c:pt>
                <c:pt idx="19">
                  <c:v>0.37800000000000028</c:v>
                </c:pt>
                <c:pt idx="20">
                  <c:v>0.37800000000000039</c:v>
                </c:pt>
                <c:pt idx="21">
                  <c:v>0.37699999999999928</c:v>
                </c:pt>
                <c:pt idx="22">
                  <c:v>0.37700000000000067</c:v>
                </c:pt>
                <c:pt idx="23">
                  <c:v>0.37600000000000139</c:v>
                </c:pt>
                <c:pt idx="24" formatCode="#,##0.00">
                  <c:v>0.37599999999999989</c:v>
                </c:pt>
                <c:pt idx="25">
                  <c:v>0.37499999999999989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1.742999999999997</c:v>
                </c:pt>
                <c:pt idx="1">
                  <c:v>1.774000000000002</c:v>
                </c:pt>
                <c:pt idx="2">
                  <c:v>2.0389999999999997</c:v>
                </c:pt>
                <c:pt idx="3">
                  <c:v>1.6649999999999996</c:v>
                </c:pt>
                <c:pt idx="4">
                  <c:v>1.9430000000000018</c:v>
                </c:pt>
                <c:pt idx="5">
                  <c:v>1.7499999999999942</c:v>
                </c:pt>
                <c:pt idx="6">
                  <c:v>1.5539999999999983</c:v>
                </c:pt>
                <c:pt idx="7">
                  <c:v>2.2469999999999959</c:v>
                </c:pt>
                <c:pt idx="8">
                  <c:v>2.1089999999999982</c:v>
                </c:pt>
                <c:pt idx="9">
                  <c:v>2.5209999999999986</c:v>
                </c:pt>
                <c:pt idx="10">
                  <c:v>2.2930000000000037</c:v>
                </c:pt>
                <c:pt idx="11">
                  <c:v>2.2529999999999957</c:v>
                </c:pt>
                <c:pt idx="12">
                  <c:v>2.2390000000000008</c:v>
                </c:pt>
                <c:pt idx="13">
                  <c:v>2.2490000000000019</c:v>
                </c:pt>
                <c:pt idx="14">
                  <c:v>2.302999999999999</c:v>
                </c:pt>
                <c:pt idx="15">
                  <c:v>2.3309999999999951</c:v>
                </c:pt>
                <c:pt idx="16">
                  <c:v>2.3510000000000058</c:v>
                </c:pt>
                <c:pt idx="17">
                  <c:v>2.362000000000001</c:v>
                </c:pt>
                <c:pt idx="18">
                  <c:v>2.3690000000000091</c:v>
                </c:pt>
                <c:pt idx="19">
                  <c:v>2.3730000000000024</c:v>
                </c:pt>
                <c:pt idx="20">
                  <c:v>2.3750000000000049</c:v>
                </c:pt>
                <c:pt idx="21">
                  <c:v>2.3760000000000026</c:v>
                </c:pt>
                <c:pt idx="22">
                  <c:v>2.376999999999994</c:v>
                </c:pt>
                <c:pt idx="23">
                  <c:v>2.3759999999999906</c:v>
                </c:pt>
                <c:pt idx="24" formatCode="#,##0.00">
                  <c:v>2.3759999999999972</c:v>
                </c:pt>
                <c:pt idx="25">
                  <c:v>2.3749999999999933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3.4209999999999856</c:v>
                </c:pt>
                <c:pt idx="1">
                  <c:v>3.5100000000000096</c:v>
                </c:pt>
                <c:pt idx="2">
                  <c:v>3.2799999999999985</c:v>
                </c:pt>
                <c:pt idx="3">
                  <c:v>3.4230000000000032</c:v>
                </c:pt>
                <c:pt idx="4">
                  <c:v>3.5330000000000092</c:v>
                </c:pt>
                <c:pt idx="5">
                  <c:v>3.5819999999999941</c:v>
                </c:pt>
                <c:pt idx="6">
                  <c:v>4.097999999999991</c:v>
                </c:pt>
                <c:pt idx="7">
                  <c:v>3.3739999999999855</c:v>
                </c:pt>
                <c:pt idx="8">
                  <c:v>3.0639999999999965</c:v>
                </c:pt>
                <c:pt idx="9">
                  <c:v>3.2199999999999958</c:v>
                </c:pt>
                <c:pt idx="10">
                  <c:v>3.1909999999999967</c:v>
                </c:pt>
                <c:pt idx="11">
                  <c:v>3.1940000000000008</c:v>
                </c:pt>
                <c:pt idx="12">
                  <c:v>3.1990000000000012</c:v>
                </c:pt>
                <c:pt idx="13">
                  <c:v>3.2230000000000043</c:v>
                </c:pt>
                <c:pt idx="14">
                  <c:v>3.2240000000000109</c:v>
                </c:pt>
                <c:pt idx="15">
                  <c:v>3.2119999999999975</c:v>
                </c:pt>
                <c:pt idx="16">
                  <c:v>3.2069999999999954</c:v>
                </c:pt>
                <c:pt idx="17">
                  <c:v>3.1999999999999993</c:v>
                </c:pt>
                <c:pt idx="18">
                  <c:v>3.1910000000000038</c:v>
                </c:pt>
                <c:pt idx="19">
                  <c:v>3.1820000000000026</c:v>
                </c:pt>
                <c:pt idx="20">
                  <c:v>3.1729999999999996</c:v>
                </c:pt>
                <c:pt idx="21">
                  <c:v>3.1640000000000006</c:v>
                </c:pt>
                <c:pt idx="22">
                  <c:v>3.1549999999999958</c:v>
                </c:pt>
                <c:pt idx="23">
                  <c:v>3.145</c:v>
                </c:pt>
                <c:pt idx="24" formatCode="#,##0.00">
                  <c:v>3.1349999999999967</c:v>
                </c:pt>
                <c:pt idx="25">
                  <c:v>3.1239999999999966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7.1910000000000025</c:v>
                </c:pt>
                <c:pt idx="1">
                  <c:v>7.9599999999999715</c:v>
                </c:pt>
                <c:pt idx="2">
                  <c:v>8.4409999999999865</c:v>
                </c:pt>
                <c:pt idx="3">
                  <c:v>7.7250000000000121</c:v>
                </c:pt>
                <c:pt idx="4">
                  <c:v>7.7219999999999844</c:v>
                </c:pt>
                <c:pt idx="5">
                  <c:v>7.640999999999992</c:v>
                </c:pt>
                <c:pt idx="6">
                  <c:v>7.4170000000000034</c:v>
                </c:pt>
                <c:pt idx="7">
                  <c:v>6.9240000000000279</c:v>
                </c:pt>
                <c:pt idx="8">
                  <c:v>7.3670000000000142</c:v>
                </c:pt>
                <c:pt idx="9">
                  <c:v>6.81800000000002</c:v>
                </c:pt>
                <c:pt idx="10">
                  <c:v>6.2630000000000114</c:v>
                </c:pt>
                <c:pt idx="11">
                  <c:v>6.5839999999999828</c:v>
                </c:pt>
                <c:pt idx="12">
                  <c:v>6.6040000000000125</c:v>
                </c:pt>
                <c:pt idx="13">
                  <c:v>6.7159999999999958</c:v>
                </c:pt>
                <c:pt idx="14">
                  <c:v>6.7810000000000068</c:v>
                </c:pt>
                <c:pt idx="15">
                  <c:v>6.7890000000000166</c:v>
                </c:pt>
                <c:pt idx="16">
                  <c:v>6.7299999999999791</c:v>
                </c:pt>
                <c:pt idx="17">
                  <c:v>6.668999999999988</c:v>
                </c:pt>
                <c:pt idx="18">
                  <c:v>6.6080000000000103</c:v>
                </c:pt>
                <c:pt idx="19">
                  <c:v>6.5470000000000175</c:v>
                </c:pt>
                <c:pt idx="20">
                  <c:v>6.4979999999999958</c:v>
                </c:pt>
                <c:pt idx="21">
                  <c:v>6.4430000000000049</c:v>
                </c:pt>
                <c:pt idx="22">
                  <c:v>6.3870000000000093</c:v>
                </c:pt>
                <c:pt idx="23">
                  <c:v>6.3300000000000214</c:v>
                </c:pt>
                <c:pt idx="24" formatCode="#,##0.00">
                  <c:v>6.2719999999999763</c:v>
                </c:pt>
                <c:pt idx="25">
                  <c:v>6.2139999999999915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25.160999999999987</c:v>
                </c:pt>
                <c:pt idx="1">
                  <c:v>22.62399999999996</c:v>
                </c:pt>
                <c:pt idx="2">
                  <c:v>24.111000000000026</c:v>
                </c:pt>
                <c:pt idx="3">
                  <c:v>25.308999999999951</c:v>
                </c:pt>
                <c:pt idx="4">
                  <c:v>25.49799999999998</c:v>
                </c:pt>
                <c:pt idx="5">
                  <c:v>26.97399999999999</c:v>
                </c:pt>
                <c:pt idx="6">
                  <c:v>26.345999999999894</c:v>
                </c:pt>
                <c:pt idx="7">
                  <c:v>26.845000000000034</c:v>
                </c:pt>
                <c:pt idx="8">
                  <c:v>28.892000000000028</c:v>
                </c:pt>
                <c:pt idx="9">
                  <c:v>28.352000000000054</c:v>
                </c:pt>
                <c:pt idx="10">
                  <c:v>27.355999999999987</c:v>
                </c:pt>
                <c:pt idx="11">
                  <c:v>27.807000000000002</c:v>
                </c:pt>
                <c:pt idx="12">
                  <c:v>27.663999999999973</c:v>
                </c:pt>
                <c:pt idx="13">
                  <c:v>27.550999999999949</c:v>
                </c:pt>
                <c:pt idx="14">
                  <c:v>27.389000000000006</c:v>
                </c:pt>
                <c:pt idx="15">
                  <c:v>27.071999999999935</c:v>
                </c:pt>
                <c:pt idx="16">
                  <c:v>26.783999999999928</c:v>
                </c:pt>
                <c:pt idx="17">
                  <c:v>26.489999999999991</c:v>
                </c:pt>
                <c:pt idx="18">
                  <c:v>26.219000000000072</c:v>
                </c:pt>
                <c:pt idx="19">
                  <c:v>25.964999999999922</c:v>
                </c:pt>
                <c:pt idx="20">
                  <c:v>25.756999999999927</c:v>
                </c:pt>
                <c:pt idx="21">
                  <c:v>25.52600000000001</c:v>
                </c:pt>
                <c:pt idx="22">
                  <c:v>25.309999999999867</c:v>
                </c:pt>
                <c:pt idx="23">
                  <c:v>25.107000000000024</c:v>
                </c:pt>
                <c:pt idx="24" formatCode="#,##0.00">
                  <c:v>24.916999999999963</c:v>
                </c:pt>
                <c:pt idx="25">
                  <c:v>24.742000000000079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22.898999999999969</c:v>
                </c:pt>
                <c:pt idx="1">
                  <c:v>20.181999999999956</c:v>
                </c:pt>
                <c:pt idx="2">
                  <c:v>20.282000000000021</c:v>
                </c:pt>
                <c:pt idx="3">
                  <c:v>21.777999999999949</c:v>
                </c:pt>
                <c:pt idx="4">
                  <c:v>18.257999999999996</c:v>
                </c:pt>
                <c:pt idx="5">
                  <c:v>21.404999999999966</c:v>
                </c:pt>
                <c:pt idx="6">
                  <c:v>21.967000000000009</c:v>
                </c:pt>
                <c:pt idx="7">
                  <c:v>21.832999999999988</c:v>
                </c:pt>
                <c:pt idx="8">
                  <c:v>27.717999999999964</c:v>
                </c:pt>
                <c:pt idx="9">
                  <c:v>26.30899999999993</c:v>
                </c:pt>
                <c:pt idx="10">
                  <c:v>24.877000000000034</c:v>
                </c:pt>
                <c:pt idx="11">
                  <c:v>24.411999999999974</c:v>
                </c:pt>
                <c:pt idx="12">
                  <c:v>24.452999999999999</c:v>
                </c:pt>
                <c:pt idx="13">
                  <c:v>24.589000000000038</c:v>
                </c:pt>
                <c:pt idx="14">
                  <c:v>24.723999999999982</c:v>
                </c:pt>
                <c:pt idx="15">
                  <c:v>24.805000000000028</c:v>
                </c:pt>
                <c:pt idx="16">
                  <c:v>24.861000000000026</c:v>
                </c:pt>
                <c:pt idx="17">
                  <c:v>24.864000000000015</c:v>
                </c:pt>
                <c:pt idx="18">
                  <c:v>24.890999999999963</c:v>
                </c:pt>
                <c:pt idx="19">
                  <c:v>24.904999999999983</c:v>
                </c:pt>
                <c:pt idx="20">
                  <c:v>24.945000000000075</c:v>
                </c:pt>
                <c:pt idx="21">
                  <c:v>24.98800000000001</c:v>
                </c:pt>
                <c:pt idx="22">
                  <c:v>25.036000000000048</c:v>
                </c:pt>
                <c:pt idx="23">
                  <c:v>25.087000000000021</c:v>
                </c:pt>
                <c:pt idx="24" formatCode="#,##0.00">
                  <c:v>25.138999999999999</c:v>
                </c:pt>
                <c:pt idx="25">
                  <c:v>25.190999999999992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50.83499999999993</c:v>
                </c:pt>
                <c:pt idx="1">
                  <c:v>49.039999999999928</c:v>
                </c:pt>
                <c:pt idx="2">
                  <c:v>54.165000000000084</c:v>
                </c:pt>
                <c:pt idx="3">
                  <c:v>54.17500000000004</c:v>
                </c:pt>
                <c:pt idx="4">
                  <c:v>54.645000000000039</c:v>
                </c:pt>
                <c:pt idx="5">
                  <c:v>53.93600000000005</c:v>
                </c:pt>
                <c:pt idx="6">
                  <c:v>54.861999999999981</c:v>
                </c:pt>
                <c:pt idx="7">
                  <c:v>54.159000000000034</c:v>
                </c:pt>
                <c:pt idx="8">
                  <c:v>52.827000000000019</c:v>
                </c:pt>
                <c:pt idx="9">
                  <c:v>49.301999999999936</c:v>
                </c:pt>
                <c:pt idx="10">
                  <c:v>48.025000000000006</c:v>
                </c:pt>
                <c:pt idx="11">
                  <c:v>48.281999999999904</c:v>
                </c:pt>
                <c:pt idx="12">
                  <c:v>48.342000000000056</c:v>
                </c:pt>
                <c:pt idx="13">
                  <c:v>48.338000000000029</c:v>
                </c:pt>
                <c:pt idx="14">
                  <c:v>48.41200000000002</c:v>
                </c:pt>
                <c:pt idx="15">
                  <c:v>48.50900000000005</c:v>
                </c:pt>
                <c:pt idx="16">
                  <c:v>48.559999999999931</c:v>
                </c:pt>
                <c:pt idx="17">
                  <c:v>48.601999999999968</c:v>
                </c:pt>
                <c:pt idx="18">
                  <c:v>48.638000000000062</c:v>
                </c:pt>
                <c:pt idx="19">
                  <c:v>48.673000000000002</c:v>
                </c:pt>
                <c:pt idx="20">
                  <c:v>48.720000000000113</c:v>
                </c:pt>
                <c:pt idx="21">
                  <c:v>48.775000000000041</c:v>
                </c:pt>
                <c:pt idx="22">
                  <c:v>48.829999999999984</c:v>
                </c:pt>
                <c:pt idx="23">
                  <c:v>48.904000000000003</c:v>
                </c:pt>
                <c:pt idx="24" formatCode="#,##0.00">
                  <c:v>48.974000000000096</c:v>
                </c:pt>
                <c:pt idx="25">
                  <c:v>49.04500000000003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18.114999999999998</c:v>
                </c:pt>
                <c:pt idx="1">
                  <c:v>16.52600000000001</c:v>
                </c:pt>
                <c:pt idx="2">
                  <c:v>19.270000000000032</c:v>
                </c:pt>
                <c:pt idx="3">
                  <c:v>18.114000000000001</c:v>
                </c:pt>
                <c:pt idx="4">
                  <c:v>17.46299999999999</c:v>
                </c:pt>
                <c:pt idx="5">
                  <c:v>21.77499999999997</c:v>
                </c:pt>
                <c:pt idx="6">
                  <c:v>22.781000000000091</c:v>
                </c:pt>
                <c:pt idx="7">
                  <c:v>22.205999999999992</c:v>
                </c:pt>
                <c:pt idx="8">
                  <c:v>21.316000000000003</c:v>
                </c:pt>
                <c:pt idx="9">
                  <c:v>26.330999999999992</c:v>
                </c:pt>
                <c:pt idx="10">
                  <c:v>25.253999999999959</c:v>
                </c:pt>
                <c:pt idx="11">
                  <c:v>27.253000000000039</c:v>
                </c:pt>
                <c:pt idx="12">
                  <c:v>27.353000000000019</c:v>
                </c:pt>
                <c:pt idx="13">
                  <c:v>27.644999999999932</c:v>
                </c:pt>
                <c:pt idx="14">
                  <c:v>27.969000000000001</c:v>
                </c:pt>
                <c:pt idx="15">
                  <c:v>28.18900000000005</c:v>
                </c:pt>
                <c:pt idx="16">
                  <c:v>28.37500000000005</c:v>
                </c:pt>
                <c:pt idx="17">
                  <c:v>28.555999999999887</c:v>
                </c:pt>
                <c:pt idx="18">
                  <c:v>28.732000000000067</c:v>
                </c:pt>
                <c:pt idx="19">
                  <c:v>28.909000000000109</c:v>
                </c:pt>
                <c:pt idx="20">
                  <c:v>29.097999999999939</c:v>
                </c:pt>
                <c:pt idx="21">
                  <c:v>29.275999999999993</c:v>
                </c:pt>
                <c:pt idx="22">
                  <c:v>29.454999999999973</c:v>
                </c:pt>
                <c:pt idx="23">
                  <c:v>29.633000000000003</c:v>
                </c:pt>
                <c:pt idx="24" formatCode="#,##0.00">
                  <c:v>29.810000000000059</c:v>
                </c:pt>
                <c:pt idx="25">
                  <c:v>29.988000000000024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16.452999999999996</c:v>
                </c:pt>
                <c:pt idx="1">
                  <c:v>15.367999999999993</c:v>
                </c:pt>
                <c:pt idx="2">
                  <c:v>16.201000000000011</c:v>
                </c:pt>
                <c:pt idx="3">
                  <c:v>15.804000000000023</c:v>
                </c:pt>
                <c:pt idx="4">
                  <c:v>18.047000000000001</c:v>
                </c:pt>
                <c:pt idx="5">
                  <c:v>17.877999999999972</c:v>
                </c:pt>
                <c:pt idx="6">
                  <c:v>18.89899999999998</c:v>
                </c:pt>
                <c:pt idx="7">
                  <c:v>21.294000000000004</c:v>
                </c:pt>
                <c:pt idx="8">
                  <c:v>18.97200000000004</c:v>
                </c:pt>
                <c:pt idx="9">
                  <c:v>19.331999999999983</c:v>
                </c:pt>
                <c:pt idx="10">
                  <c:v>20.003000000000018</c:v>
                </c:pt>
                <c:pt idx="11">
                  <c:v>19.269000000000016</c:v>
                </c:pt>
                <c:pt idx="12">
                  <c:v>20.167999999999978</c:v>
                </c:pt>
                <c:pt idx="13">
                  <c:v>20.631000000000029</c:v>
                </c:pt>
                <c:pt idx="14">
                  <c:v>20.970000000000006</c:v>
                </c:pt>
                <c:pt idx="15">
                  <c:v>21.423999999999985</c:v>
                </c:pt>
                <c:pt idx="16">
                  <c:v>21.828000000000056</c:v>
                </c:pt>
                <c:pt idx="17">
                  <c:v>22.198000000000018</c:v>
                </c:pt>
                <c:pt idx="18">
                  <c:v>22.544000000000029</c:v>
                </c:pt>
                <c:pt idx="19">
                  <c:v>22.874000000000027</c:v>
                </c:pt>
                <c:pt idx="20">
                  <c:v>23.197000000000024</c:v>
                </c:pt>
                <c:pt idx="21">
                  <c:v>23.510999999999992</c:v>
                </c:pt>
                <c:pt idx="22">
                  <c:v>23.811999999999944</c:v>
                </c:pt>
                <c:pt idx="23">
                  <c:v>24.098999999999972</c:v>
                </c:pt>
                <c:pt idx="24" formatCode="#,##0.00">
                  <c:v>24.368999999999954</c:v>
                </c:pt>
                <c:pt idx="25">
                  <c:v>24.627000000000042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1.6499999999999997</c:v>
                </c:pt>
                <c:pt idx="1">
                  <c:v>0.83099999999999941</c:v>
                </c:pt>
                <c:pt idx="2">
                  <c:v>0.87899999999999967</c:v>
                </c:pt>
                <c:pt idx="3">
                  <c:v>1.1699999999999988</c:v>
                </c:pt>
                <c:pt idx="4">
                  <c:v>1.587</c:v>
                </c:pt>
                <c:pt idx="5">
                  <c:v>1.2029999999999981</c:v>
                </c:pt>
                <c:pt idx="6">
                  <c:v>1.0220000000000016</c:v>
                </c:pt>
                <c:pt idx="7">
                  <c:v>1.2910000000000001</c:v>
                </c:pt>
                <c:pt idx="8">
                  <c:v>1.0309999999999988</c:v>
                </c:pt>
                <c:pt idx="9">
                  <c:v>1.3239999999999965</c:v>
                </c:pt>
                <c:pt idx="10">
                  <c:v>1.5679999999999974</c:v>
                </c:pt>
                <c:pt idx="11">
                  <c:v>1.5499999999999994</c:v>
                </c:pt>
                <c:pt idx="12">
                  <c:v>1.5450000000000004</c:v>
                </c:pt>
                <c:pt idx="13">
                  <c:v>1.5389999999999988</c:v>
                </c:pt>
                <c:pt idx="14">
                  <c:v>1.5349999999999995</c:v>
                </c:pt>
                <c:pt idx="15">
                  <c:v>1.539999999999998</c:v>
                </c:pt>
                <c:pt idx="16">
                  <c:v>1.5430000000000024</c:v>
                </c:pt>
                <c:pt idx="17">
                  <c:v>1.5459999999999983</c:v>
                </c:pt>
                <c:pt idx="18">
                  <c:v>1.5489999999999966</c:v>
                </c:pt>
                <c:pt idx="19">
                  <c:v>1.5510000000000015</c:v>
                </c:pt>
                <c:pt idx="20">
                  <c:v>1.553000000000001</c:v>
                </c:pt>
                <c:pt idx="21">
                  <c:v>1.5560000000000009</c:v>
                </c:pt>
                <c:pt idx="22">
                  <c:v>1.5580000000000005</c:v>
                </c:pt>
                <c:pt idx="23">
                  <c:v>1.5610000000000017</c:v>
                </c:pt>
                <c:pt idx="24" formatCode="#,##0.00">
                  <c:v>1.5630000000000008</c:v>
                </c:pt>
                <c:pt idx="25">
                  <c:v>1.5649999999999993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5.6889999999999956</c:v>
                </c:pt>
                <c:pt idx="1">
                  <c:v>5.3409999999999984</c:v>
                </c:pt>
                <c:pt idx="2">
                  <c:v>5.1750000000000078</c:v>
                </c:pt>
                <c:pt idx="3">
                  <c:v>5.8790000000000076</c:v>
                </c:pt>
                <c:pt idx="4">
                  <c:v>5.2409999999999854</c:v>
                </c:pt>
                <c:pt idx="5">
                  <c:v>6.3270000000000035</c:v>
                </c:pt>
                <c:pt idx="6">
                  <c:v>7.4380000000000184</c:v>
                </c:pt>
                <c:pt idx="7">
                  <c:v>7.4779999999999927</c:v>
                </c:pt>
                <c:pt idx="8">
                  <c:v>8.2490000000000325</c:v>
                </c:pt>
                <c:pt idx="9">
                  <c:v>7.6269999999999971</c:v>
                </c:pt>
                <c:pt idx="10">
                  <c:v>8.1479999999999748</c:v>
                </c:pt>
                <c:pt idx="11">
                  <c:v>8.338000000000001</c:v>
                </c:pt>
                <c:pt idx="12">
                  <c:v>8.3969999999999914</c:v>
                </c:pt>
                <c:pt idx="13">
                  <c:v>8.5329999999999853</c:v>
                </c:pt>
                <c:pt idx="14">
                  <c:v>8.6359999999999904</c:v>
                </c:pt>
                <c:pt idx="15">
                  <c:v>8.7170000000000112</c:v>
                </c:pt>
                <c:pt idx="16">
                  <c:v>8.7910000000000164</c:v>
                </c:pt>
                <c:pt idx="17">
                  <c:v>8.8529999999999962</c:v>
                </c:pt>
                <c:pt idx="18">
                  <c:v>8.9109999999999978</c:v>
                </c:pt>
                <c:pt idx="19">
                  <c:v>8.9669999999999863</c:v>
                </c:pt>
                <c:pt idx="20">
                  <c:v>9.0280000000000076</c:v>
                </c:pt>
                <c:pt idx="21">
                  <c:v>9.0860000000000216</c:v>
                </c:pt>
                <c:pt idx="22">
                  <c:v>9.1429999999999865</c:v>
                </c:pt>
                <c:pt idx="23">
                  <c:v>9.1960000000000317</c:v>
                </c:pt>
                <c:pt idx="24" formatCode="#,##0.00">
                  <c:v>9.244999999999953</c:v>
                </c:pt>
                <c:pt idx="25">
                  <c:v>9.2899999999999743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8.4560000000000155</c:v>
                </c:pt>
                <c:pt idx="1">
                  <c:v>6.7410000000000139</c:v>
                </c:pt>
                <c:pt idx="2">
                  <c:v>5.5350000000000135</c:v>
                </c:pt>
                <c:pt idx="3">
                  <c:v>6.8330000000000011</c:v>
                </c:pt>
                <c:pt idx="4">
                  <c:v>6.5929999999999991</c:v>
                </c:pt>
                <c:pt idx="5">
                  <c:v>7.0300000000000225</c:v>
                </c:pt>
                <c:pt idx="6">
                  <c:v>5.271000000000007</c:v>
                </c:pt>
                <c:pt idx="7">
                  <c:v>5.8459999999999956</c:v>
                </c:pt>
                <c:pt idx="8">
                  <c:v>4.8579999999999961</c:v>
                </c:pt>
                <c:pt idx="9">
                  <c:v>4.6200000000000108</c:v>
                </c:pt>
                <c:pt idx="10">
                  <c:v>4.6950000000000047</c:v>
                </c:pt>
                <c:pt idx="11">
                  <c:v>4.7999999999999901</c:v>
                </c:pt>
                <c:pt idx="12">
                  <c:v>4.7779999999999943</c:v>
                </c:pt>
                <c:pt idx="13">
                  <c:v>4.7529999999999957</c:v>
                </c:pt>
                <c:pt idx="14">
                  <c:v>4.7159999999999993</c:v>
                </c:pt>
                <c:pt idx="15">
                  <c:v>4.6900000000000075</c:v>
                </c:pt>
                <c:pt idx="16">
                  <c:v>4.6700000000000035</c:v>
                </c:pt>
                <c:pt idx="17">
                  <c:v>4.6489999999999974</c:v>
                </c:pt>
                <c:pt idx="18">
                  <c:v>4.627999999999993</c:v>
                </c:pt>
                <c:pt idx="19">
                  <c:v>4.6060000000000043</c:v>
                </c:pt>
                <c:pt idx="20">
                  <c:v>4.5860000000000056</c:v>
                </c:pt>
                <c:pt idx="21">
                  <c:v>4.5609999999999973</c:v>
                </c:pt>
                <c:pt idx="22">
                  <c:v>4.5369999999999981</c:v>
                </c:pt>
                <c:pt idx="23">
                  <c:v>4.5129999999999963</c:v>
                </c:pt>
                <c:pt idx="24" formatCode="#,##0.00">
                  <c:v>4.4890000000000008</c:v>
                </c:pt>
                <c:pt idx="25">
                  <c:v>4.4649999999999901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2.363999999999999</c:v>
                </c:pt>
                <c:pt idx="1">
                  <c:v>2.9260000000000073</c:v>
                </c:pt>
                <c:pt idx="2">
                  <c:v>3.3680000000000017</c:v>
                </c:pt>
                <c:pt idx="3">
                  <c:v>3.9780000000000046</c:v>
                </c:pt>
                <c:pt idx="4">
                  <c:v>4.7029999999999985</c:v>
                </c:pt>
                <c:pt idx="5">
                  <c:v>4.088999999999996</c:v>
                </c:pt>
                <c:pt idx="6">
                  <c:v>4.3490000000000011</c:v>
                </c:pt>
                <c:pt idx="7">
                  <c:v>4.0399999999999991</c:v>
                </c:pt>
                <c:pt idx="8">
                  <c:v>3.7909999999999973</c:v>
                </c:pt>
                <c:pt idx="9">
                  <c:v>4.325000000000002</c:v>
                </c:pt>
                <c:pt idx="10">
                  <c:v>4.3570000000000029</c:v>
                </c:pt>
                <c:pt idx="11">
                  <c:v>4.344999999999998</c:v>
                </c:pt>
                <c:pt idx="12">
                  <c:v>4.3210000000000166</c:v>
                </c:pt>
                <c:pt idx="13">
                  <c:v>4.3249999999999966</c:v>
                </c:pt>
                <c:pt idx="14">
                  <c:v>4.3599999999999985</c:v>
                </c:pt>
                <c:pt idx="15">
                  <c:v>4.3959999999999919</c:v>
                </c:pt>
                <c:pt idx="16">
                  <c:v>4.4419999999999975</c:v>
                </c:pt>
                <c:pt idx="17">
                  <c:v>4.4929999999999852</c:v>
                </c:pt>
                <c:pt idx="18">
                  <c:v>4.5469999999999979</c:v>
                </c:pt>
                <c:pt idx="19">
                  <c:v>4.6030000000000033</c:v>
                </c:pt>
                <c:pt idx="20">
                  <c:v>4.6579999999999995</c:v>
                </c:pt>
                <c:pt idx="21">
                  <c:v>4.714999999999991</c:v>
                </c:pt>
                <c:pt idx="22">
                  <c:v>4.7709999999999919</c:v>
                </c:pt>
                <c:pt idx="23">
                  <c:v>4.827</c:v>
                </c:pt>
                <c:pt idx="24" formatCode="#,##0.00">
                  <c:v>4.8829999999999929</c:v>
                </c:pt>
                <c:pt idx="25">
                  <c:v>4.9379999999999908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10.889999999999979</c:v>
                </c:pt>
                <c:pt idx="1">
                  <c:v>14.020000000000003</c:v>
                </c:pt>
                <c:pt idx="2">
                  <c:v>13.520999999999983</c:v>
                </c:pt>
                <c:pt idx="3">
                  <c:v>14.423999999999971</c:v>
                </c:pt>
                <c:pt idx="4">
                  <c:v>14.455999999999975</c:v>
                </c:pt>
                <c:pt idx="5">
                  <c:v>16.539999999999988</c:v>
                </c:pt>
                <c:pt idx="6">
                  <c:v>18.172000000000033</c:v>
                </c:pt>
                <c:pt idx="7">
                  <c:v>17.953999999999965</c:v>
                </c:pt>
                <c:pt idx="8">
                  <c:v>19.434000000000005</c:v>
                </c:pt>
                <c:pt idx="9">
                  <c:v>18.528999999999979</c:v>
                </c:pt>
                <c:pt idx="10">
                  <c:v>18.503999999999994</c:v>
                </c:pt>
                <c:pt idx="11">
                  <c:v>18.700999999999986</c:v>
                </c:pt>
                <c:pt idx="12">
                  <c:v>18.778000000000034</c:v>
                </c:pt>
                <c:pt idx="13">
                  <c:v>18.883999999999954</c:v>
                </c:pt>
                <c:pt idx="14">
                  <c:v>19.002999999999979</c:v>
                </c:pt>
                <c:pt idx="15">
                  <c:v>19.099</c:v>
                </c:pt>
                <c:pt idx="16">
                  <c:v>19.18700000000003</c:v>
                </c:pt>
                <c:pt idx="17">
                  <c:v>19.278999999999957</c:v>
                </c:pt>
                <c:pt idx="18">
                  <c:v>19.374999999999972</c:v>
                </c:pt>
                <c:pt idx="19">
                  <c:v>19.47499999999998</c:v>
                </c:pt>
                <c:pt idx="20">
                  <c:v>19.582999999999977</c:v>
                </c:pt>
                <c:pt idx="21">
                  <c:v>19.69000000000003</c:v>
                </c:pt>
                <c:pt idx="22">
                  <c:v>19.796000000000006</c:v>
                </c:pt>
                <c:pt idx="23">
                  <c:v>19.902000000000022</c:v>
                </c:pt>
                <c:pt idx="24" formatCode="#,##0.00">
                  <c:v>20.007999999999985</c:v>
                </c:pt>
                <c:pt idx="25">
                  <c:v>20.11400000000004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19.26999999999996</c:v>
                </c:pt>
                <c:pt idx="1">
                  <c:v>20.656000000000073</c:v>
                </c:pt>
                <c:pt idx="2">
                  <c:v>21.462999999999926</c:v>
                </c:pt>
                <c:pt idx="3">
                  <c:v>20.381999999999977</c:v>
                </c:pt>
                <c:pt idx="4">
                  <c:v>21.709000000000032</c:v>
                </c:pt>
                <c:pt idx="5">
                  <c:v>19.994000000000032</c:v>
                </c:pt>
                <c:pt idx="6">
                  <c:v>22.390000000000015</c:v>
                </c:pt>
                <c:pt idx="7">
                  <c:v>20.424000000000081</c:v>
                </c:pt>
                <c:pt idx="8">
                  <c:v>21.104000000000017</c:v>
                </c:pt>
                <c:pt idx="9">
                  <c:v>22.396000000000011</c:v>
                </c:pt>
                <c:pt idx="10">
                  <c:v>20.462999999999941</c:v>
                </c:pt>
                <c:pt idx="11">
                  <c:v>20.849000000000039</c:v>
                </c:pt>
                <c:pt idx="12">
                  <c:v>21.297000000000015</c:v>
                </c:pt>
                <c:pt idx="13">
                  <c:v>21.585999999999967</c:v>
                </c:pt>
                <c:pt idx="14">
                  <c:v>21.767000000000014</c:v>
                </c:pt>
                <c:pt idx="15">
                  <c:v>21.904000000000011</c:v>
                </c:pt>
                <c:pt idx="16">
                  <c:v>22.060000000000002</c:v>
                </c:pt>
                <c:pt idx="17">
                  <c:v>22.213000000000033</c:v>
                </c:pt>
                <c:pt idx="18">
                  <c:v>22.364000000000022</c:v>
                </c:pt>
                <c:pt idx="19">
                  <c:v>22.515000000000036</c:v>
                </c:pt>
                <c:pt idx="20">
                  <c:v>22.672000000000015</c:v>
                </c:pt>
                <c:pt idx="21">
                  <c:v>22.821000000000041</c:v>
                </c:pt>
                <c:pt idx="22">
                  <c:v>22.970999999999989</c:v>
                </c:pt>
                <c:pt idx="23">
                  <c:v>23.121000000000063</c:v>
                </c:pt>
                <c:pt idx="24" formatCode="#,##0.00">
                  <c:v>23.271000000000008</c:v>
                </c:pt>
                <c:pt idx="25">
                  <c:v>23.420999999999953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10.838999999999988</c:v>
                </c:pt>
                <c:pt idx="1">
                  <c:v>9.7360000000000024</c:v>
                </c:pt>
                <c:pt idx="2">
                  <c:v>11.609999999999992</c:v>
                </c:pt>
                <c:pt idx="3">
                  <c:v>12.220999999999977</c:v>
                </c:pt>
                <c:pt idx="4">
                  <c:v>11.240999999999998</c:v>
                </c:pt>
                <c:pt idx="5">
                  <c:v>12.20400000000001</c:v>
                </c:pt>
                <c:pt idx="6">
                  <c:v>11.436</c:v>
                </c:pt>
                <c:pt idx="7">
                  <c:v>11.457000000000029</c:v>
                </c:pt>
                <c:pt idx="8">
                  <c:v>11.398000000000007</c:v>
                </c:pt>
                <c:pt idx="9">
                  <c:v>12.767000000000005</c:v>
                </c:pt>
                <c:pt idx="10">
                  <c:v>11.99899999999997</c:v>
                </c:pt>
                <c:pt idx="11">
                  <c:v>12.101999999999995</c:v>
                </c:pt>
                <c:pt idx="12">
                  <c:v>11.828000000000001</c:v>
                </c:pt>
                <c:pt idx="13">
                  <c:v>11.829000000000006</c:v>
                </c:pt>
                <c:pt idx="14">
                  <c:v>12.033000000000003</c:v>
                </c:pt>
                <c:pt idx="15">
                  <c:v>12.124000000000036</c:v>
                </c:pt>
                <c:pt idx="16">
                  <c:v>12.260000000000012</c:v>
                </c:pt>
                <c:pt idx="17">
                  <c:v>12.367999999999999</c:v>
                </c:pt>
                <c:pt idx="18">
                  <c:v>12.479999999999995</c:v>
                </c:pt>
                <c:pt idx="19">
                  <c:v>12.586999999999984</c:v>
                </c:pt>
                <c:pt idx="20">
                  <c:v>12.700000000000006</c:v>
                </c:pt>
                <c:pt idx="21">
                  <c:v>12.815000000000028</c:v>
                </c:pt>
                <c:pt idx="22">
                  <c:v>12.932000000000007</c:v>
                </c:pt>
                <c:pt idx="23">
                  <c:v>13.05</c:v>
                </c:pt>
                <c:pt idx="24" formatCode="#,##0.00">
                  <c:v>13.168999999999997</c:v>
                </c:pt>
                <c:pt idx="25">
                  <c:v>13.289000000000019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7.7859999999999969</c:v>
                </c:pt>
                <c:pt idx="1">
                  <c:v>7.741000000000005</c:v>
                </c:pt>
                <c:pt idx="2">
                  <c:v>7.8249999999999975</c:v>
                </c:pt>
                <c:pt idx="3">
                  <c:v>8.6700000000000088</c:v>
                </c:pt>
                <c:pt idx="4">
                  <c:v>7.2429999999999932</c:v>
                </c:pt>
                <c:pt idx="5">
                  <c:v>9.2519999999999936</c:v>
                </c:pt>
                <c:pt idx="6">
                  <c:v>10.298000000000012</c:v>
                </c:pt>
                <c:pt idx="7">
                  <c:v>11.494999999999997</c:v>
                </c:pt>
                <c:pt idx="8">
                  <c:v>10.145999999999972</c:v>
                </c:pt>
                <c:pt idx="9">
                  <c:v>8.7719999999999985</c:v>
                </c:pt>
                <c:pt idx="10">
                  <c:v>8.4549999999999823</c:v>
                </c:pt>
                <c:pt idx="11">
                  <c:v>8.3470000000000102</c:v>
                </c:pt>
                <c:pt idx="12">
                  <c:v>8.2729999999999908</c:v>
                </c:pt>
                <c:pt idx="13">
                  <c:v>8.2800000000000153</c:v>
                </c:pt>
                <c:pt idx="14">
                  <c:v>8.2929999999999904</c:v>
                </c:pt>
                <c:pt idx="15">
                  <c:v>8.2859999999999978</c:v>
                </c:pt>
                <c:pt idx="16">
                  <c:v>8.2760000000000069</c:v>
                </c:pt>
                <c:pt idx="17">
                  <c:v>8.2660000000000142</c:v>
                </c:pt>
                <c:pt idx="18">
                  <c:v>8.2589999999999968</c:v>
                </c:pt>
                <c:pt idx="19">
                  <c:v>8.2549999999999848</c:v>
                </c:pt>
                <c:pt idx="20">
                  <c:v>8.256000000000002</c:v>
                </c:pt>
                <c:pt idx="21">
                  <c:v>8.258999999999995</c:v>
                </c:pt>
                <c:pt idx="22">
                  <c:v>8.2650000000000059</c:v>
                </c:pt>
                <c:pt idx="23">
                  <c:v>8.2720000000000109</c:v>
                </c:pt>
                <c:pt idx="24" formatCode="#,##0.00">
                  <c:v>8.2810000000000024</c:v>
                </c:pt>
                <c:pt idx="25">
                  <c:v>8.2909999999999897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16.096000000000025</c:v>
                </c:pt>
                <c:pt idx="1">
                  <c:v>14.956000000000016</c:v>
                </c:pt>
                <c:pt idx="2">
                  <c:v>15.193000000000017</c:v>
                </c:pt>
                <c:pt idx="3">
                  <c:v>13.413999999999982</c:v>
                </c:pt>
                <c:pt idx="4">
                  <c:v>13.848999999999979</c:v>
                </c:pt>
                <c:pt idx="5">
                  <c:v>13.870999999999992</c:v>
                </c:pt>
                <c:pt idx="6">
                  <c:v>13.034000000000011</c:v>
                </c:pt>
                <c:pt idx="7">
                  <c:v>12.705999999999969</c:v>
                </c:pt>
                <c:pt idx="8">
                  <c:v>13.438999999999963</c:v>
                </c:pt>
                <c:pt idx="9">
                  <c:v>13.053999999999988</c:v>
                </c:pt>
                <c:pt idx="10">
                  <c:v>12.942999999999991</c:v>
                </c:pt>
                <c:pt idx="11">
                  <c:v>12.844999999999988</c:v>
                </c:pt>
                <c:pt idx="12">
                  <c:v>12.954000000000015</c:v>
                </c:pt>
                <c:pt idx="13">
                  <c:v>13.023999999999999</c:v>
                </c:pt>
                <c:pt idx="14">
                  <c:v>13.112000000000016</c:v>
                </c:pt>
                <c:pt idx="15">
                  <c:v>13.162999999999986</c:v>
                </c:pt>
                <c:pt idx="16">
                  <c:v>13.204000000000036</c:v>
                </c:pt>
                <c:pt idx="17">
                  <c:v>13.245000000000024</c:v>
                </c:pt>
                <c:pt idx="18">
                  <c:v>13.286999999999976</c:v>
                </c:pt>
                <c:pt idx="19">
                  <c:v>13.328999999999981</c:v>
                </c:pt>
                <c:pt idx="20">
                  <c:v>13.370999999999992</c:v>
                </c:pt>
                <c:pt idx="21">
                  <c:v>13.41400000000001</c:v>
                </c:pt>
                <c:pt idx="22">
                  <c:v>13.457000000000019</c:v>
                </c:pt>
                <c:pt idx="23">
                  <c:v>13.500000000000007</c:v>
                </c:pt>
                <c:pt idx="24" formatCode="#,##0.00">
                  <c:v>13.542000000000003</c:v>
                </c:pt>
                <c:pt idx="25">
                  <c:v>13.585000000000024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26.843000000000071</c:v>
                </c:pt>
                <c:pt idx="1">
                  <c:v>28.66100000000004</c:v>
                </c:pt>
                <c:pt idx="2">
                  <c:v>29.617000000000008</c:v>
                </c:pt>
                <c:pt idx="3">
                  <c:v>28.740000000000013</c:v>
                </c:pt>
                <c:pt idx="4">
                  <c:v>26.944000000000013</c:v>
                </c:pt>
                <c:pt idx="5">
                  <c:v>27.154000000000085</c:v>
                </c:pt>
                <c:pt idx="6">
                  <c:v>27.911999999999917</c:v>
                </c:pt>
                <c:pt idx="7">
                  <c:v>27.267000000000035</c:v>
                </c:pt>
                <c:pt idx="8">
                  <c:v>27.177000000000014</c:v>
                </c:pt>
                <c:pt idx="9">
                  <c:v>27.002000000000059</c:v>
                </c:pt>
                <c:pt idx="10">
                  <c:v>27.263999999999971</c:v>
                </c:pt>
                <c:pt idx="11">
                  <c:v>27.329000000000036</c:v>
                </c:pt>
                <c:pt idx="12">
                  <c:v>27.400999999999954</c:v>
                </c:pt>
                <c:pt idx="13">
                  <c:v>27.502999999999965</c:v>
                </c:pt>
                <c:pt idx="14">
                  <c:v>27.619000000000003</c:v>
                </c:pt>
                <c:pt idx="15">
                  <c:v>27.737999999999932</c:v>
                </c:pt>
                <c:pt idx="16">
                  <c:v>27.829000000000043</c:v>
                </c:pt>
                <c:pt idx="17">
                  <c:v>27.923999999999992</c:v>
                </c:pt>
                <c:pt idx="18">
                  <c:v>28.021999999999988</c:v>
                </c:pt>
                <c:pt idx="19">
                  <c:v>28.125000000000036</c:v>
                </c:pt>
                <c:pt idx="20">
                  <c:v>28.241999999999951</c:v>
                </c:pt>
                <c:pt idx="21">
                  <c:v>28.36000000000006</c:v>
                </c:pt>
                <c:pt idx="22">
                  <c:v>28.478999999999992</c:v>
                </c:pt>
                <c:pt idx="23">
                  <c:v>28.59800000000001</c:v>
                </c:pt>
                <c:pt idx="24" formatCode="#,##0.00">
                  <c:v>28.717000000000013</c:v>
                </c:pt>
                <c:pt idx="25">
                  <c:v>28.836999999999939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47.895000000000167</c:v>
                </c:pt>
                <c:pt idx="1">
                  <c:v>45.565000000000019</c:v>
                </c:pt>
                <c:pt idx="2">
                  <c:v>45.072999999999979</c:v>
                </c:pt>
                <c:pt idx="3">
                  <c:v>45.656999999999925</c:v>
                </c:pt>
                <c:pt idx="4">
                  <c:v>48.524999999999991</c:v>
                </c:pt>
                <c:pt idx="5">
                  <c:v>43.792000000000009</c:v>
                </c:pt>
                <c:pt idx="6">
                  <c:v>48.830000000000027</c:v>
                </c:pt>
                <c:pt idx="7">
                  <c:v>50.467000000000013</c:v>
                </c:pt>
                <c:pt idx="8">
                  <c:v>48.716000000000044</c:v>
                </c:pt>
                <c:pt idx="9">
                  <c:v>48.593000000000053</c:v>
                </c:pt>
                <c:pt idx="10">
                  <c:v>48.088000000000022</c:v>
                </c:pt>
                <c:pt idx="11">
                  <c:v>48.930999999999969</c:v>
                </c:pt>
                <c:pt idx="12">
                  <c:v>49.49799999999999</c:v>
                </c:pt>
                <c:pt idx="13">
                  <c:v>49.972000000000072</c:v>
                </c:pt>
                <c:pt idx="14">
                  <c:v>50.575000000000031</c:v>
                </c:pt>
                <c:pt idx="15">
                  <c:v>50.989999999999853</c:v>
                </c:pt>
                <c:pt idx="16">
                  <c:v>51.306000000000004</c:v>
                </c:pt>
                <c:pt idx="17">
                  <c:v>51.594999999999906</c:v>
                </c:pt>
                <c:pt idx="18">
                  <c:v>51.874000000000031</c:v>
                </c:pt>
                <c:pt idx="19">
                  <c:v>52.1490000000001</c:v>
                </c:pt>
                <c:pt idx="20">
                  <c:v>52.41999999999998</c:v>
                </c:pt>
                <c:pt idx="21">
                  <c:v>52.687999999999974</c:v>
                </c:pt>
                <c:pt idx="22">
                  <c:v>52.955000000000062</c:v>
                </c:pt>
                <c:pt idx="23">
                  <c:v>53.220999999999947</c:v>
                </c:pt>
                <c:pt idx="24" formatCode="#,##0.00">
                  <c:v>53.489000000000019</c:v>
                </c:pt>
                <c:pt idx="25">
                  <c:v>53.760000000000076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11.365999999999982</c:v>
                </c:pt>
                <c:pt idx="1">
                  <c:v>8.0129999999999928</c:v>
                </c:pt>
                <c:pt idx="2">
                  <c:v>9.3330000000000037</c:v>
                </c:pt>
                <c:pt idx="3">
                  <c:v>8.7700000000000173</c:v>
                </c:pt>
                <c:pt idx="4">
                  <c:v>8.5399999999999974</c:v>
                </c:pt>
                <c:pt idx="5">
                  <c:v>8.3159999999999918</c:v>
                </c:pt>
                <c:pt idx="6">
                  <c:v>7.4409999999999927</c:v>
                </c:pt>
                <c:pt idx="7">
                  <c:v>7.0029999999999983</c:v>
                </c:pt>
                <c:pt idx="8">
                  <c:v>9.9119999999999937</c:v>
                </c:pt>
                <c:pt idx="9">
                  <c:v>8.5100000000000016</c:v>
                </c:pt>
                <c:pt idx="10">
                  <c:v>6.6750000000000007</c:v>
                </c:pt>
                <c:pt idx="11">
                  <c:v>6.6229999999999922</c:v>
                </c:pt>
                <c:pt idx="12">
                  <c:v>6.6169999999999973</c:v>
                </c:pt>
                <c:pt idx="13">
                  <c:v>6.6420000000000048</c:v>
                </c:pt>
                <c:pt idx="14">
                  <c:v>6.6979999999999889</c:v>
                </c:pt>
                <c:pt idx="15">
                  <c:v>6.6959999999999962</c:v>
                </c:pt>
                <c:pt idx="16">
                  <c:v>6.6930000000000156</c:v>
                </c:pt>
                <c:pt idx="17">
                  <c:v>6.6830000000000043</c:v>
                </c:pt>
                <c:pt idx="18">
                  <c:v>6.6680000000000117</c:v>
                </c:pt>
                <c:pt idx="19">
                  <c:v>6.653000000000004</c:v>
                </c:pt>
                <c:pt idx="20">
                  <c:v>6.6430000000000078</c:v>
                </c:pt>
                <c:pt idx="21">
                  <c:v>6.6300000000000026</c:v>
                </c:pt>
                <c:pt idx="22">
                  <c:v>6.6199999999999939</c:v>
                </c:pt>
                <c:pt idx="23">
                  <c:v>6.6059999999999794</c:v>
                </c:pt>
                <c:pt idx="24">
                  <c:v>6.5959999999999912</c:v>
                </c:pt>
                <c:pt idx="25">
                  <c:v>6.5839999999999854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35.772999999999975</c:v>
                </c:pt>
                <c:pt idx="1">
                  <c:v>34.093999999999937</c:v>
                </c:pt>
                <c:pt idx="2">
                  <c:v>35.832000000000008</c:v>
                </c:pt>
                <c:pt idx="3">
                  <c:v>36.456999999999965</c:v>
                </c:pt>
                <c:pt idx="4">
                  <c:v>36.752999999999972</c:v>
                </c:pt>
                <c:pt idx="5">
                  <c:v>38.196999999999974</c:v>
                </c:pt>
                <c:pt idx="6">
                  <c:v>37.860999999999891</c:v>
                </c:pt>
                <c:pt idx="7">
                  <c:v>37.143000000000043</c:v>
                </c:pt>
                <c:pt idx="8">
                  <c:v>39.323000000000036</c:v>
                </c:pt>
                <c:pt idx="9">
                  <c:v>38.390000000000072</c:v>
                </c:pt>
                <c:pt idx="10">
                  <c:v>36.809999999999995</c:v>
                </c:pt>
                <c:pt idx="11">
                  <c:v>37.584999999999987</c:v>
                </c:pt>
                <c:pt idx="12">
                  <c:v>37.466999999999985</c:v>
                </c:pt>
                <c:pt idx="13">
                  <c:v>37.489999999999952</c:v>
                </c:pt>
                <c:pt idx="14">
                  <c:v>37.39400000000002</c:v>
                </c:pt>
                <c:pt idx="15">
                  <c:v>37.072999999999951</c:v>
                </c:pt>
                <c:pt idx="16">
                  <c:v>36.720999999999904</c:v>
                </c:pt>
                <c:pt idx="17">
                  <c:v>36.35899999999998</c:v>
                </c:pt>
                <c:pt idx="18">
                  <c:v>36.018000000000086</c:v>
                </c:pt>
                <c:pt idx="19">
                  <c:v>35.693999999999946</c:v>
                </c:pt>
                <c:pt idx="20">
                  <c:v>35.427999999999926</c:v>
                </c:pt>
                <c:pt idx="21">
                  <c:v>35.133000000000017</c:v>
                </c:pt>
                <c:pt idx="22">
                  <c:v>34.851999999999876</c:v>
                </c:pt>
                <c:pt idx="23">
                  <c:v>34.582000000000043</c:v>
                </c:pt>
                <c:pt idx="24">
                  <c:v>34.323999999999934</c:v>
                </c:pt>
                <c:pt idx="25">
                  <c:v>34.080000000000069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22.898999999999969</c:v>
                </c:pt>
                <c:pt idx="1">
                  <c:v>20.181999999999956</c:v>
                </c:pt>
                <c:pt idx="2">
                  <c:v>20.282000000000021</c:v>
                </c:pt>
                <c:pt idx="3">
                  <c:v>21.777999999999949</c:v>
                </c:pt>
                <c:pt idx="4">
                  <c:v>18.257999999999996</c:v>
                </c:pt>
                <c:pt idx="5">
                  <c:v>21.404999999999966</c:v>
                </c:pt>
                <c:pt idx="6">
                  <c:v>21.967000000000009</c:v>
                </c:pt>
                <c:pt idx="7">
                  <c:v>21.832999999999988</c:v>
                </c:pt>
                <c:pt idx="8">
                  <c:v>27.717999999999964</c:v>
                </c:pt>
                <c:pt idx="9">
                  <c:v>26.30899999999993</c:v>
                </c:pt>
                <c:pt idx="10">
                  <c:v>24.877000000000034</c:v>
                </c:pt>
                <c:pt idx="11">
                  <c:v>24.411999999999974</c:v>
                </c:pt>
                <c:pt idx="12">
                  <c:v>24.452999999999999</c:v>
                </c:pt>
                <c:pt idx="13">
                  <c:v>24.589000000000038</c:v>
                </c:pt>
                <c:pt idx="14">
                  <c:v>24.723999999999982</c:v>
                </c:pt>
                <c:pt idx="15">
                  <c:v>24.805000000000028</c:v>
                </c:pt>
                <c:pt idx="16">
                  <c:v>24.861000000000026</c:v>
                </c:pt>
                <c:pt idx="17">
                  <c:v>24.864000000000015</c:v>
                </c:pt>
                <c:pt idx="18">
                  <c:v>24.890999999999963</c:v>
                </c:pt>
                <c:pt idx="19">
                  <c:v>24.904999999999983</c:v>
                </c:pt>
                <c:pt idx="20">
                  <c:v>24.945000000000075</c:v>
                </c:pt>
                <c:pt idx="21">
                  <c:v>24.98800000000001</c:v>
                </c:pt>
                <c:pt idx="22">
                  <c:v>25.036000000000048</c:v>
                </c:pt>
                <c:pt idx="23">
                  <c:v>25.087000000000021</c:v>
                </c:pt>
                <c:pt idx="24" formatCode="#,##0.00">
                  <c:v>25.138999999999999</c:v>
                </c:pt>
                <c:pt idx="25">
                  <c:v>25.190999999999992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85.402999999999935</c:v>
                </c:pt>
                <c:pt idx="1">
                  <c:v>80.933999999999941</c:v>
                </c:pt>
                <c:pt idx="2">
                  <c:v>89.636000000000124</c:v>
                </c:pt>
                <c:pt idx="3">
                  <c:v>88.093000000000075</c:v>
                </c:pt>
                <c:pt idx="4">
                  <c:v>90.15500000000003</c:v>
                </c:pt>
                <c:pt idx="5">
                  <c:v>93.588999999999984</c:v>
                </c:pt>
                <c:pt idx="6">
                  <c:v>96.542000000000058</c:v>
                </c:pt>
                <c:pt idx="7">
                  <c:v>97.65900000000002</c:v>
                </c:pt>
                <c:pt idx="8">
                  <c:v>93.115000000000066</c:v>
                </c:pt>
                <c:pt idx="9">
                  <c:v>94.964999999999904</c:v>
                </c:pt>
                <c:pt idx="10">
                  <c:v>93.281999999999982</c:v>
                </c:pt>
                <c:pt idx="11">
                  <c:v>94.803999999999959</c:v>
                </c:pt>
                <c:pt idx="12">
                  <c:v>95.863000000000056</c:v>
                </c:pt>
                <c:pt idx="13">
                  <c:v>96.61399999999999</c:v>
                </c:pt>
                <c:pt idx="14">
                  <c:v>97.351000000000028</c:v>
                </c:pt>
                <c:pt idx="15">
                  <c:v>98.122000000000071</c:v>
                </c:pt>
                <c:pt idx="16">
                  <c:v>98.763000000000034</c:v>
                </c:pt>
                <c:pt idx="17">
                  <c:v>99.355999999999881</c:v>
                </c:pt>
                <c:pt idx="18">
                  <c:v>99.914000000000158</c:v>
                </c:pt>
                <c:pt idx="19">
                  <c:v>100.45600000000013</c:v>
                </c:pt>
                <c:pt idx="20">
                  <c:v>101.01500000000007</c:v>
                </c:pt>
                <c:pt idx="21">
                  <c:v>101.56200000000003</c:v>
                </c:pt>
                <c:pt idx="22">
                  <c:v>102.09699999999989</c:v>
                </c:pt>
                <c:pt idx="23">
                  <c:v>102.63599999999998</c:v>
                </c:pt>
                <c:pt idx="24">
                  <c:v>103.15300000000012</c:v>
                </c:pt>
                <c:pt idx="25">
                  <c:v>103.6600000000001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66.943999999999932</c:v>
                </c:pt>
                <c:pt idx="1">
                  <c:v>67.992000000000104</c:v>
                </c:pt>
                <c:pt idx="2">
                  <c:v>69.37599999999992</c:v>
                </c:pt>
                <c:pt idx="3">
                  <c:v>73.55699999999996</c:v>
                </c:pt>
                <c:pt idx="4">
                  <c:v>72.772999999999982</c:v>
                </c:pt>
                <c:pt idx="5">
                  <c:v>76.639000000000038</c:v>
                </c:pt>
                <c:pt idx="6">
                  <c:v>80.37600000000009</c:v>
                </c:pt>
                <c:pt idx="7">
                  <c:v>79.98500000000007</c:v>
                </c:pt>
                <c:pt idx="8">
                  <c:v>80.011000000000024</c:v>
                </c:pt>
                <c:pt idx="9">
                  <c:v>80.360000000000014</c:v>
                </c:pt>
                <c:pt idx="10">
                  <c:v>78.188999999999865</c:v>
                </c:pt>
                <c:pt idx="11">
                  <c:v>79.032000000000011</c:v>
                </c:pt>
                <c:pt idx="12">
                  <c:v>79.217000000000041</c:v>
                </c:pt>
                <c:pt idx="13">
                  <c:v>79.728999999999928</c:v>
                </c:pt>
                <c:pt idx="14">
                  <c:v>80.342999999999975</c:v>
                </c:pt>
                <c:pt idx="15">
                  <c:v>80.756000000000057</c:v>
                </c:pt>
                <c:pt idx="16">
                  <c:v>81.22900000000007</c:v>
                </c:pt>
                <c:pt idx="17">
                  <c:v>81.666999999999987</c:v>
                </c:pt>
                <c:pt idx="18">
                  <c:v>82.112999999999971</c:v>
                </c:pt>
                <c:pt idx="19">
                  <c:v>82.558999999999983</c:v>
                </c:pt>
                <c:pt idx="20">
                  <c:v>83.036000000000001</c:v>
                </c:pt>
                <c:pt idx="21">
                  <c:v>83.503000000000114</c:v>
                </c:pt>
                <c:pt idx="22">
                  <c:v>83.972999999999985</c:v>
                </c:pt>
                <c:pt idx="23">
                  <c:v>84.442000000000121</c:v>
                </c:pt>
                <c:pt idx="24">
                  <c:v>84.908999999999935</c:v>
                </c:pt>
                <c:pt idx="25">
                  <c:v>85.372999999999962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90.834000000000259</c:v>
                </c:pt>
                <c:pt idx="1">
                  <c:v>89.182000000000073</c:v>
                </c:pt>
                <c:pt idx="2">
                  <c:v>89.88300000000001</c:v>
                </c:pt>
                <c:pt idx="3">
                  <c:v>87.810999999999922</c:v>
                </c:pt>
                <c:pt idx="4">
                  <c:v>89.317999999999984</c:v>
                </c:pt>
                <c:pt idx="5">
                  <c:v>84.817000000000093</c:v>
                </c:pt>
                <c:pt idx="6">
                  <c:v>89.775999999999954</c:v>
                </c:pt>
                <c:pt idx="7">
                  <c:v>90.440000000000026</c:v>
                </c:pt>
                <c:pt idx="8">
                  <c:v>89.332000000000022</c:v>
                </c:pt>
                <c:pt idx="9">
                  <c:v>88.6490000000001</c:v>
                </c:pt>
                <c:pt idx="10">
                  <c:v>88.294999999999987</c:v>
                </c:pt>
                <c:pt idx="11">
                  <c:v>89.10499999999999</c:v>
                </c:pt>
                <c:pt idx="12">
                  <c:v>89.852999999999952</c:v>
                </c:pt>
                <c:pt idx="13">
                  <c:v>90.499000000000038</c:v>
                </c:pt>
                <c:pt idx="14">
                  <c:v>91.306000000000054</c:v>
                </c:pt>
                <c:pt idx="15">
                  <c:v>91.890999999999764</c:v>
                </c:pt>
                <c:pt idx="16">
                  <c:v>92.339000000000084</c:v>
                </c:pt>
                <c:pt idx="17">
                  <c:v>92.763999999999925</c:v>
                </c:pt>
                <c:pt idx="18">
                  <c:v>93.182999999999993</c:v>
                </c:pt>
                <c:pt idx="19">
                  <c:v>93.603000000000122</c:v>
                </c:pt>
                <c:pt idx="20">
                  <c:v>94.03299999999993</c:v>
                </c:pt>
                <c:pt idx="21">
                  <c:v>94.462000000000046</c:v>
                </c:pt>
                <c:pt idx="22">
                  <c:v>94.891000000000076</c:v>
                </c:pt>
                <c:pt idx="23">
                  <c:v>95.31899999999996</c:v>
                </c:pt>
                <c:pt idx="24">
                  <c:v>95.748000000000033</c:v>
                </c:pt>
                <c:pt idx="25">
                  <c:v>96.182000000000045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26.262141483699398</c:v>
                </c:pt>
                <c:pt idx="1">
                  <c:v>26.908706358494257</c:v>
                </c:pt>
                <c:pt idx="2">
                  <c:v>27.396815449910271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23.729962875004269</c:v>
                </c:pt>
                <c:pt idx="1">
                  <c:v>23.828810708016356</c:v>
                </c:pt>
                <c:pt idx="2">
                  <c:v>24.31794229071123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28.978242089651129</c:v>
                </c:pt>
                <c:pt idx="1">
                  <c:v>28.428540081919262</c:v>
                </c:pt>
                <c:pt idx="2">
                  <c:v>29.526874982197299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6.6276941940717551</c:v>
                </c:pt>
                <c:pt idx="1">
                  <c:v>7.5814925882582553</c:v>
                </c:pt>
                <c:pt idx="2">
                  <c:v>7.1754920671091185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11.827051395980336</c:v>
                </c:pt>
                <c:pt idx="1">
                  <c:v>11.218183148039794</c:v>
                </c:pt>
                <c:pt idx="2">
                  <c:v>9.7074657475717245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2.5749079615931212</c:v>
                </c:pt>
                <c:pt idx="1">
                  <c:v>2.0342671152720904</c:v>
                </c:pt>
                <c:pt idx="2">
                  <c:v>1.875409462500351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3.477999999999895</c:v>
                </c:pt>
                <c:pt idx="1">
                  <c:v>1.5499999999998266</c:v>
                </c:pt>
                <c:pt idx="2">
                  <c:v>-0.30700000000000216</c:v>
                </c:pt>
                <c:pt idx="3">
                  <c:v>3.4720000000000688</c:v>
                </c:pt>
                <c:pt idx="4">
                  <c:v>-1.3869999999999791</c:v>
                </c:pt>
                <c:pt idx="5">
                  <c:v>-1.6409999999999911</c:v>
                </c:pt>
                <c:pt idx="7">
                  <c:v>5.1649999999997931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7.8870000000000573</c:v>
                </c:pt>
                <c:pt idx="1">
                  <c:v>7.184000000000097</c:v>
                </c:pt>
                <c:pt idx="2">
                  <c:v>10.378000000000114</c:v>
                </c:pt>
                <c:pt idx="3">
                  <c:v>0.31399999999995742</c:v>
                </c:pt>
                <c:pt idx="4">
                  <c:v>-2.7299999999999258</c:v>
                </c:pt>
                <c:pt idx="5">
                  <c:v>-9.1000000000015291E-2</c:v>
                </c:pt>
                <c:pt idx="7">
                  <c:v>22.942000000000284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0.45156220068820474</c:v>
                </c:pt>
                <c:pt idx="2">
                  <c:v>-0.16537913889007605</c:v>
                </c:pt>
                <c:pt idx="3">
                  <c:v>-1.3650326934989354</c:v>
                </c:pt>
                <c:pt idx="4">
                  <c:v>-0.36508912980179886</c:v>
                </c:pt>
                <c:pt idx="6">
                  <c:v>0.87662270805797249</c:v>
                </c:pt>
                <c:pt idx="7">
                  <c:v>1.2092826070459806</c:v>
                </c:pt>
                <c:pt idx="8">
                  <c:v>1.0171518006273583</c:v>
                </c:pt>
                <c:pt idx="10">
                  <c:v>2.8419737382112453</c:v>
                </c:pt>
                <c:pt idx="11">
                  <c:v>-0.83963820083514662</c:v>
                </c:pt>
                <c:pt idx="12">
                  <c:v>0.2598253177952925</c:v>
                </c:pt>
                <c:pt idx="14">
                  <c:v>-0.51552514669643834</c:v>
                </c:pt>
                <c:pt idx="15">
                  <c:v>0.40019684566654501</c:v>
                </c:pt>
                <c:pt idx="16">
                  <c:v>1.1487307780517098</c:v>
                </c:pt>
                <c:pt idx="17">
                  <c:v>0.99287620178172276</c:v>
                </c:pt>
                <c:pt idx="19">
                  <c:v>-0.58391475703162277</c:v>
                </c:pt>
                <c:pt idx="20">
                  <c:v>-0.80201354789701806</c:v>
                </c:pt>
                <c:pt idx="21">
                  <c:v>-0.57011751638111896</c:v>
                </c:pt>
                <c:pt idx="22">
                  <c:v>0.52406383024898862</c:v>
                </c:pt>
                <c:pt idx="23">
                  <c:v>-0.52534735024309942</c:v>
                </c:pt>
                <c:pt idx="25">
                  <c:v>-2.0477458113028923</c:v>
                </c:pt>
                <c:pt idx="26">
                  <c:v>-0.72807199276545553</c:v>
                </c:pt>
                <c:pt idx="27">
                  <c:v>-0.93231440811619715</c:v>
                </c:pt>
                <c:pt idx="29">
                  <c:v>0.10098196231336232</c:v>
                </c:pt>
                <c:pt idx="30">
                  <c:v>0.60698555386922148</c:v>
                </c:pt>
                <c:pt idx="31">
                  <c:v>2.3518387757530013</c:v>
                </c:pt>
                <c:pt idx="32">
                  <c:v>0.8225375594714146</c:v>
                </c:pt>
                <c:pt idx="33">
                  <c:v>-0.54056316462041121</c:v>
                </c:pt>
                <c:pt idx="34">
                  <c:v>0.44629914283100813</c:v>
                </c:pt>
                <c:pt idx="36">
                  <c:v>1.6591031300066339</c:v>
                </c:pt>
                <c:pt idx="37">
                  <c:v>0.96269984257855157</c:v>
                </c:pt>
                <c:pt idx="38">
                  <c:v>1.1656247457809688</c:v>
                </c:pt>
                <c:pt idx="39">
                  <c:v>0.98608082779456652</c:v>
                </c:pt>
                <c:pt idx="40">
                  <c:v>1.2182468120947698</c:v>
                </c:pt>
                <c:pt idx="42">
                  <c:v>2.5601216896885326</c:v>
                </c:pt>
                <c:pt idx="43">
                  <c:v>0.28877108070708424</c:v>
                </c:pt>
                <c:pt idx="44">
                  <c:v>1.0192365520725222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0.31782420520674037</c:v>
                </c:pt>
                <c:pt idx="2">
                  <c:v>-2.1581836311491909</c:v>
                </c:pt>
                <c:pt idx="3">
                  <c:v>-4.8947279029047941</c:v>
                </c:pt>
                <c:pt idx="4">
                  <c:v>-2.6817133889375011</c:v>
                </c:pt>
                <c:pt idx="6">
                  <c:v>0.43295719382288045</c:v>
                </c:pt>
                <c:pt idx="7">
                  <c:v>-3.6988817562224829</c:v>
                </c:pt>
                <c:pt idx="8">
                  <c:v>-1.4172539517115279</c:v>
                </c:pt>
                <c:pt idx="10">
                  <c:v>1.4239879276242595</c:v>
                </c:pt>
                <c:pt idx="11">
                  <c:v>-2.9257144835158622</c:v>
                </c:pt>
                <c:pt idx="12">
                  <c:v>-1.9527604312753022</c:v>
                </c:pt>
                <c:pt idx="14">
                  <c:v>1.3707717180811541</c:v>
                </c:pt>
                <c:pt idx="15">
                  <c:v>-2.5131128713996587</c:v>
                </c:pt>
                <c:pt idx="16">
                  <c:v>0.15845727254049091</c:v>
                </c:pt>
                <c:pt idx="17">
                  <c:v>-0.38866861835579192</c:v>
                </c:pt>
                <c:pt idx="19">
                  <c:v>-2.3428956757103103</c:v>
                </c:pt>
                <c:pt idx="20">
                  <c:v>-0.41313278809338438</c:v>
                </c:pt>
                <c:pt idx="21">
                  <c:v>-3.1068755130878922</c:v>
                </c:pt>
                <c:pt idx="22">
                  <c:v>-5.8909131110922885</c:v>
                </c:pt>
                <c:pt idx="23">
                  <c:v>-2.4793838769765264</c:v>
                </c:pt>
                <c:pt idx="25">
                  <c:v>-2.7817559921585633</c:v>
                </c:pt>
                <c:pt idx="26">
                  <c:v>-0.22628346080181272</c:v>
                </c:pt>
                <c:pt idx="27">
                  <c:v>-0.68230454040930644</c:v>
                </c:pt>
                <c:pt idx="29">
                  <c:v>1.3867427689890244</c:v>
                </c:pt>
                <c:pt idx="30">
                  <c:v>1.7613527245507132</c:v>
                </c:pt>
                <c:pt idx="31">
                  <c:v>1.4974462156517987</c:v>
                </c:pt>
                <c:pt idx="32">
                  <c:v>3.1891626334521472</c:v>
                </c:pt>
                <c:pt idx="33">
                  <c:v>4.9178290891913612</c:v>
                </c:pt>
                <c:pt idx="34">
                  <c:v>2.2324887474588939</c:v>
                </c:pt>
                <c:pt idx="36">
                  <c:v>5.4005583826458592</c:v>
                </c:pt>
                <c:pt idx="37">
                  <c:v>2.5226713216554231</c:v>
                </c:pt>
                <c:pt idx="38">
                  <c:v>3.3358510043818734</c:v>
                </c:pt>
                <c:pt idx="39">
                  <c:v>4.2503158208957004</c:v>
                </c:pt>
                <c:pt idx="40">
                  <c:v>3.9599625253219584</c:v>
                </c:pt>
                <c:pt idx="42">
                  <c:v>1.6651290116756146</c:v>
                </c:pt>
                <c:pt idx="43">
                  <c:v>3.6045861274095037</c:v>
                </c:pt>
                <c:pt idx="44">
                  <c:v>3.0230385203946941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3.5959211856614068</c:v>
                </c:pt>
                <c:pt idx="1">
                  <c:v>0.71060520675155026</c:v>
                </c:pt>
                <c:pt idx="2">
                  <c:v>3.5132628897410445</c:v>
                </c:pt>
                <c:pt idx="3">
                  <c:v>2.6718978198190335</c:v>
                </c:pt>
                <c:pt idx="4">
                  <c:v>1.5887027860325222</c:v>
                </c:pt>
                <c:pt idx="5">
                  <c:v>4.3769986987870997</c:v>
                </c:pt>
                <c:pt idx="6">
                  <c:v>1.2663662752579938</c:v>
                </c:pt>
                <c:pt idx="7">
                  <c:v>1.062995863576667</c:v>
                </c:pt>
                <c:pt idx="8">
                  <c:v>0.25774426108715254</c:v>
                </c:pt>
                <c:pt idx="9">
                  <c:v>0.51084915335142878</c:v>
                </c:pt>
                <c:pt idx="10">
                  <c:v>1.2230894872464759</c:v>
                </c:pt>
                <c:pt idx="11">
                  <c:v>-0.35520984668927369</c:v>
                </c:pt>
                <c:pt idx="12">
                  <c:v>-0.94882158180075482</c:v>
                </c:pt>
                <c:pt idx="13">
                  <c:v>-1.265500662670326</c:v>
                </c:pt>
                <c:pt idx="14">
                  <c:v>-2.4487848565965145</c:v>
                </c:pt>
                <c:pt idx="15">
                  <c:v>-0.23676955710914704</c:v>
                </c:pt>
                <c:pt idx="16">
                  <c:v>-0.69604940269187043</c:v>
                </c:pt>
                <c:pt idx="17">
                  <c:v>0.20684294319550034</c:v>
                </c:pt>
                <c:pt idx="18">
                  <c:v>-0.878183111146698</c:v>
                </c:pt>
                <c:pt idx="19">
                  <c:v>2.1825859025648764E-2</c:v>
                </c:pt>
                <c:pt idx="20">
                  <c:v>-2.8475294601897794</c:v>
                </c:pt>
                <c:pt idx="21">
                  <c:v>0.39864432756986634</c:v>
                </c:pt>
                <c:pt idx="22">
                  <c:v>-2.2620469016159515</c:v>
                </c:pt>
                <c:pt idx="23">
                  <c:v>0.32612113444545088</c:v>
                </c:pt>
                <c:pt idx="24">
                  <c:v>-1.6176378298755427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0.97953977946188431</c:v>
                </c:pt>
                <c:pt idx="1">
                  <c:v>4.1342506438666522</c:v>
                </c:pt>
                <c:pt idx="2">
                  <c:v>2.9649953082409297</c:v>
                </c:pt>
                <c:pt idx="3">
                  <c:v>3.3523840410001782</c:v>
                </c:pt>
                <c:pt idx="4">
                  <c:v>2.0964430104655865</c:v>
                </c:pt>
                <c:pt idx="5">
                  <c:v>5.2988452287186227</c:v>
                </c:pt>
                <c:pt idx="6">
                  <c:v>-0.46338516770924265</c:v>
                </c:pt>
                <c:pt idx="7">
                  <c:v>0.95671276239081315</c:v>
                </c:pt>
                <c:pt idx="8">
                  <c:v>1.5013905735701401</c:v>
                </c:pt>
                <c:pt idx="9">
                  <c:v>0.58064081705814985</c:v>
                </c:pt>
                <c:pt idx="10">
                  <c:v>0.28038903108129176</c:v>
                </c:pt>
                <c:pt idx="11">
                  <c:v>-3.2372452393416751</c:v>
                </c:pt>
                <c:pt idx="12">
                  <c:v>-1.6710727810977097</c:v>
                </c:pt>
                <c:pt idx="13">
                  <c:v>0.29099208777626995</c:v>
                </c:pt>
                <c:pt idx="14">
                  <c:v>-1.177361300357795</c:v>
                </c:pt>
                <c:pt idx="15">
                  <c:v>-1.2880144166866838</c:v>
                </c:pt>
                <c:pt idx="16">
                  <c:v>-0.4651155817976047</c:v>
                </c:pt>
                <c:pt idx="17">
                  <c:v>4.9020932661607723</c:v>
                </c:pt>
                <c:pt idx="18">
                  <c:v>0.3995139183292773</c:v>
                </c:pt>
                <c:pt idx="19">
                  <c:v>-2.4741757283076371E-2</c:v>
                </c:pt>
                <c:pt idx="20">
                  <c:v>-2.1136561955877848</c:v>
                </c:pt>
                <c:pt idx="21">
                  <c:v>3.051596707193962</c:v>
                </c:pt>
                <c:pt idx="22">
                  <c:v>2.1551891550073492</c:v>
                </c:pt>
                <c:pt idx="23">
                  <c:v>2.1346716223336237</c:v>
                </c:pt>
                <c:pt idx="24">
                  <c:v>-1.0566213548331946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4.3065263924129589</c:v>
                </c:pt>
                <c:pt idx="1">
                  <c:v>12.150862194379705</c:v>
                </c:pt>
                <c:pt idx="2">
                  <c:v>4.3210450405197207</c:v>
                </c:pt>
                <c:pt idx="3">
                  <c:v>-1.3040314284900276</c:v>
                </c:pt>
                <c:pt idx="4">
                  <c:v>-4.6471044790678633</c:v>
                </c:pt>
                <c:pt idx="5">
                  <c:v>-0.6495143089255464</c:v>
                </c:pt>
                <c:pt idx="6">
                  <c:v>-2.4488851326199139</c:v>
                </c:pt>
                <c:pt idx="7">
                  <c:v>-1.9359257671705024</c:v>
                </c:pt>
                <c:pt idx="8">
                  <c:v>-4.6279725110384717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5.1137904233285347</c:v>
                </c:pt>
                <c:pt idx="1">
                  <c:v>13.712667588425305</c:v>
                </c:pt>
                <c:pt idx="2">
                  <c:v>2.8557480163911464</c:v>
                </c:pt>
                <c:pt idx="3">
                  <c:v>-4.9083180204393884</c:v>
                </c:pt>
                <c:pt idx="4">
                  <c:v>-2.6394992110658109</c:v>
                </c:pt>
                <c:pt idx="5">
                  <c:v>5.276865427206971</c:v>
                </c:pt>
                <c:pt idx="6">
                  <c:v>0.93794051160617542</c:v>
                </c:pt>
                <c:pt idx="7">
                  <c:v>4.2898607773409729</c:v>
                </c:pt>
                <c:pt idx="8">
                  <c:v>-1.6970555127941296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15.77976783317269</c:v>
                </c:pt>
                <c:pt idx="1">
                  <c:v>16.553312256332251</c:v>
                </c:pt>
                <c:pt idx="2">
                  <c:v>17.518905651854638</c:v>
                </c:pt>
                <c:pt idx="3">
                  <c:v>18.251802302254312</c:v>
                </c:pt>
                <c:pt idx="4">
                  <c:v>17.190737918454516</c:v>
                </c:pt>
                <c:pt idx="5">
                  <c:v>18.564461207307264</c:v>
                </c:pt>
                <c:pt idx="6">
                  <c:v>20.38118886348688</c:v>
                </c:pt>
                <c:pt idx="7">
                  <c:v>20.497901067519404</c:v>
                </c:pt>
                <c:pt idx="8">
                  <c:v>21.520305458917591</c:v>
                </c:pt>
                <c:pt idx="9">
                  <c:v>21.655196509733251</c:v>
                </c:pt>
                <c:pt idx="10">
                  <c:v>22.160382392968671</c:v>
                </c:pt>
                <c:pt idx="11">
                  <c:v>19.956970899262021</c:v>
                </c:pt>
                <c:pt idx="12">
                  <c:v>20.177709950039461</c:v>
                </c:pt>
                <c:pt idx="13">
                  <c:v>20.431120571605135</c:v>
                </c:pt>
                <c:pt idx="14">
                  <c:v>20.702191604451858</c:v>
                </c:pt>
                <c:pt idx="15">
                  <c:v>20.922137363180479</c:v>
                </c:pt>
                <c:pt idx="16">
                  <c:v>21.130841219064521</c:v>
                </c:pt>
                <c:pt idx="17">
                  <c:v>21.337307998692911</c:v>
                </c:pt>
                <c:pt idx="18">
                  <c:v>21.552098058320496</c:v>
                </c:pt>
                <c:pt idx="19">
                  <c:v>21.76367323175095</c:v>
                </c:pt>
                <c:pt idx="20">
                  <c:v>21.991953019733671</c:v>
                </c:pt>
                <c:pt idx="21">
                  <c:v>22.214824111642333</c:v>
                </c:pt>
                <c:pt idx="22">
                  <c:v>22.440678188634951</c:v>
                </c:pt>
                <c:pt idx="23">
                  <c:v>22.671880177445018</c:v>
                </c:pt>
                <c:pt idx="24">
                  <c:v>22.904106308207652</c:v>
                </c:pt>
                <c:pt idx="25">
                  <c:v>23.139922172430555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6.8384209920799126</c:v>
                </c:pt>
                <c:pt idx="1">
                  <c:v>7.1923466543939014</c:v>
                </c:pt>
                <c:pt idx="2">
                  <c:v>7.7338785253205611</c:v>
                </c:pt>
                <c:pt idx="3">
                  <c:v>8.0040451488090412</c:v>
                </c:pt>
                <c:pt idx="4">
                  <c:v>8.6173565456738128</c:v>
                </c:pt>
                <c:pt idx="5">
                  <c:v>8.2555883253936582</c:v>
                </c:pt>
                <c:pt idx="6">
                  <c:v>7.930371948772728</c:v>
                </c:pt>
                <c:pt idx="7">
                  <c:v>8.6842128873936257</c:v>
                </c:pt>
                <c:pt idx="8">
                  <c:v>8.585481472822071</c:v>
                </c:pt>
                <c:pt idx="9">
                  <c:v>8.6480577875744444</c:v>
                </c:pt>
                <c:pt idx="10">
                  <c:v>8.9661935321452084</c:v>
                </c:pt>
                <c:pt idx="11">
                  <c:v>10.412994215441637</c:v>
                </c:pt>
                <c:pt idx="12">
                  <c:v>10.634568374999029</c:v>
                </c:pt>
                <c:pt idx="13">
                  <c:v>10.830274317231074</c:v>
                </c:pt>
                <c:pt idx="14">
                  <c:v>11.022982334347954</c:v>
                </c:pt>
                <c:pt idx="15">
                  <c:v>11.211943829110812</c:v>
                </c:pt>
                <c:pt idx="16">
                  <c:v>11.386923093404823</c:v>
                </c:pt>
                <c:pt idx="17">
                  <c:v>11.554762426200416</c:v>
                </c:pt>
                <c:pt idx="18">
                  <c:v>11.727391443457185</c:v>
                </c:pt>
                <c:pt idx="19">
                  <c:v>11.908947442267264</c:v>
                </c:pt>
                <c:pt idx="20">
                  <c:v>12.098915951734378</c:v>
                </c:pt>
                <c:pt idx="21">
                  <c:v>12.289963836967955</c:v>
                </c:pt>
                <c:pt idx="22">
                  <c:v>12.478957933818373</c:v>
                </c:pt>
                <c:pt idx="23">
                  <c:v>12.674270306797951</c:v>
                </c:pt>
                <c:pt idx="24">
                  <c:v>12.884548846564007</c:v>
                </c:pt>
                <c:pt idx="25">
                  <c:v>13.100444176011861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14.072436649119703</c:v>
                </c:pt>
                <c:pt idx="1">
                  <c:v>12.967700593726629</c:v>
                </c:pt>
                <c:pt idx="2">
                  <c:v>13.48555973512669</c:v>
                </c:pt>
                <c:pt idx="3">
                  <c:v>14.100151227027617</c:v>
                </c:pt>
                <c:pt idx="4">
                  <c:v>14.176077963089655</c:v>
                </c:pt>
                <c:pt idx="5">
                  <c:v>15.184919727182509</c:v>
                </c:pt>
                <c:pt idx="6">
                  <c:v>16.359015493105311</c:v>
                </c:pt>
                <c:pt idx="7">
                  <c:v>15.746519556409456</c:v>
                </c:pt>
                <c:pt idx="8">
                  <c:v>17.851297243329029</c:v>
                </c:pt>
                <c:pt idx="9">
                  <c:v>17.7706067457177</c:v>
                </c:pt>
                <c:pt idx="10">
                  <c:v>18.698182616923553</c:v>
                </c:pt>
                <c:pt idx="11">
                  <c:v>18.655819076431225</c:v>
                </c:pt>
                <c:pt idx="12">
                  <c:v>18.880861140412001</c:v>
                </c:pt>
                <c:pt idx="13">
                  <c:v>19.15304411418369</c:v>
                </c:pt>
                <c:pt idx="14">
                  <c:v>19.426298224837915</c:v>
                </c:pt>
                <c:pt idx="15">
                  <c:v>19.648320299061389</c:v>
                </c:pt>
                <c:pt idx="16">
                  <c:v>19.85046749434218</c:v>
                </c:pt>
                <c:pt idx="17">
                  <c:v>20.039849714939759</c:v>
                </c:pt>
                <c:pt idx="18">
                  <c:v>20.226394394406157</c:v>
                </c:pt>
                <c:pt idx="19">
                  <c:v>20.416251875736222</c:v>
                </c:pt>
                <c:pt idx="20">
                  <c:v>20.626279066129875</c:v>
                </c:pt>
                <c:pt idx="21">
                  <c:v>20.831019404886955</c:v>
                </c:pt>
                <c:pt idx="22">
                  <c:v>21.038409430916115</c:v>
                </c:pt>
                <c:pt idx="23">
                  <c:v>21.243397674348635</c:v>
                </c:pt>
                <c:pt idx="24">
                  <c:v>21.453973016006156</c:v>
                </c:pt>
                <c:pt idx="25">
                  <c:v>21.663177925164483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14.229906871011378</c:v>
                </c:pt>
                <c:pt idx="1">
                  <c:v>14.52507862871272</c:v>
                </c:pt>
                <c:pt idx="2">
                  <c:v>14.946212903153489</c:v>
                </c:pt>
                <c:pt idx="3">
                  <c:v>15.307175222145341</c:v>
                </c:pt>
                <c:pt idx="4">
                  <c:v>15.950655595489916</c:v>
                </c:pt>
                <c:pt idx="5">
                  <c:v>14.985582510623907</c:v>
                </c:pt>
                <c:pt idx="6">
                  <c:v>17.018828270053284</c:v>
                </c:pt>
                <c:pt idx="7">
                  <c:v>17.817440835773915</c:v>
                </c:pt>
                <c:pt idx="8">
                  <c:v>17.499967506577132</c:v>
                </c:pt>
                <c:pt idx="9">
                  <c:v>17.94693885940314</c:v>
                </c:pt>
                <c:pt idx="10">
                  <c:v>17.65748033044294</c:v>
                </c:pt>
                <c:pt idx="11">
                  <c:v>18.32311134713121</c:v>
                </c:pt>
                <c:pt idx="12">
                  <c:v>18.529029562865933</c:v>
                </c:pt>
                <c:pt idx="13">
                  <c:v>18.74785781429161</c:v>
                </c:pt>
                <c:pt idx="14">
                  <c:v>18.997214229564804</c:v>
                </c:pt>
                <c:pt idx="15">
                  <c:v>19.204006275527064</c:v>
                </c:pt>
                <c:pt idx="16">
                  <c:v>19.400279037373416</c:v>
                </c:pt>
                <c:pt idx="17">
                  <c:v>19.589797649838783</c:v>
                </c:pt>
                <c:pt idx="18">
                  <c:v>19.751383154793743</c:v>
                </c:pt>
                <c:pt idx="19">
                  <c:v>19.935367133244878</c:v>
                </c:pt>
                <c:pt idx="20">
                  <c:v>20.11690327123365</c:v>
                </c:pt>
                <c:pt idx="21">
                  <c:v>20.300832081650434</c:v>
                </c:pt>
                <c:pt idx="22">
                  <c:v>20.483398095181816</c:v>
                </c:pt>
                <c:pt idx="23">
                  <c:v>20.667734381180384</c:v>
                </c:pt>
                <c:pt idx="24">
                  <c:v>20.846949611766</c:v>
                </c:pt>
                <c:pt idx="25">
                  <c:v>21.009864371443118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12.495114475766492</c:v>
                </c:pt>
                <c:pt idx="1">
                  <c:v>13.204331219603198</c:v>
                </c:pt>
                <c:pt idx="2">
                  <c:v>13.543601053954713</c:v>
                </c:pt>
                <c:pt idx="3">
                  <c:v>13.019843146548551</c:v>
                </c:pt>
                <c:pt idx="4">
                  <c:v>12.16415058777072</c:v>
                </c:pt>
                <c:pt idx="5">
                  <c:v>11.975747397710142</c:v>
                </c:pt>
                <c:pt idx="6">
                  <c:v>12.751762800013781</c:v>
                </c:pt>
                <c:pt idx="7">
                  <c:v>12.168094242597194</c:v>
                </c:pt>
                <c:pt idx="8">
                  <c:v>12.223854053955945</c:v>
                </c:pt>
                <c:pt idx="9">
                  <c:v>12.866779064056454</c:v>
                </c:pt>
                <c:pt idx="10">
                  <c:v>13.564450183742665</c:v>
                </c:pt>
                <c:pt idx="11">
                  <c:v>13.705050522578755</c:v>
                </c:pt>
                <c:pt idx="12">
                  <c:v>13.826799697880997</c:v>
                </c:pt>
                <c:pt idx="13">
                  <c:v>13.983952339243219</c:v>
                </c:pt>
                <c:pt idx="14">
                  <c:v>14.154359028287292</c:v>
                </c:pt>
                <c:pt idx="15">
                  <c:v>14.302556352854191</c:v>
                </c:pt>
                <c:pt idx="16">
                  <c:v>14.458376796700733</c:v>
                </c:pt>
                <c:pt idx="17">
                  <c:v>14.614241381494731</c:v>
                </c:pt>
                <c:pt idx="18">
                  <c:v>14.7588715501025</c:v>
                </c:pt>
                <c:pt idx="19">
                  <c:v>14.890812422046857</c:v>
                </c:pt>
                <c:pt idx="20">
                  <c:v>15.025445818406983</c:v>
                </c:pt>
                <c:pt idx="21">
                  <c:v>15.167123343842741</c:v>
                </c:pt>
                <c:pt idx="22">
                  <c:v>15.291385265058075</c:v>
                </c:pt>
                <c:pt idx="23">
                  <c:v>15.418178762854755</c:v>
                </c:pt>
                <c:pt idx="24">
                  <c:v>15.543006465815235</c:v>
                </c:pt>
                <c:pt idx="25">
                  <c:v>15.660893194208251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15.022459576637331</c:v>
                </c:pt>
                <c:pt idx="1">
                  <c:v>13.852205660514432</c:v>
                </c:pt>
                <c:pt idx="2">
                  <c:v>13.74514186954044</c:v>
                </c:pt>
                <c:pt idx="3">
                  <c:v>14.964656320477772</c:v>
                </c:pt>
                <c:pt idx="4">
                  <c:v>14.39841511000496</c:v>
                </c:pt>
                <c:pt idx="5">
                  <c:v>14.550608582877816</c:v>
                </c:pt>
                <c:pt idx="6">
                  <c:v>16.195651646213136</c:v>
                </c:pt>
                <c:pt idx="7">
                  <c:v>16.27026872195318</c:v>
                </c:pt>
                <c:pt idx="8">
                  <c:v>17.367696193412282</c:v>
                </c:pt>
                <c:pt idx="9">
                  <c:v>17.310778213095606</c:v>
                </c:pt>
                <c:pt idx="10">
                  <c:v>18.927607281664915</c:v>
                </c:pt>
                <c:pt idx="11">
                  <c:v>20.124612954981959</c:v>
                </c:pt>
                <c:pt idx="12">
                  <c:v>20.366792687563404</c:v>
                </c:pt>
                <c:pt idx="13">
                  <c:v>20.666685239869555</c:v>
                </c:pt>
                <c:pt idx="14">
                  <c:v>20.994929828225736</c:v>
                </c:pt>
                <c:pt idx="15">
                  <c:v>21.273439368439792</c:v>
                </c:pt>
                <c:pt idx="16">
                  <c:v>21.547168585431791</c:v>
                </c:pt>
                <c:pt idx="17">
                  <c:v>21.821604024530092</c:v>
                </c:pt>
                <c:pt idx="18">
                  <c:v>22.110470871977345</c:v>
                </c:pt>
                <c:pt idx="19">
                  <c:v>22.397215761694657</c:v>
                </c:pt>
                <c:pt idx="20">
                  <c:v>22.701743802603779</c:v>
                </c:pt>
                <c:pt idx="21">
                  <c:v>23.002608451003383</c:v>
                </c:pt>
                <c:pt idx="22">
                  <c:v>23.303894077886589</c:v>
                </c:pt>
                <c:pt idx="23">
                  <c:v>23.614800344140892</c:v>
                </c:pt>
                <c:pt idx="24">
                  <c:v>23.922316644974551</c:v>
                </c:pt>
                <c:pt idx="25">
                  <c:v>24.226452510383538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4.9052416286246734</c:v>
                </c:pt>
                <c:pt idx="1">
                  <c:v>4.7232066137459139</c:v>
                </c:pt>
                <c:pt idx="2">
                  <c:v>4.9247406818611532</c:v>
                </c:pt>
                <c:pt idx="3">
                  <c:v>5.1294446031053038</c:v>
                </c:pt>
                <c:pt idx="4">
                  <c:v>4.5931299858028813</c:v>
                </c:pt>
                <c:pt idx="5">
                  <c:v>4.6678499848945201</c:v>
                </c:pt>
                <c:pt idx="6">
                  <c:v>5.0324513891046543</c:v>
                </c:pt>
                <c:pt idx="7">
                  <c:v>5.4816430001110721</c:v>
                </c:pt>
                <c:pt idx="8">
                  <c:v>5.8680935668498773</c:v>
                </c:pt>
                <c:pt idx="9">
                  <c:v>5.4624334818522247</c:v>
                </c:pt>
                <c:pt idx="10">
                  <c:v>5.9342162601525139</c:v>
                </c:pt>
                <c:pt idx="11">
                  <c:v>5.0364359626521695</c:v>
                </c:pt>
                <c:pt idx="12">
                  <c:v>5.0729701893832271</c:v>
                </c:pt>
                <c:pt idx="13">
                  <c:v>5.1179817847485971</c:v>
                </c:pt>
                <c:pt idx="14">
                  <c:v>5.162769895389161</c:v>
                </c:pt>
                <c:pt idx="15">
                  <c:v>5.1948822695154293</c:v>
                </c:pt>
                <c:pt idx="16">
                  <c:v>5.226057720272868</c:v>
                </c:pt>
                <c:pt idx="17">
                  <c:v>5.2536902179123155</c:v>
                </c:pt>
                <c:pt idx="18">
                  <c:v>5.2814043102077406</c:v>
                </c:pt>
                <c:pt idx="19">
                  <c:v>5.304567495342317</c:v>
                </c:pt>
                <c:pt idx="20">
                  <c:v>5.330173799835463</c:v>
                </c:pt>
                <c:pt idx="21">
                  <c:v>5.3571264314512295</c:v>
                </c:pt>
                <c:pt idx="22">
                  <c:v>5.3830009966605719</c:v>
                </c:pt>
                <c:pt idx="23">
                  <c:v>5.4100946904007809</c:v>
                </c:pt>
                <c:pt idx="24">
                  <c:v>5.4405044705053935</c:v>
                </c:pt>
                <c:pt idx="25">
                  <c:v>5.4708310924432713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5.2709795923774925</c:v>
                </c:pt>
                <c:pt idx="1">
                  <c:v>6.4970496290120767</c:v>
                </c:pt>
                <c:pt idx="2">
                  <c:v>6.478564724558864</c:v>
                </c:pt>
                <c:pt idx="3">
                  <c:v>6.3219230712950516</c:v>
                </c:pt>
                <c:pt idx="4">
                  <c:v>6.5868075354415687</c:v>
                </c:pt>
                <c:pt idx="5">
                  <c:v>6.2544452394946592</c:v>
                </c:pt>
                <c:pt idx="6">
                  <c:v>6.9678285599886962</c:v>
                </c:pt>
                <c:pt idx="7">
                  <c:v>6.9744621220068295</c:v>
                </c:pt>
                <c:pt idx="8">
                  <c:v>7.3606797288165771</c:v>
                </c:pt>
                <c:pt idx="9">
                  <c:v>7.2561948045322282</c:v>
                </c:pt>
                <c:pt idx="10">
                  <c:v>7.3174411030713262</c:v>
                </c:pt>
                <c:pt idx="11">
                  <c:v>7.1464230448244361</c:v>
                </c:pt>
                <c:pt idx="12">
                  <c:v>7.2349820916715801</c:v>
                </c:pt>
                <c:pt idx="13">
                  <c:v>7.3268202018988049</c:v>
                </c:pt>
                <c:pt idx="14">
                  <c:v>7.4297209910414512</c:v>
                </c:pt>
                <c:pt idx="15">
                  <c:v>7.5143287218002826</c:v>
                </c:pt>
                <c:pt idx="16">
                  <c:v>7.5935771327090187</c:v>
                </c:pt>
                <c:pt idx="17">
                  <c:v>7.6705768149018807</c:v>
                </c:pt>
                <c:pt idx="18">
                  <c:v>7.7510078411224841</c:v>
                </c:pt>
                <c:pt idx="19">
                  <c:v>7.8278000494698343</c:v>
                </c:pt>
                <c:pt idx="20">
                  <c:v>7.9043440978118529</c:v>
                </c:pt>
                <c:pt idx="21">
                  <c:v>7.9736487155932183</c:v>
                </c:pt>
                <c:pt idx="22">
                  <c:v>8.0404557744562215</c:v>
                </c:pt>
                <c:pt idx="23">
                  <c:v>8.1187994116203761</c:v>
                </c:pt>
                <c:pt idx="24">
                  <c:v>8.1972775388278158</c:v>
                </c:pt>
                <c:pt idx="25">
                  <c:v>8.2741538654621394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3.4088359405175268</c:v>
                </c:pt>
                <c:pt idx="1">
                  <c:v>3.6829211816391543</c:v>
                </c:pt>
                <c:pt idx="2">
                  <c:v>3.7905059166785389</c:v>
                </c:pt>
                <c:pt idx="3">
                  <c:v>3.2705104340474223</c:v>
                </c:pt>
                <c:pt idx="4">
                  <c:v>3.3315400080407196</c:v>
                </c:pt>
                <c:pt idx="5">
                  <c:v>3.3408855361221739</c:v>
                </c:pt>
                <c:pt idx="6">
                  <c:v>3.6671657312808614</c:v>
                </c:pt>
                <c:pt idx="7">
                  <c:v>3.4257939012108545</c:v>
                </c:pt>
                <c:pt idx="8">
                  <c:v>3.515499053949819</c:v>
                </c:pt>
                <c:pt idx="9">
                  <c:v>3.398356123699708</c:v>
                </c:pt>
                <c:pt idx="10">
                  <c:v>3.5986297972093264</c:v>
                </c:pt>
                <c:pt idx="11">
                  <c:v>4.0342664030483757</c:v>
                </c:pt>
                <c:pt idx="12">
                  <c:v>4.1118694863637808</c:v>
                </c:pt>
                <c:pt idx="13">
                  <c:v>4.1948770673013192</c:v>
                </c:pt>
                <c:pt idx="14">
                  <c:v>4.2842052316105264</c:v>
                </c:pt>
                <c:pt idx="15">
                  <c:v>4.3667268931970886</c:v>
                </c:pt>
                <c:pt idx="16">
                  <c:v>4.4433797359795975</c:v>
                </c:pt>
                <c:pt idx="17">
                  <c:v>4.5187243605720306</c:v>
                </c:pt>
                <c:pt idx="18">
                  <c:v>4.5857214581723547</c:v>
                </c:pt>
                <c:pt idx="19">
                  <c:v>4.6665380792805777</c:v>
                </c:pt>
                <c:pt idx="20">
                  <c:v>4.737225835529423</c:v>
                </c:pt>
                <c:pt idx="21">
                  <c:v>4.8066211551094904</c:v>
                </c:pt>
                <c:pt idx="22">
                  <c:v>4.8695594586209463</c:v>
                </c:pt>
                <c:pt idx="23">
                  <c:v>4.951662275837684</c:v>
                </c:pt>
                <c:pt idx="24">
                  <c:v>5.0172418137213723</c:v>
                </c:pt>
                <c:pt idx="25">
                  <c:v>5.1000203707794665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4.466499059822775</c:v>
                </c:pt>
                <c:pt idx="1">
                  <c:v>3.8864491488676727</c:v>
                </c:pt>
                <c:pt idx="2">
                  <c:v>4.4783837188779803</c:v>
                </c:pt>
                <c:pt idx="3">
                  <c:v>4.9938966434202339</c:v>
                </c:pt>
                <c:pt idx="4">
                  <c:v>4.9906333602850452</c:v>
                </c:pt>
                <c:pt idx="5">
                  <c:v>5.5998733569864578</c:v>
                </c:pt>
                <c:pt idx="6">
                  <c:v>5.040550184384724</c:v>
                </c:pt>
                <c:pt idx="7">
                  <c:v>5.4099986885885691</c:v>
                </c:pt>
                <c:pt idx="8">
                  <c:v>5.1630190717075424</c:v>
                </c:pt>
                <c:pt idx="9">
                  <c:v>6.1468758749998536</c:v>
                </c:pt>
                <c:pt idx="10">
                  <c:v>6.1107225103378866</c:v>
                </c:pt>
                <c:pt idx="11">
                  <c:v>5.7620462895727664</c:v>
                </c:pt>
                <c:pt idx="12">
                  <c:v>5.7019992689692582</c:v>
                </c:pt>
                <c:pt idx="13">
                  <c:v>5.7407926100407671</c:v>
                </c:pt>
                <c:pt idx="14">
                  <c:v>5.8344622657857119</c:v>
                </c:pt>
                <c:pt idx="15">
                  <c:v>5.9095316510260654</c:v>
                </c:pt>
                <c:pt idx="16">
                  <c:v>5.9857670483269576</c:v>
                </c:pt>
                <c:pt idx="17">
                  <c:v>6.0567792088512888</c:v>
                </c:pt>
                <c:pt idx="18">
                  <c:v>6.1304692832590186</c:v>
                </c:pt>
                <c:pt idx="19">
                  <c:v>6.2057806990941975</c:v>
                </c:pt>
                <c:pt idx="20">
                  <c:v>6.2870468598767149</c:v>
                </c:pt>
                <c:pt idx="21">
                  <c:v>6.3617447698621268</c:v>
                </c:pt>
                <c:pt idx="22">
                  <c:v>6.4422382761020023</c:v>
                </c:pt>
                <c:pt idx="23">
                  <c:v>6.5286095051863304</c:v>
                </c:pt>
                <c:pt idx="24">
                  <c:v>6.6092434097027057</c:v>
                </c:pt>
                <c:pt idx="25">
                  <c:v>6.6913633273960365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17.027299082345696</c:v>
                </c:pt>
                <c:pt idx="1">
                  <c:v>15.461905463660591</c:v>
                </c:pt>
                <c:pt idx="2">
                  <c:v>16.224049086481511</c:v>
                </c:pt>
                <c:pt idx="3">
                  <c:v>16.584036190258193</c:v>
                </c:pt>
                <c:pt idx="4">
                  <c:v>16.89315027192816</c:v>
                </c:pt>
                <c:pt idx="5">
                  <c:v>17.157247145394564</c:v>
                </c:pt>
                <c:pt idx="6">
                  <c:v>17.661938159101204</c:v>
                </c:pt>
                <c:pt idx="7">
                  <c:v>17.954462943198891</c:v>
                </c:pt>
                <c:pt idx="8">
                  <c:v>18.00137736517285</c:v>
                </c:pt>
                <c:pt idx="9">
                  <c:v>17.822081656770536</c:v>
                </c:pt>
                <c:pt idx="10">
                  <c:v>18.38033663264104</c:v>
                </c:pt>
                <c:pt idx="11">
                  <c:v>17.278560403602437</c:v>
                </c:pt>
                <c:pt idx="12">
                  <c:v>17.395433852887273</c:v>
                </c:pt>
                <c:pt idx="13">
                  <c:v>17.531662089165877</c:v>
                </c:pt>
                <c:pt idx="14">
                  <c:v>17.673665606830195</c:v>
                </c:pt>
                <c:pt idx="15">
                  <c:v>17.766293660065312</c:v>
                </c:pt>
                <c:pt idx="16">
                  <c:v>17.844770387501363</c:v>
                </c:pt>
                <c:pt idx="17">
                  <c:v>17.915433042886736</c:v>
                </c:pt>
                <c:pt idx="18">
                  <c:v>18.00102410587423</c:v>
                </c:pt>
                <c:pt idx="19">
                  <c:v>18.083965566487002</c:v>
                </c:pt>
                <c:pt idx="20">
                  <c:v>18.179487597698415</c:v>
                </c:pt>
                <c:pt idx="21">
                  <c:v>18.275253392366881</c:v>
                </c:pt>
                <c:pt idx="22">
                  <c:v>18.372920527248919</c:v>
                </c:pt>
                <c:pt idx="23">
                  <c:v>18.4654585604038</c:v>
                </c:pt>
                <c:pt idx="24">
                  <c:v>18.567804778594091</c:v>
                </c:pt>
                <c:pt idx="25">
                  <c:v>18.660725663722332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29.492314264259299</c:v>
                </c:pt>
                <c:pt idx="1">
                  <c:v>29.397136762396087</c:v>
                </c:pt>
                <c:pt idx="2">
                  <c:v>30.740043860992969</c:v>
                </c:pt>
                <c:pt idx="3">
                  <c:v>29.686570290623546</c:v>
                </c:pt>
                <c:pt idx="4">
                  <c:v>29.972091486628255</c:v>
                </c:pt>
                <c:pt idx="5">
                  <c:v>31.537528147630031</c:v>
                </c:pt>
                <c:pt idx="6">
                  <c:v>31.337077656716364</c:v>
                </c:pt>
                <c:pt idx="7">
                  <c:v>31.857224450879219</c:v>
                </c:pt>
                <c:pt idx="8">
                  <c:v>31.337683228878173</c:v>
                </c:pt>
                <c:pt idx="9">
                  <c:v>29.864930269681778</c:v>
                </c:pt>
                <c:pt idx="10">
                  <c:v>31.182318300940757</c:v>
                </c:pt>
                <c:pt idx="11">
                  <c:v>29.125303196028369</c:v>
                </c:pt>
                <c:pt idx="12">
                  <c:v>29.166889224980284</c:v>
                </c:pt>
                <c:pt idx="13">
                  <c:v>29.198099720235039</c:v>
                </c:pt>
                <c:pt idx="14">
                  <c:v>29.233635851844404</c:v>
                </c:pt>
                <c:pt idx="15">
                  <c:v>29.192410635451886</c:v>
                </c:pt>
                <c:pt idx="16">
                  <c:v>29.115915643270405</c:v>
                </c:pt>
                <c:pt idx="17">
                  <c:v>29.003101720407223</c:v>
                </c:pt>
                <c:pt idx="18">
                  <c:v>28.879471657486057</c:v>
                </c:pt>
                <c:pt idx="19">
                  <c:v>28.756566989200209</c:v>
                </c:pt>
                <c:pt idx="20">
                  <c:v>28.65171592288393</c:v>
                </c:pt>
                <c:pt idx="21">
                  <c:v>28.535220192003447</c:v>
                </c:pt>
                <c:pt idx="22">
                  <c:v>28.401286461459534</c:v>
                </c:pt>
                <c:pt idx="23">
                  <c:v>28.264650558095234</c:v>
                </c:pt>
                <c:pt idx="24">
                  <c:v>28.112990322857311</c:v>
                </c:pt>
                <c:pt idx="25">
                  <c:v>27.945073061599082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8.448209357309997</c:v>
                </c:pt>
                <c:pt idx="1">
                  <c:v>7.6436474262089211</c:v>
                </c:pt>
                <c:pt idx="2">
                  <c:v>7.6265717869935878</c:v>
                </c:pt>
                <c:pt idx="3">
                  <c:v>7.7171282082078214</c:v>
                </c:pt>
                <c:pt idx="4">
                  <c:v>7.5692789326990404</c:v>
                </c:pt>
                <c:pt idx="5">
                  <c:v>7.2119777033050676</c:v>
                </c:pt>
                <c:pt idx="6">
                  <c:v>7.127347496935279</c:v>
                </c:pt>
                <c:pt idx="7">
                  <c:v>7.4745164174136551</c:v>
                </c:pt>
                <c:pt idx="8">
                  <c:v>7.4736389510359311</c:v>
                </c:pt>
                <c:pt idx="9">
                  <c:v>6.3984556247456803</c:v>
                </c:pt>
                <c:pt idx="10">
                  <c:v>6.2631561215043128</c:v>
                </c:pt>
                <c:pt idx="11">
                  <c:v>6.988993610161427</c:v>
                </c:pt>
                <c:pt idx="12">
                  <c:v>6.9381222908280051</c:v>
                </c:pt>
                <c:pt idx="13">
                  <c:v>6.8576197413767677</c:v>
                </c:pt>
                <c:pt idx="14">
                  <c:v>6.7734774230773791</c:v>
                </c:pt>
                <c:pt idx="15">
                  <c:v>6.6436182734557283</c:v>
                </c:pt>
                <c:pt idx="16">
                  <c:v>6.4600311105015011</c:v>
                </c:pt>
                <c:pt idx="17">
                  <c:v>6.2913624958295085</c:v>
                </c:pt>
                <c:pt idx="18">
                  <c:v>6.102701865001424</c:v>
                </c:pt>
                <c:pt idx="19">
                  <c:v>5.8964419173775022</c:v>
                </c:pt>
                <c:pt idx="20">
                  <c:v>5.6843016905083266</c:v>
                </c:pt>
                <c:pt idx="21">
                  <c:v>5.4601954730785236</c:v>
                </c:pt>
                <c:pt idx="22">
                  <c:v>5.2556723269140297</c:v>
                </c:pt>
                <c:pt idx="23">
                  <c:v>4.9922272907328784</c:v>
                </c:pt>
                <c:pt idx="24">
                  <c:v>4.7591553315276647</c:v>
                </c:pt>
                <c:pt idx="25">
                  <c:v>4.592083340406603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5.2549414464679503</c:v>
                </c:pt>
                <c:pt idx="1">
                  <c:v>3.8402490834738163</c:v>
                </c:pt>
                <c:pt idx="2">
                  <c:v>4.727383298485603</c:v>
                </c:pt>
                <c:pt idx="3">
                  <c:v>4.477076642694171</c:v>
                </c:pt>
                <c:pt idx="4">
                  <c:v>4.0548491745655291</c:v>
                </c:pt>
                <c:pt idx="5">
                  <c:v>4.8333354534394397</c:v>
                </c:pt>
                <c:pt idx="6">
                  <c:v>4.2200915137118997</c:v>
                </c:pt>
                <c:pt idx="7">
                  <c:v>3.4882009781927303</c:v>
                </c:pt>
                <c:pt idx="8">
                  <c:v>4.9310288832467766</c:v>
                </c:pt>
                <c:pt idx="9">
                  <c:v>4.3559815712033858</c:v>
                </c:pt>
                <c:pt idx="10">
                  <c:v>3.5678347907691137</c:v>
                </c:pt>
                <c:pt idx="11">
                  <c:v>3.5079882629534116</c:v>
                </c:pt>
                <c:pt idx="12">
                  <c:v>3.5352895044653958</c:v>
                </c:pt>
                <c:pt idx="13">
                  <c:v>3.5844687612733446</c:v>
                </c:pt>
                <c:pt idx="14">
                  <c:v>3.6330173541098949</c:v>
                </c:pt>
                <c:pt idx="15">
                  <c:v>3.6573058405394052</c:v>
                </c:pt>
                <c:pt idx="16">
                  <c:v>3.6784265274501511</c:v>
                </c:pt>
                <c:pt idx="17">
                  <c:v>3.699488218643753</c:v>
                </c:pt>
                <c:pt idx="18">
                  <c:v>3.7186793243215139</c:v>
                </c:pt>
                <c:pt idx="19">
                  <c:v>3.7385913032393918</c:v>
                </c:pt>
                <c:pt idx="20">
                  <c:v>3.7588432243398007</c:v>
                </c:pt>
                <c:pt idx="21">
                  <c:v>3.7800482402993327</c:v>
                </c:pt>
                <c:pt idx="22">
                  <c:v>3.8005184492483779</c:v>
                </c:pt>
                <c:pt idx="23">
                  <c:v>3.8208735177393049</c:v>
                </c:pt>
                <c:pt idx="24">
                  <c:v>3.8403993736642703</c:v>
                </c:pt>
                <c:pt idx="25">
                  <c:v>3.8588268785453836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15.051151376003398</c:v>
                </c:pt>
                <c:pt idx="1">
                  <c:v>14.981345048215662</c:v>
                </c:pt>
                <c:pt idx="2">
                  <c:v>14.91332110576403</c:v>
                </c:pt>
                <c:pt idx="3">
                  <c:v>15.735232226085012</c:v>
                </c:pt>
                <c:pt idx="4">
                  <c:v>15.749436920240601</c:v>
                </c:pt>
                <c:pt idx="5">
                  <c:v>16.774065318941869</c:v>
                </c:pt>
                <c:pt idx="6">
                  <c:v>15.866918476798714</c:v>
                </c:pt>
                <c:pt idx="7">
                  <c:v>15.495693959329667</c:v>
                </c:pt>
                <c:pt idx="8">
                  <c:v>16.593117321450091</c:v>
                </c:pt>
                <c:pt idx="9">
                  <c:v>17.045814686708614</c:v>
                </c:pt>
                <c:pt idx="10">
                  <c:v>14.325280462345354</c:v>
                </c:pt>
                <c:pt idx="11">
                  <c:v>14.363889681176431</c:v>
                </c:pt>
                <c:pt idx="12">
                  <c:v>14.307661385345186</c:v>
                </c:pt>
                <c:pt idx="13">
                  <c:v>14.270547048296299</c:v>
                </c:pt>
                <c:pt idx="14">
                  <c:v>14.221007752646191</c:v>
                </c:pt>
                <c:pt idx="15">
                  <c:v>14.136495406598543</c:v>
                </c:pt>
                <c:pt idx="16">
                  <c:v>14.037945482287411</c:v>
                </c:pt>
                <c:pt idx="17">
                  <c:v>13.931450878383679</c:v>
                </c:pt>
                <c:pt idx="18">
                  <c:v>13.822470283364398</c:v>
                </c:pt>
                <c:pt idx="19">
                  <c:v>13.712663088944813</c:v>
                </c:pt>
                <c:pt idx="20">
                  <c:v>13.617611963031429</c:v>
                </c:pt>
                <c:pt idx="21">
                  <c:v>13.520480937356965</c:v>
                </c:pt>
                <c:pt idx="22">
                  <c:v>13.430782785596172</c:v>
                </c:pt>
                <c:pt idx="23">
                  <c:v>13.338788096484343</c:v>
                </c:pt>
                <c:pt idx="24">
                  <c:v>13.244591334605579</c:v>
                </c:pt>
                <c:pt idx="25">
                  <c:v>13.147919161987559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13.288291762848093</c:v>
                </c:pt>
                <c:pt idx="1">
                  <c:v>11.089716637624742</c:v>
                </c:pt>
                <c:pt idx="2">
                  <c:v>11.158922270046789</c:v>
                </c:pt>
                <c:pt idx="3">
                  <c:v>12.043121615579761</c:v>
                </c:pt>
                <c:pt idx="4">
                  <c:v>10.626482588901325</c:v>
                </c:pt>
                <c:pt idx="5">
                  <c:v>11.557252695510499</c:v>
                </c:pt>
                <c:pt idx="6">
                  <c:v>11.207022017847736</c:v>
                </c:pt>
                <c:pt idx="7">
                  <c:v>11.523967838414757</c:v>
                </c:pt>
                <c:pt idx="8">
                  <c:v>13.53596773896691</c:v>
                </c:pt>
                <c:pt idx="9">
                  <c:v>13.834654228150834</c:v>
                </c:pt>
                <c:pt idx="10">
                  <c:v>11.320483138401352</c:v>
                </c:pt>
                <c:pt idx="11">
                  <c:v>11.978135191758087</c:v>
                </c:pt>
                <c:pt idx="12">
                  <c:v>11.853297306146166</c:v>
                </c:pt>
                <c:pt idx="13">
                  <c:v>11.69593551782263</c:v>
                </c:pt>
                <c:pt idx="14">
                  <c:v>11.566702903256108</c:v>
                </c:pt>
                <c:pt idx="15">
                  <c:v>11.442177139520947</c:v>
                </c:pt>
                <c:pt idx="16">
                  <c:v>11.300325765833993</c:v>
                </c:pt>
                <c:pt idx="17">
                  <c:v>11.153733777363778</c:v>
                </c:pt>
                <c:pt idx="18">
                  <c:v>11.020740993598888</c:v>
                </c:pt>
                <c:pt idx="19">
                  <c:v>10.881048100858447</c:v>
                </c:pt>
                <c:pt idx="20">
                  <c:v>10.741375986023002</c:v>
                </c:pt>
                <c:pt idx="21">
                  <c:v>10.597778601180746</c:v>
                </c:pt>
                <c:pt idx="22">
                  <c:v>10.456724214342774</c:v>
                </c:pt>
                <c:pt idx="23">
                  <c:v>10.317741519376343</c:v>
                </c:pt>
                <c:pt idx="24">
                  <c:v>10.176037314439178</c:v>
                </c:pt>
                <c:pt idx="25">
                  <c:v>10.032468721714668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6.0990446581967088</c:v>
                </c:pt>
                <c:pt idx="1">
                  <c:v>5.4817639213772811</c:v>
                </c:pt>
                <c:pt idx="2">
                  <c:v>6.294746668955435</c:v>
                </c:pt>
                <c:pt idx="3">
                  <c:v>6.2036944375730556</c:v>
                </c:pt>
                <c:pt idx="4">
                  <c:v>6.4027166032052873</c:v>
                </c:pt>
                <c:pt idx="5">
                  <c:v>6.2268062885969107</c:v>
                </c:pt>
                <c:pt idx="6">
                  <c:v>6.3579363747299151</c:v>
                </c:pt>
                <c:pt idx="7">
                  <c:v>6.6541798403015582</c:v>
                </c:pt>
                <c:pt idx="8">
                  <c:v>5.8903993509280328</c:v>
                </c:pt>
                <c:pt idx="9">
                  <c:v>5.4988513959224425</c:v>
                </c:pt>
                <c:pt idx="10">
                  <c:v>5.5307568859050402</c:v>
                </c:pt>
                <c:pt idx="11">
                  <c:v>5.4780612492166298</c:v>
                </c:pt>
                <c:pt idx="12">
                  <c:v>5.4747169970539646</c:v>
                </c:pt>
                <c:pt idx="13">
                  <c:v>5.4316951007659542</c:v>
                </c:pt>
                <c:pt idx="14">
                  <c:v>5.3809653266263098</c:v>
                </c:pt>
                <c:pt idx="15">
                  <c:v>5.327032909073961</c:v>
                </c:pt>
                <c:pt idx="16">
                  <c:v>5.2898738558908143</c:v>
                </c:pt>
                <c:pt idx="17">
                  <c:v>5.2548321282420689</c:v>
                </c:pt>
                <c:pt idx="18">
                  <c:v>5.2255860059333878</c:v>
                </c:pt>
                <c:pt idx="19">
                  <c:v>5.1992574268258744</c:v>
                </c:pt>
                <c:pt idx="20">
                  <c:v>5.1760539554418248</c:v>
                </c:pt>
                <c:pt idx="21">
                  <c:v>5.1510321702248252</c:v>
                </c:pt>
                <c:pt idx="22">
                  <c:v>5.1253494393567864</c:v>
                </c:pt>
                <c:pt idx="23">
                  <c:v>5.1010871981770292</c:v>
                </c:pt>
                <c:pt idx="24">
                  <c:v>5.0819953266202029</c:v>
                </c:pt>
                <c:pt idx="25">
                  <c:v>5.0656413041074355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27.789591327238398</c:v>
                </c:pt>
                <c:pt idx="1">
                  <c:v>25.343092973964282</c:v>
                </c:pt>
                <c:pt idx="2">
                  <c:v>26.002077435662521</c:v>
                </c:pt>
                <c:pt idx="3">
                  <c:v>25.922884600063032</c:v>
                </c:pt>
                <c:pt idx="4">
                  <c:v>27.220422834151112</c:v>
                </c:pt>
                <c:pt idx="5">
                  <c:v>26.024487536085125</c:v>
                </c:pt>
                <c:pt idx="6">
                  <c:v>28.546816907644107</c:v>
                </c:pt>
                <c:pt idx="7">
                  <c:v>28.391909010110844</c:v>
                </c:pt>
                <c:pt idx="8">
                  <c:v>27.540486753132036</c:v>
                </c:pt>
                <c:pt idx="9">
                  <c:v>27.093321992832024</c:v>
                </c:pt>
                <c:pt idx="10">
                  <c:v>26.231330479280626</c:v>
                </c:pt>
                <c:pt idx="11">
                  <c:v>27.291775589508067</c:v>
                </c:pt>
                <c:pt idx="12">
                  <c:v>27.571401737891581</c:v>
                </c:pt>
                <c:pt idx="13">
                  <c:v>27.884098594679422</c:v>
                </c:pt>
                <c:pt idx="14">
                  <c:v>28.229251273336736</c:v>
                </c:pt>
                <c:pt idx="15">
                  <c:v>28.50953092871918</c:v>
                </c:pt>
                <c:pt idx="16">
                  <c:v>28.776873578349807</c:v>
                </c:pt>
                <c:pt idx="17">
                  <c:v>29.03229919846013</c:v>
                </c:pt>
                <c:pt idx="18">
                  <c:v>29.303048951650275</c:v>
                </c:pt>
                <c:pt idx="19">
                  <c:v>29.559143938529445</c:v>
                </c:pt>
                <c:pt idx="20">
                  <c:v>29.81203708064001</c:v>
                </c:pt>
                <c:pt idx="21">
                  <c:v>30.071822626928235</c:v>
                </c:pt>
                <c:pt idx="22">
                  <c:v>30.325409679865853</c:v>
                </c:pt>
                <c:pt idx="23">
                  <c:v>30.596534341064253</c:v>
                </c:pt>
                <c:pt idx="24">
                  <c:v>30.870982637986856</c:v>
                </c:pt>
                <c:pt idx="25">
                  <c:v>31.133423745441398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6.2651541878571546</c:v>
                </c:pt>
                <c:pt idx="1">
                  <c:v>6.8058825898226694</c:v>
                </c:pt>
                <c:pt idx="2">
                  <c:v>6.8246286628887667</c:v>
                </c:pt>
                <c:pt idx="3">
                  <c:v>7.0026135850380689</c:v>
                </c:pt>
                <c:pt idx="4">
                  <c:v>6.0574675431775491</c:v>
                </c:pt>
                <c:pt idx="5">
                  <c:v>7.3490190056784446</c:v>
                </c:pt>
                <c:pt idx="6">
                  <c:v>7.6404117123209057</c:v>
                </c:pt>
                <c:pt idx="7">
                  <c:v>7.7717635502274351</c:v>
                </c:pt>
                <c:pt idx="8">
                  <c:v>6.7955993746559997</c:v>
                </c:pt>
                <c:pt idx="9">
                  <c:v>7.1122458102282842</c:v>
                </c:pt>
                <c:pt idx="10">
                  <c:v>6.4708358945317466</c:v>
                </c:pt>
                <c:pt idx="11">
                  <c:v>6.5321360022900032</c:v>
                </c:pt>
                <c:pt idx="12">
                  <c:v>6.5668162311016065</c:v>
                </c:pt>
                <c:pt idx="13">
                  <c:v>6.6025903352553366</c:v>
                </c:pt>
                <c:pt idx="14">
                  <c:v>6.6426782660177368</c:v>
                </c:pt>
                <c:pt idx="15">
                  <c:v>6.6682646747637992</c:v>
                </c:pt>
                <c:pt idx="16">
                  <c:v>6.6905213774681158</c:v>
                </c:pt>
                <c:pt idx="17">
                  <c:v>6.708944131605592</c:v>
                </c:pt>
                <c:pt idx="18">
                  <c:v>6.7258519962981715</c:v>
                </c:pt>
                <c:pt idx="19">
                  <c:v>6.7413934075393742</c:v>
                </c:pt>
                <c:pt idx="20">
                  <c:v>6.758824963039026</c:v>
                </c:pt>
                <c:pt idx="21">
                  <c:v>6.7790289262960712</c:v>
                </c:pt>
                <c:pt idx="22">
                  <c:v>6.7986539957465224</c:v>
                </c:pt>
                <c:pt idx="23">
                  <c:v>6.8171428992159671</c:v>
                </c:pt>
                <c:pt idx="24">
                  <c:v>6.842306147863189</c:v>
                </c:pt>
                <c:pt idx="25">
                  <c:v>6.8703498128610239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0.49365528048248469</c:v>
                </c:pt>
                <c:pt idx="1">
                  <c:v>0.328980240534958</c:v>
                </c:pt>
                <c:pt idx="2">
                  <c:v>0.34563918651163061</c:v>
                </c:pt>
                <c:pt idx="3">
                  <c:v>0.30008579237229638</c:v>
                </c:pt>
                <c:pt idx="4">
                  <c:v>0.34240848063876661</c:v>
                </c:pt>
                <c:pt idx="5">
                  <c:v>0.3098348062065609</c:v>
                </c:pt>
                <c:pt idx="6">
                  <c:v>0.26930084196921</c:v>
                </c:pt>
                <c:pt idx="7">
                  <c:v>0.28158525642421028</c:v>
                </c:pt>
                <c:pt idx="8">
                  <c:v>0.30184296206656885</c:v>
                </c:pt>
                <c:pt idx="9">
                  <c:v>0.26859565754938841</c:v>
                </c:pt>
                <c:pt idx="10">
                  <c:v>0.33166066523220966</c:v>
                </c:pt>
                <c:pt idx="11">
                  <c:v>0.26815279873036629</c:v>
                </c:pt>
                <c:pt idx="12">
                  <c:v>0.27137844512721271</c:v>
                </c:pt>
                <c:pt idx="13">
                  <c:v>0.27462971202724434</c:v>
                </c:pt>
                <c:pt idx="14">
                  <c:v>0.27806947420904027</c:v>
                </c:pt>
                <c:pt idx="15">
                  <c:v>0.28154441045912221</c:v>
                </c:pt>
                <c:pt idx="16">
                  <c:v>0.28430098103411355</c:v>
                </c:pt>
                <c:pt idx="17">
                  <c:v>0.2869446743599387</c:v>
                </c:pt>
                <c:pt idx="18">
                  <c:v>0.28900529449467338</c:v>
                </c:pt>
                <c:pt idx="19">
                  <c:v>0.29220545697900785</c:v>
                </c:pt>
                <c:pt idx="20">
                  <c:v>0.2946838903767387</c:v>
                </c:pt>
                <c:pt idx="21">
                  <c:v>0.29706201066683113</c:v>
                </c:pt>
                <c:pt idx="22">
                  <c:v>0.29898419046146502</c:v>
                </c:pt>
                <c:pt idx="23">
                  <c:v>0.30201065450915793</c:v>
                </c:pt>
                <c:pt idx="24">
                  <c:v>0.30395978634542753</c:v>
                </c:pt>
                <c:pt idx="25">
                  <c:v>0.30691890794913329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19.159641398976177</c:v>
                </c:pt>
                <c:pt idx="1">
                  <c:v>19.812143635174319</c:v>
                </c:pt>
                <c:pt idx="2">
                  <c:v>21.719467739238517</c:v>
                </c:pt>
                <c:pt idx="3">
                  <c:v>21.230358052547956</c:v>
                </c:pt>
                <c:pt idx="4">
                  <c:v>22.339007325382997</c:v>
                </c:pt>
                <c:pt idx="5">
                  <c:v>20.638352412372072</c:v>
                </c:pt>
                <c:pt idx="6">
                  <c:v>20.810880070259717</c:v>
                </c:pt>
                <c:pt idx="7">
                  <c:v>20.528271853099014</c:v>
                </c:pt>
                <c:pt idx="8">
                  <c:v>19.568467434695723</c:v>
                </c:pt>
                <c:pt idx="9">
                  <c:v>18.251367900572472</c:v>
                </c:pt>
                <c:pt idx="10">
                  <c:v>17.790822952182292</c:v>
                </c:pt>
                <c:pt idx="11">
                  <c:v>16.619265902723647</c:v>
                </c:pt>
                <c:pt idx="12">
                  <c:v>16.582188277791591</c:v>
                </c:pt>
                <c:pt idx="13">
                  <c:v>16.568627898972409</c:v>
                </c:pt>
                <c:pt idx="14">
                  <c:v>16.558935622627203</c:v>
                </c:pt>
                <c:pt idx="15">
                  <c:v>16.498636589352021</c:v>
                </c:pt>
                <c:pt idx="16">
                  <c:v>16.424349622948704</c:v>
                </c:pt>
                <c:pt idx="17">
                  <c:v>16.339475342916913</c:v>
                </c:pt>
                <c:pt idx="18">
                  <c:v>16.249215531855359</c:v>
                </c:pt>
                <c:pt idx="19">
                  <c:v>16.157916207171763</c:v>
                </c:pt>
                <c:pt idx="20">
                  <c:v>16.06812125564791</c:v>
                </c:pt>
                <c:pt idx="21">
                  <c:v>16.000962883451191</c:v>
                </c:pt>
                <c:pt idx="22">
                  <c:v>15.931464233782958</c:v>
                </c:pt>
                <c:pt idx="23">
                  <c:v>15.859806382619723</c:v>
                </c:pt>
                <c:pt idx="24">
                  <c:v>15.777124317925551</c:v>
                </c:pt>
                <c:pt idx="25">
                  <c:v>15.677166756594508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5.0377559033031094</c:v>
                </c:pt>
                <c:pt idx="1">
                  <c:v>4.9966846325398695</c:v>
                </c:pt>
                <c:pt idx="2">
                  <c:v>5.2286207899609769</c:v>
                </c:pt>
                <c:pt idx="3">
                  <c:v>5.2725480873762987</c:v>
                </c:pt>
                <c:pt idx="4">
                  <c:v>5.0234531318236932</c:v>
                </c:pt>
                <c:pt idx="5">
                  <c:v>5.4417813694062458</c:v>
                </c:pt>
                <c:pt idx="6">
                  <c:v>5.4698891285118831</c:v>
                </c:pt>
                <c:pt idx="7">
                  <c:v>5.8629590670203289</c:v>
                </c:pt>
                <c:pt idx="8">
                  <c:v>5.9379504908700094</c:v>
                </c:pt>
                <c:pt idx="9">
                  <c:v>5.7057518305224804</c:v>
                </c:pt>
                <c:pt idx="10">
                  <c:v>5.8404256969761121</c:v>
                </c:pt>
                <c:pt idx="11">
                  <c:v>7.1240339382038371</c:v>
                </c:pt>
                <c:pt idx="12">
                  <c:v>7.2747627233614365</c:v>
                </c:pt>
                <c:pt idx="13">
                  <c:v>7.4165115020211028</c:v>
                </c:pt>
                <c:pt idx="14">
                  <c:v>7.5545083219540672</c:v>
                </c:pt>
                <c:pt idx="15">
                  <c:v>7.6741504666626614</c:v>
                </c:pt>
                <c:pt idx="16">
                  <c:v>7.7885183495904844</c:v>
                </c:pt>
                <c:pt idx="17">
                  <c:v>7.9041132512550947</c:v>
                </c:pt>
                <c:pt idx="18">
                  <c:v>8.022958015233387</c:v>
                </c:pt>
                <c:pt idx="19">
                  <c:v>8.1435749533467874</c:v>
                </c:pt>
                <c:pt idx="20">
                  <c:v>8.2692884755652187</c:v>
                </c:pt>
                <c:pt idx="21">
                  <c:v>8.3904949783828364</c:v>
                </c:pt>
                <c:pt idx="22">
                  <c:v>8.5106927210373478</c:v>
                </c:pt>
                <c:pt idx="23">
                  <c:v>8.6370664008461198</c:v>
                </c:pt>
                <c:pt idx="24">
                  <c:v>8.7635091265033758</c:v>
                </c:pt>
                <c:pt idx="25">
                  <c:v>8.8920224041700742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12.446645784221834</c:v>
                </c:pt>
                <c:pt idx="1">
                  <c:v>11.274538207979633</c:v>
                </c:pt>
                <c:pt idx="2">
                  <c:v>11.958274695228708</c:v>
                </c:pt>
                <c:pt idx="3">
                  <c:v>12.757369237129222</c:v>
                </c:pt>
                <c:pt idx="4">
                  <c:v>12.730487970520654</c:v>
                </c:pt>
                <c:pt idx="5">
                  <c:v>13.169877729157248</c:v>
                </c:pt>
                <c:pt idx="6">
                  <c:v>13.181614509021852</c:v>
                </c:pt>
                <c:pt idx="7">
                  <c:v>13.0621000983224</c:v>
                </c:pt>
                <c:pt idx="8">
                  <c:v>13.669311108488374</c:v>
                </c:pt>
                <c:pt idx="9">
                  <c:v>12.679300680693585</c:v>
                </c:pt>
                <c:pt idx="10">
                  <c:v>10.907830827541297</c:v>
                </c:pt>
                <c:pt idx="11">
                  <c:v>13.247815256477139</c:v>
                </c:pt>
                <c:pt idx="12">
                  <c:v>13.282689553889456</c:v>
                </c:pt>
                <c:pt idx="13">
                  <c:v>13.322928176448483</c:v>
                </c:pt>
                <c:pt idx="14">
                  <c:v>13.342246792029739</c:v>
                </c:pt>
                <c:pt idx="15">
                  <c:v>13.303078149492167</c:v>
                </c:pt>
                <c:pt idx="16">
                  <c:v>13.295592322435022</c:v>
                </c:pt>
                <c:pt idx="17">
                  <c:v>13.282978722334063</c:v>
                </c:pt>
                <c:pt idx="18">
                  <c:v>13.263185538766534</c:v>
                </c:pt>
                <c:pt idx="19">
                  <c:v>13.236539565895578</c:v>
                </c:pt>
                <c:pt idx="20">
                  <c:v>13.215958755898237</c:v>
                </c:pt>
                <c:pt idx="21">
                  <c:v>13.184948150394716</c:v>
                </c:pt>
                <c:pt idx="22">
                  <c:v>13.165805202250185</c:v>
                </c:pt>
                <c:pt idx="23">
                  <c:v>13.145926538922927</c:v>
                </c:pt>
                <c:pt idx="24">
                  <c:v>13.109046316783205</c:v>
                </c:pt>
                <c:pt idx="25">
                  <c:v>13.063019982548646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13.763797542523987</c:v>
                </c:pt>
                <c:pt idx="1">
                  <c:v>12.68557699804064</c:v>
                </c:pt>
                <c:pt idx="2">
                  <c:v>14.36450457509747</c:v>
                </c:pt>
                <c:pt idx="3">
                  <c:v>13.391487052664191</c:v>
                </c:pt>
                <c:pt idx="4">
                  <c:v>13.527733784582074</c:v>
                </c:pt>
                <c:pt idx="5">
                  <c:v>14.934936254721073</c:v>
                </c:pt>
                <c:pt idx="6">
                  <c:v>15.841297945143969</c:v>
                </c:pt>
                <c:pt idx="7">
                  <c:v>15.364280404044045</c:v>
                </c:pt>
                <c:pt idx="8">
                  <c:v>15.179688819186664</c:v>
                </c:pt>
                <c:pt idx="9">
                  <c:v>17.327510453612852</c:v>
                </c:pt>
                <c:pt idx="10">
                  <c:v>15.261057389166524</c:v>
                </c:pt>
                <c:pt idx="11">
                  <c:v>16.563304138892658</c:v>
                </c:pt>
                <c:pt idx="12">
                  <c:v>16.628837358223475</c:v>
                </c:pt>
                <c:pt idx="13">
                  <c:v>16.74065074691568</c:v>
                </c:pt>
                <c:pt idx="14">
                  <c:v>16.85927290994605</c:v>
                </c:pt>
                <c:pt idx="15">
                  <c:v>16.943348895727993</c:v>
                </c:pt>
                <c:pt idx="16">
                  <c:v>17.000673024484204</c:v>
                </c:pt>
                <c:pt idx="17">
                  <c:v>17.049303981061509</c:v>
                </c:pt>
                <c:pt idx="18">
                  <c:v>17.095092063444987</c:v>
                </c:pt>
                <c:pt idx="19">
                  <c:v>17.136848180653086</c:v>
                </c:pt>
                <c:pt idx="20">
                  <c:v>17.186282024105587</c:v>
                </c:pt>
                <c:pt idx="21">
                  <c:v>17.229151227149547</c:v>
                </c:pt>
                <c:pt idx="22">
                  <c:v>17.274229722772379</c:v>
                </c:pt>
                <c:pt idx="23">
                  <c:v>17.317289354301302</c:v>
                </c:pt>
                <c:pt idx="24">
                  <c:v>17.357822884073244</c:v>
                </c:pt>
                <c:pt idx="25">
                  <c:v>17.395729011500148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6.4827745038025961</c:v>
                </c:pt>
                <c:pt idx="1">
                  <c:v>5.9504884931618616</c:v>
                </c:pt>
                <c:pt idx="2">
                  <c:v>6.1482028008961134</c:v>
                </c:pt>
                <c:pt idx="3">
                  <c:v>6.4728103129254349</c:v>
                </c:pt>
                <c:pt idx="4">
                  <c:v>6.7783367929541329</c:v>
                </c:pt>
                <c:pt idx="5">
                  <c:v>7.2892077430193343</c:v>
                </c:pt>
                <c:pt idx="6">
                  <c:v>7.461929501729645</c:v>
                </c:pt>
                <c:pt idx="7">
                  <c:v>6.5299951745655163</c:v>
                </c:pt>
                <c:pt idx="8">
                  <c:v>6.9046557802371025</c:v>
                </c:pt>
                <c:pt idx="9">
                  <c:v>6.5570686439459411</c:v>
                </c:pt>
                <c:pt idx="10">
                  <c:v>5.6715699131437916</c:v>
                </c:pt>
                <c:pt idx="11">
                  <c:v>4.9117079238104466</c:v>
                </c:pt>
                <c:pt idx="12">
                  <c:v>4.8998762275193881</c:v>
                </c:pt>
                <c:pt idx="13">
                  <c:v>4.900058918149977</c:v>
                </c:pt>
                <c:pt idx="14">
                  <c:v>4.8975075522413736</c:v>
                </c:pt>
                <c:pt idx="15">
                  <c:v>4.8834554240661676</c:v>
                </c:pt>
                <c:pt idx="16">
                  <c:v>4.8548819783215063</c:v>
                </c:pt>
                <c:pt idx="17">
                  <c:v>4.8198243222443953</c:v>
                </c:pt>
                <c:pt idx="18">
                  <c:v>4.7941315298437521</c:v>
                </c:pt>
                <c:pt idx="19">
                  <c:v>4.7670411279100753</c:v>
                </c:pt>
                <c:pt idx="20">
                  <c:v>4.740817612353359</c:v>
                </c:pt>
                <c:pt idx="21">
                  <c:v>4.7132265833298481</c:v>
                </c:pt>
                <c:pt idx="22">
                  <c:v>4.6873505279860002</c:v>
                </c:pt>
                <c:pt idx="23">
                  <c:v>4.6621318309700088</c:v>
                </c:pt>
                <c:pt idx="24">
                  <c:v>4.6386702573188305</c:v>
                </c:pt>
                <c:pt idx="25">
                  <c:v>4.6149485583105969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30.629069505033218</c:v>
                </c:pt>
                <c:pt idx="1">
                  <c:v>28.219246299276765</c:v>
                </c:pt>
                <c:pt idx="2">
                  <c:v>29.42005125586839</c:v>
                </c:pt>
                <c:pt idx="3">
                  <c:v>28.305535549731392</c:v>
                </c:pt>
                <c:pt idx="4">
                  <c:v>28.510171548547071</c:v>
                </c:pt>
                <c:pt idx="5">
                  <c:v>29.127328521942413</c:v>
                </c:pt>
                <c:pt idx="6">
                  <c:v>29.617712801153466</c:v>
                </c:pt>
                <c:pt idx="7">
                  <c:v>29.345554134891682</c:v>
                </c:pt>
                <c:pt idx="8">
                  <c:v>28.793891086650845</c:v>
                </c:pt>
                <c:pt idx="9">
                  <c:v>28.90485013219519</c:v>
                </c:pt>
                <c:pt idx="10">
                  <c:v>26.116993840779486</c:v>
                </c:pt>
                <c:pt idx="11">
                  <c:v>27.124146138542613</c:v>
                </c:pt>
                <c:pt idx="12">
                  <c:v>27.183056433239226</c:v>
                </c:pt>
                <c:pt idx="13">
                  <c:v>27.089470076180572</c:v>
                </c:pt>
                <c:pt idx="14">
                  <c:v>26.961923935705173</c:v>
                </c:pt>
                <c:pt idx="15">
                  <c:v>26.867783572338546</c:v>
                </c:pt>
                <c:pt idx="16">
                  <c:v>26.740162129026469</c:v>
                </c:pt>
                <c:pt idx="17">
                  <c:v>26.56238031607117</c:v>
                </c:pt>
                <c:pt idx="18">
                  <c:v>26.398624477013826</c:v>
                </c:pt>
                <c:pt idx="19">
                  <c:v>26.249848579113817</c:v>
                </c:pt>
                <c:pt idx="20">
                  <c:v>26.124564079551547</c:v>
                </c:pt>
                <c:pt idx="21">
                  <c:v>25.985781304880177</c:v>
                </c:pt>
                <c:pt idx="22">
                  <c:v>25.86117802459507</c:v>
                </c:pt>
                <c:pt idx="23">
                  <c:v>25.73383732672902</c:v>
                </c:pt>
                <c:pt idx="24">
                  <c:v>25.603436616801151</c:v>
                </c:pt>
                <c:pt idx="25">
                  <c:v>25.47655968281855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22.618188825252602</c:v>
                </c:pt>
                <c:pt idx="1">
                  <c:v>23.745658910726153</c:v>
                </c:pt>
                <c:pt idx="2">
                  <c:v>25.252784177175201</c:v>
                </c:pt>
                <c:pt idx="3">
                  <c:v>26.255847451063353</c:v>
                </c:pt>
                <c:pt idx="4">
                  <c:v>25.808094464128331</c:v>
                </c:pt>
                <c:pt idx="5">
                  <c:v>26.820049532700921</c:v>
                </c:pt>
                <c:pt idx="6">
                  <c:v>28.311560812259607</c:v>
                </c:pt>
                <c:pt idx="7">
                  <c:v>29.182113954913028</c:v>
                </c:pt>
                <c:pt idx="8">
                  <c:v>30.105786931739662</c:v>
                </c:pt>
                <c:pt idx="9">
                  <c:v>30.303254297307696</c:v>
                </c:pt>
                <c:pt idx="10">
                  <c:v>31.12657592511388</c:v>
                </c:pt>
                <c:pt idx="11">
                  <c:v>30.36996511470366</c:v>
                </c:pt>
                <c:pt idx="12">
                  <c:v>30.812278325038491</c:v>
                </c:pt>
                <c:pt idx="13">
                  <c:v>31.261394888836207</c:v>
                </c:pt>
                <c:pt idx="14">
                  <c:v>31.725173938799813</c:v>
                </c:pt>
                <c:pt idx="15">
                  <c:v>32.134081192291291</c:v>
                </c:pt>
                <c:pt idx="16">
                  <c:v>32.517764312469346</c:v>
                </c:pt>
                <c:pt idx="17">
                  <c:v>32.892070424893326</c:v>
                </c:pt>
                <c:pt idx="18">
                  <c:v>33.279489501777682</c:v>
                </c:pt>
                <c:pt idx="19">
                  <c:v>33.672620674018212</c:v>
                </c:pt>
                <c:pt idx="20">
                  <c:v>34.090868971468048</c:v>
                </c:pt>
                <c:pt idx="21">
                  <c:v>34.504787948610286</c:v>
                </c:pt>
                <c:pt idx="22">
                  <c:v>34.919636122453326</c:v>
                </c:pt>
                <c:pt idx="23">
                  <c:v>35.346150484242969</c:v>
                </c:pt>
                <c:pt idx="24">
                  <c:v>35.788655154771661</c:v>
                </c:pt>
                <c:pt idx="25">
                  <c:v>36.240366348442414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55.819917572534905</c:v>
                </c:pt>
                <c:pt idx="1">
                  <c:v>54.549316102556972</c:v>
                </c:pt>
                <c:pt idx="2">
                  <c:v>55.720515561775336</c:v>
                </c:pt>
                <c:pt idx="3">
                  <c:v>57.391825916199281</c:v>
                </c:pt>
                <c:pt idx="4">
                  <c:v>56.689299256355255</c:v>
                </c:pt>
                <c:pt idx="5">
                  <c:v>56.696858218394375</c:v>
                </c:pt>
                <c:pt idx="6">
                  <c:v>62.32525820938551</c:v>
                </c:pt>
                <c:pt idx="7">
                  <c:v>62.002323356733747</c:v>
                </c:pt>
                <c:pt idx="8">
                  <c:v>64.942814997274397</c:v>
                </c:pt>
                <c:pt idx="9">
                  <c:v>65.895102882272894</c:v>
                </c:pt>
                <c:pt idx="10">
                  <c:v>68.847720412774081</c:v>
                </c:pt>
                <c:pt idx="11">
                  <c:v>70.808593901123146</c:v>
                </c:pt>
                <c:pt idx="12">
                  <c:v>71.603483088722342</c:v>
                </c:pt>
                <c:pt idx="13">
                  <c:v>72.551539507588075</c:v>
                </c:pt>
                <c:pt idx="14">
                  <c:v>73.57280131091575</c:v>
                </c:pt>
                <c:pt idx="15">
                  <c:v>74.428322295882438</c:v>
                </c:pt>
                <c:pt idx="16">
                  <c:v>75.256291913848116</c:v>
                </c:pt>
                <c:pt idx="17">
                  <c:v>76.06549277080336</c:v>
                </c:pt>
                <c:pt idx="18">
                  <c:v>76.847119971279739</c:v>
                </c:pt>
                <c:pt idx="19">
                  <c:v>77.63964719272262</c:v>
                </c:pt>
                <c:pt idx="20">
                  <c:v>78.470371958374272</c:v>
                </c:pt>
                <c:pt idx="21">
                  <c:v>79.3015832813835</c:v>
                </c:pt>
                <c:pt idx="22">
                  <c:v>80.117086869042595</c:v>
                </c:pt>
                <c:pt idx="23">
                  <c:v>80.944111162524663</c:v>
                </c:pt>
                <c:pt idx="24">
                  <c:v>81.766245738561935</c:v>
                </c:pt>
                <c:pt idx="25">
                  <c:v>82.560388001199385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35.078855303688158</c:v>
                </c:pt>
                <c:pt idx="1">
                  <c:v>34.251532036925411</c:v>
                </c:pt>
                <c:pt idx="2">
                  <c:v>35.896244128458051</c:v>
                </c:pt>
                <c:pt idx="3">
                  <c:v>36.2998109421262</c:v>
                </c:pt>
                <c:pt idx="4">
                  <c:v>36.395261161498375</c:v>
                </c:pt>
                <c:pt idx="5">
                  <c:v>37.020301262892374</c:v>
                </c:pt>
                <c:pt idx="6">
                  <c:v>38.369934023860139</c:v>
                </c:pt>
                <c:pt idx="7">
                  <c:v>39.246360655116213</c:v>
                </c:pt>
                <c:pt idx="8">
                  <c:v>39.908668786496662</c:v>
                </c:pt>
                <c:pt idx="9">
                  <c:v>40.08594194185455</c:v>
                </c:pt>
                <c:pt idx="10">
                  <c:v>41.341346303412095</c:v>
                </c:pt>
                <c:pt idx="11">
                  <c:v>39.257732103700178</c:v>
                </c:pt>
                <c:pt idx="12">
                  <c:v>39.517254889275115</c:v>
                </c:pt>
                <c:pt idx="13">
                  <c:v>39.912133753155366</c:v>
                </c:pt>
                <c:pt idx="14">
                  <c:v>40.38482399065704</c:v>
                </c:pt>
                <c:pt idx="15">
                  <c:v>40.751763195604177</c:v>
                </c:pt>
                <c:pt idx="16">
                  <c:v>41.093552024789801</c:v>
                </c:pt>
                <c:pt idx="17">
                  <c:v>41.415203645124251</c:v>
                </c:pt>
                <c:pt idx="18">
                  <c:v>41.749626998635826</c:v>
                </c:pt>
                <c:pt idx="19">
                  <c:v>42.088651889673926</c:v>
                </c:pt>
                <c:pt idx="20">
                  <c:v>42.438278190751866</c:v>
                </c:pt>
                <c:pt idx="21">
                  <c:v>42.774394464382951</c:v>
                </c:pt>
                <c:pt idx="22">
                  <c:v>43.108175033088656</c:v>
                </c:pt>
                <c:pt idx="23">
                  <c:v>43.474624443448974</c:v>
                </c:pt>
                <c:pt idx="24">
                  <c:v>43.832072011351379</c:v>
                </c:pt>
                <c:pt idx="25">
                  <c:v>44.197094319803242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37.940523621569298</c:v>
                </c:pt>
                <c:pt idx="1">
                  <c:v>37.040784188605009</c:v>
                </c:pt>
                <c:pt idx="2">
                  <c:v>38.366615647986556</c:v>
                </c:pt>
                <c:pt idx="3">
                  <c:v>37.403698498831368</c:v>
                </c:pt>
                <c:pt idx="4">
                  <c:v>37.541370419327293</c:v>
                </c:pt>
                <c:pt idx="5">
                  <c:v>38.749505850935101</c:v>
                </c:pt>
                <c:pt idx="6">
                  <c:v>38.464425153651646</c:v>
                </c:pt>
                <c:pt idx="7">
                  <c:v>39.331740868292876</c:v>
                </c:pt>
                <c:pt idx="8">
                  <c:v>38.811322179914107</c:v>
                </c:pt>
                <c:pt idx="9">
                  <c:v>36.263385894427458</c:v>
                </c:pt>
                <c:pt idx="10">
                  <c:v>37.445474422445074</c:v>
                </c:pt>
                <c:pt idx="11">
                  <c:v>36.114296806189799</c:v>
                </c:pt>
                <c:pt idx="12">
                  <c:v>36.105011515808286</c:v>
                </c:pt>
                <c:pt idx="13">
                  <c:v>36.055719461611808</c:v>
                </c:pt>
                <c:pt idx="14">
                  <c:v>36.007113274921785</c:v>
                </c:pt>
                <c:pt idx="15">
                  <c:v>35.836028908907615</c:v>
                </c:pt>
                <c:pt idx="16">
                  <c:v>35.575946753771909</c:v>
                </c:pt>
                <c:pt idx="17">
                  <c:v>35.294464216236733</c:v>
                </c:pt>
                <c:pt idx="18">
                  <c:v>34.982173522487479</c:v>
                </c:pt>
                <c:pt idx="19">
                  <c:v>34.65300890657771</c:v>
                </c:pt>
                <c:pt idx="20">
                  <c:v>34.336017613392258</c:v>
                </c:pt>
                <c:pt idx="21">
                  <c:v>33.995415665081971</c:v>
                </c:pt>
                <c:pt idx="22">
                  <c:v>33.656958788373565</c:v>
                </c:pt>
                <c:pt idx="23">
                  <c:v>33.256877848828111</c:v>
                </c:pt>
                <c:pt idx="24">
                  <c:v>32.872145654384973</c:v>
                </c:pt>
                <c:pt idx="25">
                  <c:v>32.537156402005685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39.693429243516157</c:v>
                </c:pt>
                <c:pt idx="1">
                  <c:v>35.393074690691499</c:v>
                </c:pt>
                <c:pt idx="2">
                  <c:v>37.094373343251853</c:v>
                </c:pt>
                <c:pt idx="3">
                  <c:v>38.459124921931995</c:v>
                </c:pt>
                <c:pt idx="4">
                  <c:v>36.83348528691274</c:v>
                </c:pt>
                <c:pt idx="5">
                  <c:v>39.391459756488722</c:v>
                </c:pt>
                <c:pt idx="6">
                  <c:v>37.651968383088267</c:v>
                </c:pt>
                <c:pt idx="7">
                  <c:v>37.162042616238715</c:v>
                </c:pt>
                <c:pt idx="8">
                  <c:v>40.950513294591815</c:v>
                </c:pt>
                <c:pt idx="9">
                  <c:v>40.735301881985279</c:v>
                </c:pt>
                <c:pt idx="10">
                  <c:v>34.744355277420858</c:v>
                </c:pt>
                <c:pt idx="11">
                  <c:v>35.328074385104557</c:v>
                </c:pt>
                <c:pt idx="12">
                  <c:v>35.170965193010716</c:v>
                </c:pt>
                <c:pt idx="13">
                  <c:v>34.982646428158226</c:v>
                </c:pt>
                <c:pt idx="14">
                  <c:v>34.801693336638508</c:v>
                </c:pt>
                <c:pt idx="15">
                  <c:v>34.563011295732856</c:v>
                </c:pt>
                <c:pt idx="16">
                  <c:v>34.306571631462369</c:v>
                </c:pt>
                <c:pt idx="17">
                  <c:v>34.039505002633284</c:v>
                </c:pt>
                <c:pt idx="18">
                  <c:v>33.787476607218188</c:v>
                </c:pt>
                <c:pt idx="19">
                  <c:v>33.531559919868528</c:v>
                </c:pt>
                <c:pt idx="20">
                  <c:v>33.293885128836052</c:v>
                </c:pt>
                <c:pt idx="21">
                  <c:v>33.049339949061867</c:v>
                </c:pt>
                <c:pt idx="22">
                  <c:v>32.813374888544111</c:v>
                </c:pt>
                <c:pt idx="23">
                  <c:v>32.578490331777019</c:v>
                </c:pt>
                <c:pt idx="24">
                  <c:v>32.343023349329229</c:v>
                </c:pt>
                <c:pt idx="25">
                  <c:v>32.104856066355048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34.54840079557804</c:v>
                </c:pt>
                <c:pt idx="1">
                  <c:v>32.477955804321908</c:v>
                </c:pt>
                <c:pt idx="2">
                  <c:v>33.172345285062917</c:v>
                </c:pt>
                <c:pt idx="3">
                  <c:v>33.225583977473391</c:v>
                </c:pt>
                <c:pt idx="4">
                  <c:v>33.620298857967427</c:v>
                </c:pt>
                <c:pt idx="5">
                  <c:v>33.683341347970128</c:v>
                </c:pt>
                <c:pt idx="6">
                  <c:v>36.456529461934224</c:v>
                </c:pt>
                <c:pt idx="7">
                  <c:v>36.445257816762485</c:v>
                </c:pt>
                <c:pt idx="8">
                  <c:v>34.637929089854602</c:v>
                </c:pt>
                <c:pt idx="9">
                  <c:v>34.474163460609695</c:v>
                </c:pt>
                <c:pt idx="10">
                  <c:v>33.033827039044581</c:v>
                </c:pt>
                <c:pt idx="11">
                  <c:v>34.092064390528442</c:v>
                </c:pt>
                <c:pt idx="12">
                  <c:v>34.409596414120401</c:v>
                </c:pt>
                <c:pt idx="13">
                  <c:v>34.761318641961999</c:v>
                </c:pt>
                <c:pt idx="14">
                  <c:v>35.149999013563516</c:v>
                </c:pt>
                <c:pt idx="15">
                  <c:v>35.459340013942096</c:v>
                </c:pt>
                <c:pt idx="16">
                  <c:v>35.751695936852038</c:v>
                </c:pt>
                <c:pt idx="17">
                  <c:v>36.028188004425658</c:v>
                </c:pt>
                <c:pt idx="18">
                  <c:v>36.317906242443115</c:v>
                </c:pt>
                <c:pt idx="19">
                  <c:v>36.592742803047827</c:v>
                </c:pt>
                <c:pt idx="20">
                  <c:v>36.865545934055774</c:v>
                </c:pt>
                <c:pt idx="21">
                  <c:v>37.14791356389113</c:v>
                </c:pt>
                <c:pt idx="22">
                  <c:v>37.423047866073844</c:v>
                </c:pt>
                <c:pt idx="23">
                  <c:v>37.715687894789383</c:v>
                </c:pt>
                <c:pt idx="24">
                  <c:v>38.017248572195477</c:v>
                </c:pt>
                <c:pt idx="25">
                  <c:v>38.310692466251552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24.197397302279285</c:v>
                </c:pt>
                <c:pt idx="1">
                  <c:v>24.80882826771419</c:v>
                </c:pt>
                <c:pt idx="2">
                  <c:v>26.948088529199495</c:v>
                </c:pt>
                <c:pt idx="3">
                  <c:v>26.502906139924256</c:v>
                </c:pt>
                <c:pt idx="4">
                  <c:v>27.362460457206691</c:v>
                </c:pt>
                <c:pt idx="5">
                  <c:v>26.080133781778319</c:v>
                </c:pt>
                <c:pt idx="6">
                  <c:v>26.280769198771601</c:v>
                </c:pt>
                <c:pt idx="7">
                  <c:v>26.391230920119341</c:v>
                </c:pt>
                <c:pt idx="8">
                  <c:v>25.506417925565732</c:v>
                </c:pt>
                <c:pt idx="9">
                  <c:v>23.957119731094952</c:v>
                </c:pt>
                <c:pt idx="10">
                  <c:v>23.631248649158405</c:v>
                </c:pt>
                <c:pt idx="11">
                  <c:v>23.743299840927484</c:v>
                </c:pt>
                <c:pt idx="12">
                  <c:v>23.856951001153028</c:v>
                </c:pt>
                <c:pt idx="13">
                  <c:v>23.985139400993511</c:v>
                </c:pt>
                <c:pt idx="14">
                  <c:v>24.11344394458127</c:v>
                </c:pt>
                <c:pt idx="15">
                  <c:v>24.172787056014684</c:v>
                </c:pt>
                <c:pt idx="16">
                  <c:v>24.212867972539186</c:v>
                </c:pt>
                <c:pt idx="17">
                  <c:v>24.243588594172007</c:v>
                </c:pt>
                <c:pt idx="18">
                  <c:v>24.272173547088748</c:v>
                </c:pt>
                <c:pt idx="19">
                  <c:v>24.301491160518552</c:v>
                </c:pt>
                <c:pt idx="20">
                  <c:v>24.337409731213128</c:v>
                </c:pt>
                <c:pt idx="21">
                  <c:v>24.391457861834027</c:v>
                </c:pt>
                <c:pt idx="22">
                  <c:v>24.442156954820305</c:v>
                </c:pt>
                <c:pt idx="23">
                  <c:v>24.496872783465843</c:v>
                </c:pt>
                <c:pt idx="24">
                  <c:v>24.540633444428927</c:v>
                </c:pt>
                <c:pt idx="25">
                  <c:v>24.56918916076458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26.210443326745821</c:v>
                </c:pt>
                <c:pt idx="1">
                  <c:v>23.960115206020273</c:v>
                </c:pt>
                <c:pt idx="2">
                  <c:v>26.32277927032618</c:v>
                </c:pt>
                <c:pt idx="3">
                  <c:v>26.148856289793414</c:v>
                </c:pt>
                <c:pt idx="4">
                  <c:v>26.258221755102728</c:v>
                </c:pt>
                <c:pt idx="5">
                  <c:v>28.104813983878323</c:v>
                </c:pt>
                <c:pt idx="6">
                  <c:v>29.022912454165819</c:v>
                </c:pt>
                <c:pt idx="7">
                  <c:v>28.426380502366445</c:v>
                </c:pt>
                <c:pt idx="8">
                  <c:v>28.848999927675038</c:v>
                </c:pt>
                <c:pt idx="9">
                  <c:v>30.006811134306439</c:v>
                </c:pt>
                <c:pt idx="10">
                  <c:v>26.168888216707821</c:v>
                </c:pt>
                <c:pt idx="11">
                  <c:v>29.811119395369797</c:v>
                </c:pt>
                <c:pt idx="12">
                  <c:v>29.911526912112933</c:v>
                </c:pt>
                <c:pt idx="13">
                  <c:v>30.063578923364162</c:v>
                </c:pt>
                <c:pt idx="14">
                  <c:v>30.201519701975791</c:v>
                </c:pt>
                <c:pt idx="15">
                  <c:v>30.246427045220159</c:v>
                </c:pt>
                <c:pt idx="16">
                  <c:v>30.296265346919228</c:v>
                </c:pt>
                <c:pt idx="17">
                  <c:v>30.33228270339557</c:v>
                </c:pt>
                <c:pt idx="18">
                  <c:v>30.358277602211523</c:v>
                </c:pt>
                <c:pt idx="19">
                  <c:v>30.373387746548666</c:v>
                </c:pt>
                <c:pt idx="20">
                  <c:v>30.402240780003822</c:v>
                </c:pt>
                <c:pt idx="21">
                  <c:v>30.414099377544261</c:v>
                </c:pt>
                <c:pt idx="22">
                  <c:v>30.440034925022566</c:v>
                </c:pt>
                <c:pt idx="23">
                  <c:v>30.463215893224231</c:v>
                </c:pt>
                <c:pt idx="24">
                  <c:v>30.466869200856451</c:v>
                </c:pt>
                <c:pt idx="25">
                  <c:v>30.458748994048793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37.111844008835817</c:v>
                </c:pt>
                <c:pt idx="1">
                  <c:v>34.169734792438625</c:v>
                </c:pt>
                <c:pt idx="2">
                  <c:v>35.568254056764502</c:v>
                </c:pt>
                <c:pt idx="3">
                  <c:v>34.778345862656828</c:v>
                </c:pt>
                <c:pt idx="4">
                  <c:v>35.288508341501206</c:v>
                </c:pt>
                <c:pt idx="5">
                  <c:v>36.416536264961749</c:v>
                </c:pt>
                <c:pt idx="6">
                  <c:v>37.079642302883109</c:v>
                </c:pt>
                <c:pt idx="7">
                  <c:v>35.875549309457199</c:v>
                </c:pt>
                <c:pt idx="8">
                  <c:v>35.698546866887945</c:v>
                </c:pt>
                <c:pt idx="9">
                  <c:v>35.461918776141133</c:v>
                </c:pt>
                <c:pt idx="10">
                  <c:v>31.788563753923277</c:v>
                </c:pt>
                <c:pt idx="11">
                  <c:v>32.03585406235306</c:v>
                </c:pt>
                <c:pt idx="12">
                  <c:v>32.082932660758615</c:v>
                </c:pt>
                <c:pt idx="13">
                  <c:v>31.989528994330549</c:v>
                </c:pt>
                <c:pt idx="14">
                  <c:v>31.859431487946544</c:v>
                </c:pt>
                <c:pt idx="15">
                  <c:v>31.751238996404712</c:v>
                </c:pt>
                <c:pt idx="16">
                  <c:v>31.595044107347974</c:v>
                </c:pt>
                <c:pt idx="17">
                  <c:v>31.382204638315564</c:v>
                </c:pt>
                <c:pt idx="18">
                  <c:v>31.192756006857579</c:v>
                </c:pt>
                <c:pt idx="19">
                  <c:v>31.016889707023893</c:v>
                </c:pt>
                <c:pt idx="20">
                  <c:v>30.865381691904908</c:v>
                </c:pt>
                <c:pt idx="21">
                  <c:v>30.699007888210026</c:v>
                </c:pt>
                <c:pt idx="22">
                  <c:v>30.548528552581068</c:v>
                </c:pt>
                <c:pt idx="23">
                  <c:v>30.395969157699028</c:v>
                </c:pt>
                <c:pt idx="24">
                  <c:v>30.242106874119983</c:v>
                </c:pt>
                <c:pt idx="25">
                  <c:v>30.091508241129148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22.618188825252602</c:v>
                </c:pt>
                <c:pt idx="1">
                  <c:v>23.745658910726153</c:v>
                </c:pt>
                <c:pt idx="2">
                  <c:v>25.252784177175201</c:v>
                </c:pt>
                <c:pt idx="3">
                  <c:v>26.255847451063353</c:v>
                </c:pt>
                <c:pt idx="4">
                  <c:v>25.808094464128331</c:v>
                </c:pt>
                <c:pt idx="5">
                  <c:v>26.820049532700921</c:v>
                </c:pt>
                <c:pt idx="6">
                  <c:v>28.311560812259607</c:v>
                </c:pt>
                <c:pt idx="7">
                  <c:v>29.182113954913028</c:v>
                </c:pt>
                <c:pt idx="8">
                  <c:v>30.105786931739662</c:v>
                </c:pt>
                <c:pt idx="9">
                  <c:v>30.303254297307696</c:v>
                </c:pt>
                <c:pt idx="10">
                  <c:v>31.12657592511388</c:v>
                </c:pt>
                <c:pt idx="11">
                  <c:v>30.36996511470366</c:v>
                </c:pt>
                <c:pt idx="12">
                  <c:v>30.812278325038491</c:v>
                </c:pt>
                <c:pt idx="13">
                  <c:v>31.261394888836207</c:v>
                </c:pt>
                <c:pt idx="14">
                  <c:v>31.725173938799813</c:v>
                </c:pt>
                <c:pt idx="15">
                  <c:v>32.134081192291291</c:v>
                </c:pt>
                <c:pt idx="16">
                  <c:v>32.517764312469346</c:v>
                </c:pt>
                <c:pt idx="17">
                  <c:v>32.892070424893326</c:v>
                </c:pt>
                <c:pt idx="18">
                  <c:v>33.279489501777682</c:v>
                </c:pt>
                <c:pt idx="19">
                  <c:v>33.672620674018212</c:v>
                </c:pt>
                <c:pt idx="20">
                  <c:v>34.090868971468048</c:v>
                </c:pt>
                <c:pt idx="21">
                  <c:v>34.504787948610286</c:v>
                </c:pt>
                <c:pt idx="22">
                  <c:v>34.919636122453326</c:v>
                </c:pt>
                <c:pt idx="23">
                  <c:v>35.346150484242969</c:v>
                </c:pt>
                <c:pt idx="24">
                  <c:v>35.788655154771661</c:v>
                </c:pt>
                <c:pt idx="25">
                  <c:v>36.240366348442414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55.819917572534905</c:v>
                </c:pt>
                <c:pt idx="1">
                  <c:v>54.549316102556972</c:v>
                </c:pt>
                <c:pt idx="2">
                  <c:v>55.720515561775336</c:v>
                </c:pt>
                <c:pt idx="3">
                  <c:v>57.391825916199281</c:v>
                </c:pt>
                <c:pt idx="4">
                  <c:v>56.689299256355255</c:v>
                </c:pt>
                <c:pt idx="5">
                  <c:v>56.696858218394375</c:v>
                </c:pt>
                <c:pt idx="6">
                  <c:v>62.32525820938551</c:v>
                </c:pt>
                <c:pt idx="7">
                  <c:v>62.002323356733747</c:v>
                </c:pt>
                <c:pt idx="8">
                  <c:v>64.942814997274397</c:v>
                </c:pt>
                <c:pt idx="9">
                  <c:v>65.895102882272894</c:v>
                </c:pt>
                <c:pt idx="10">
                  <c:v>68.847720412774081</c:v>
                </c:pt>
                <c:pt idx="11">
                  <c:v>70.808593901123146</c:v>
                </c:pt>
                <c:pt idx="12">
                  <c:v>71.603483088722342</c:v>
                </c:pt>
                <c:pt idx="13">
                  <c:v>72.551539507588075</c:v>
                </c:pt>
                <c:pt idx="14">
                  <c:v>73.57280131091575</c:v>
                </c:pt>
                <c:pt idx="15">
                  <c:v>74.428322295882438</c:v>
                </c:pt>
                <c:pt idx="16">
                  <c:v>75.256291913848116</c:v>
                </c:pt>
                <c:pt idx="17">
                  <c:v>76.06549277080336</c:v>
                </c:pt>
                <c:pt idx="18">
                  <c:v>76.847119971279739</c:v>
                </c:pt>
                <c:pt idx="19">
                  <c:v>77.63964719272262</c:v>
                </c:pt>
                <c:pt idx="20">
                  <c:v>78.470371958374272</c:v>
                </c:pt>
                <c:pt idx="21">
                  <c:v>79.3015832813835</c:v>
                </c:pt>
                <c:pt idx="22">
                  <c:v>80.117086869042595</c:v>
                </c:pt>
                <c:pt idx="23">
                  <c:v>80.944111162524663</c:v>
                </c:pt>
                <c:pt idx="24">
                  <c:v>81.766245738561935</c:v>
                </c:pt>
                <c:pt idx="25">
                  <c:v>82.560388001199385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35.078855303688158</c:v>
                </c:pt>
                <c:pt idx="1">
                  <c:v>34.251532036925411</c:v>
                </c:pt>
                <c:pt idx="2">
                  <c:v>35.896244128458051</c:v>
                </c:pt>
                <c:pt idx="3">
                  <c:v>36.2998109421262</c:v>
                </c:pt>
                <c:pt idx="4">
                  <c:v>36.395261161498375</c:v>
                </c:pt>
                <c:pt idx="5">
                  <c:v>37.020301262892374</c:v>
                </c:pt>
                <c:pt idx="6">
                  <c:v>38.369934023860139</c:v>
                </c:pt>
                <c:pt idx="7">
                  <c:v>39.246360655116213</c:v>
                </c:pt>
                <c:pt idx="8">
                  <c:v>39.908668786496662</c:v>
                </c:pt>
                <c:pt idx="9">
                  <c:v>40.08594194185455</c:v>
                </c:pt>
                <c:pt idx="10">
                  <c:v>41.341346303412095</c:v>
                </c:pt>
                <c:pt idx="11">
                  <c:v>39.257732103700178</c:v>
                </c:pt>
                <c:pt idx="12">
                  <c:v>39.517254889275115</c:v>
                </c:pt>
                <c:pt idx="13">
                  <c:v>39.912133753155366</c:v>
                </c:pt>
                <c:pt idx="14">
                  <c:v>40.38482399065704</c:v>
                </c:pt>
                <c:pt idx="15">
                  <c:v>40.751763195604177</c:v>
                </c:pt>
                <c:pt idx="16">
                  <c:v>41.093552024789801</c:v>
                </c:pt>
                <c:pt idx="17">
                  <c:v>41.415203645124251</c:v>
                </c:pt>
                <c:pt idx="18">
                  <c:v>41.749626998635826</c:v>
                </c:pt>
                <c:pt idx="19">
                  <c:v>42.088651889673926</c:v>
                </c:pt>
                <c:pt idx="20">
                  <c:v>42.438278190751866</c:v>
                </c:pt>
                <c:pt idx="21">
                  <c:v>42.774394464382951</c:v>
                </c:pt>
                <c:pt idx="22">
                  <c:v>43.108175033088656</c:v>
                </c:pt>
                <c:pt idx="23">
                  <c:v>43.474624443448974</c:v>
                </c:pt>
                <c:pt idx="24">
                  <c:v>43.832072011351379</c:v>
                </c:pt>
                <c:pt idx="25">
                  <c:v>44.197094319803242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37.940523621569298</c:v>
                </c:pt>
                <c:pt idx="1">
                  <c:v>37.040784188605009</c:v>
                </c:pt>
                <c:pt idx="2">
                  <c:v>38.366615647986556</c:v>
                </c:pt>
                <c:pt idx="3">
                  <c:v>37.403698498831368</c:v>
                </c:pt>
                <c:pt idx="4">
                  <c:v>37.541370419327293</c:v>
                </c:pt>
                <c:pt idx="5">
                  <c:v>38.749505850935101</c:v>
                </c:pt>
                <c:pt idx="6">
                  <c:v>38.464425153651646</c:v>
                </c:pt>
                <c:pt idx="7">
                  <c:v>39.331740868292876</c:v>
                </c:pt>
                <c:pt idx="8">
                  <c:v>38.811322179914107</c:v>
                </c:pt>
                <c:pt idx="9">
                  <c:v>36.263385894427458</c:v>
                </c:pt>
                <c:pt idx="10">
                  <c:v>37.445474422445074</c:v>
                </c:pt>
                <c:pt idx="11">
                  <c:v>36.114296806189799</c:v>
                </c:pt>
                <c:pt idx="12">
                  <c:v>36.105011515808286</c:v>
                </c:pt>
                <c:pt idx="13">
                  <c:v>36.055719461611808</c:v>
                </c:pt>
                <c:pt idx="14">
                  <c:v>36.007113274921785</c:v>
                </c:pt>
                <c:pt idx="15">
                  <c:v>35.836028908907615</c:v>
                </c:pt>
                <c:pt idx="16">
                  <c:v>35.575946753771909</c:v>
                </c:pt>
                <c:pt idx="17">
                  <c:v>35.294464216236733</c:v>
                </c:pt>
                <c:pt idx="18">
                  <c:v>34.982173522487479</c:v>
                </c:pt>
                <c:pt idx="19">
                  <c:v>34.65300890657771</c:v>
                </c:pt>
                <c:pt idx="20">
                  <c:v>34.336017613392258</c:v>
                </c:pt>
                <c:pt idx="21">
                  <c:v>33.995415665081971</c:v>
                </c:pt>
                <c:pt idx="22">
                  <c:v>33.656958788373565</c:v>
                </c:pt>
                <c:pt idx="23">
                  <c:v>33.256877848828111</c:v>
                </c:pt>
                <c:pt idx="24">
                  <c:v>32.872145654384973</c:v>
                </c:pt>
                <c:pt idx="25">
                  <c:v>32.537156402005685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39.693429243516157</c:v>
                </c:pt>
                <c:pt idx="1">
                  <c:v>35.393074690691499</c:v>
                </c:pt>
                <c:pt idx="2">
                  <c:v>37.094373343251853</c:v>
                </c:pt>
                <c:pt idx="3">
                  <c:v>38.459124921931995</c:v>
                </c:pt>
                <c:pt idx="4">
                  <c:v>36.83348528691274</c:v>
                </c:pt>
                <c:pt idx="5">
                  <c:v>39.391459756488722</c:v>
                </c:pt>
                <c:pt idx="6">
                  <c:v>37.651968383088267</c:v>
                </c:pt>
                <c:pt idx="7">
                  <c:v>37.162042616238715</c:v>
                </c:pt>
                <c:pt idx="8">
                  <c:v>40.950513294591815</c:v>
                </c:pt>
                <c:pt idx="9">
                  <c:v>40.735301881985279</c:v>
                </c:pt>
                <c:pt idx="10">
                  <c:v>34.744355277420858</c:v>
                </c:pt>
                <c:pt idx="11">
                  <c:v>35.328074385104557</c:v>
                </c:pt>
                <c:pt idx="12">
                  <c:v>35.170965193010716</c:v>
                </c:pt>
                <c:pt idx="13">
                  <c:v>34.982646428158226</c:v>
                </c:pt>
                <c:pt idx="14">
                  <c:v>34.801693336638508</c:v>
                </c:pt>
                <c:pt idx="15">
                  <c:v>34.563011295732856</c:v>
                </c:pt>
                <c:pt idx="16">
                  <c:v>34.306571631462369</c:v>
                </c:pt>
                <c:pt idx="17">
                  <c:v>34.039505002633284</c:v>
                </c:pt>
                <c:pt idx="18">
                  <c:v>33.787476607218188</c:v>
                </c:pt>
                <c:pt idx="19">
                  <c:v>33.531559919868528</c:v>
                </c:pt>
                <c:pt idx="20">
                  <c:v>33.293885128836052</c:v>
                </c:pt>
                <c:pt idx="21">
                  <c:v>33.049339949061867</c:v>
                </c:pt>
                <c:pt idx="22">
                  <c:v>32.813374888544111</c:v>
                </c:pt>
                <c:pt idx="23">
                  <c:v>32.578490331777019</c:v>
                </c:pt>
                <c:pt idx="24">
                  <c:v>32.343023349329229</c:v>
                </c:pt>
                <c:pt idx="25">
                  <c:v>32.104856066355048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34.54840079557804</c:v>
                </c:pt>
                <c:pt idx="1">
                  <c:v>32.477955804321908</c:v>
                </c:pt>
                <c:pt idx="2">
                  <c:v>33.172345285062917</c:v>
                </c:pt>
                <c:pt idx="3">
                  <c:v>33.225583977473391</c:v>
                </c:pt>
                <c:pt idx="4">
                  <c:v>33.620298857967427</c:v>
                </c:pt>
                <c:pt idx="5">
                  <c:v>33.683341347970128</c:v>
                </c:pt>
                <c:pt idx="6">
                  <c:v>36.456529461934224</c:v>
                </c:pt>
                <c:pt idx="7">
                  <c:v>36.445257816762485</c:v>
                </c:pt>
                <c:pt idx="8">
                  <c:v>34.637929089854602</c:v>
                </c:pt>
                <c:pt idx="9">
                  <c:v>34.474163460609695</c:v>
                </c:pt>
                <c:pt idx="10">
                  <c:v>33.033827039044581</c:v>
                </c:pt>
                <c:pt idx="11">
                  <c:v>34.092064390528442</c:v>
                </c:pt>
                <c:pt idx="12">
                  <c:v>34.409596414120401</c:v>
                </c:pt>
                <c:pt idx="13">
                  <c:v>34.761318641961999</c:v>
                </c:pt>
                <c:pt idx="14">
                  <c:v>35.149999013563516</c:v>
                </c:pt>
                <c:pt idx="15">
                  <c:v>35.459340013942096</c:v>
                </c:pt>
                <c:pt idx="16">
                  <c:v>35.751695936852038</c:v>
                </c:pt>
                <c:pt idx="17">
                  <c:v>36.028188004425658</c:v>
                </c:pt>
                <c:pt idx="18">
                  <c:v>36.317906242443115</c:v>
                </c:pt>
                <c:pt idx="19">
                  <c:v>36.592742803047827</c:v>
                </c:pt>
                <c:pt idx="20">
                  <c:v>36.865545934055774</c:v>
                </c:pt>
                <c:pt idx="21">
                  <c:v>37.14791356389113</c:v>
                </c:pt>
                <c:pt idx="22">
                  <c:v>37.423047866073844</c:v>
                </c:pt>
                <c:pt idx="23">
                  <c:v>37.715687894789383</c:v>
                </c:pt>
                <c:pt idx="24">
                  <c:v>38.017248572195477</c:v>
                </c:pt>
                <c:pt idx="25">
                  <c:v>38.310692466251552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24.197397302279285</c:v>
                </c:pt>
                <c:pt idx="1">
                  <c:v>24.80882826771419</c:v>
                </c:pt>
                <c:pt idx="2">
                  <c:v>26.948088529199495</c:v>
                </c:pt>
                <c:pt idx="3">
                  <c:v>26.502906139924256</c:v>
                </c:pt>
                <c:pt idx="4">
                  <c:v>27.362460457206691</c:v>
                </c:pt>
                <c:pt idx="5">
                  <c:v>26.080133781778319</c:v>
                </c:pt>
                <c:pt idx="6">
                  <c:v>26.280769198771601</c:v>
                </c:pt>
                <c:pt idx="7">
                  <c:v>26.391230920119341</c:v>
                </c:pt>
                <c:pt idx="8">
                  <c:v>25.506417925565732</c:v>
                </c:pt>
                <c:pt idx="9">
                  <c:v>23.957119731094952</c:v>
                </c:pt>
                <c:pt idx="10">
                  <c:v>23.631248649158405</c:v>
                </c:pt>
                <c:pt idx="11">
                  <c:v>23.743299840927484</c:v>
                </c:pt>
                <c:pt idx="12">
                  <c:v>23.856951001153028</c:v>
                </c:pt>
                <c:pt idx="13">
                  <c:v>23.985139400993511</c:v>
                </c:pt>
                <c:pt idx="14">
                  <c:v>24.11344394458127</c:v>
                </c:pt>
                <c:pt idx="15">
                  <c:v>24.172787056014684</c:v>
                </c:pt>
                <c:pt idx="16">
                  <c:v>24.212867972539186</c:v>
                </c:pt>
                <c:pt idx="17">
                  <c:v>24.243588594172007</c:v>
                </c:pt>
                <c:pt idx="18">
                  <c:v>24.272173547088748</c:v>
                </c:pt>
                <c:pt idx="19">
                  <c:v>24.301491160518552</c:v>
                </c:pt>
                <c:pt idx="20">
                  <c:v>24.337409731213128</c:v>
                </c:pt>
                <c:pt idx="21">
                  <c:v>24.391457861834027</c:v>
                </c:pt>
                <c:pt idx="22">
                  <c:v>24.442156954820305</c:v>
                </c:pt>
                <c:pt idx="23">
                  <c:v>24.496872783465843</c:v>
                </c:pt>
                <c:pt idx="24">
                  <c:v>24.540633444428927</c:v>
                </c:pt>
                <c:pt idx="25">
                  <c:v>24.56918916076458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26.210443326745821</c:v>
                </c:pt>
                <c:pt idx="1">
                  <c:v>23.960115206020273</c:v>
                </c:pt>
                <c:pt idx="2">
                  <c:v>26.32277927032618</c:v>
                </c:pt>
                <c:pt idx="3">
                  <c:v>26.148856289793414</c:v>
                </c:pt>
                <c:pt idx="4">
                  <c:v>26.258221755102728</c:v>
                </c:pt>
                <c:pt idx="5">
                  <c:v>28.104813983878323</c:v>
                </c:pt>
                <c:pt idx="6">
                  <c:v>29.022912454165819</c:v>
                </c:pt>
                <c:pt idx="7">
                  <c:v>28.426380502366445</c:v>
                </c:pt>
                <c:pt idx="8">
                  <c:v>28.848999927675038</c:v>
                </c:pt>
                <c:pt idx="9">
                  <c:v>30.006811134306439</c:v>
                </c:pt>
                <c:pt idx="10">
                  <c:v>26.168888216707821</c:v>
                </c:pt>
                <c:pt idx="11">
                  <c:v>29.811119395369797</c:v>
                </c:pt>
                <c:pt idx="12">
                  <c:v>29.911526912112933</c:v>
                </c:pt>
                <c:pt idx="13">
                  <c:v>30.063578923364162</c:v>
                </c:pt>
                <c:pt idx="14">
                  <c:v>30.201519701975791</c:v>
                </c:pt>
                <c:pt idx="15">
                  <c:v>30.246427045220159</c:v>
                </c:pt>
                <c:pt idx="16">
                  <c:v>30.296265346919228</c:v>
                </c:pt>
                <c:pt idx="17">
                  <c:v>30.33228270339557</c:v>
                </c:pt>
                <c:pt idx="18">
                  <c:v>30.358277602211523</c:v>
                </c:pt>
                <c:pt idx="19">
                  <c:v>30.373387746548666</c:v>
                </c:pt>
                <c:pt idx="20">
                  <c:v>30.402240780003822</c:v>
                </c:pt>
                <c:pt idx="21">
                  <c:v>30.414099377544261</c:v>
                </c:pt>
                <c:pt idx="22">
                  <c:v>30.440034925022566</c:v>
                </c:pt>
                <c:pt idx="23">
                  <c:v>30.463215893224231</c:v>
                </c:pt>
                <c:pt idx="24">
                  <c:v>30.466869200856451</c:v>
                </c:pt>
                <c:pt idx="25">
                  <c:v>30.458748994048793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37.111844008835817</c:v>
                </c:pt>
                <c:pt idx="1">
                  <c:v>34.169734792438625</c:v>
                </c:pt>
                <c:pt idx="2">
                  <c:v>35.568254056764502</c:v>
                </c:pt>
                <c:pt idx="3">
                  <c:v>34.778345862656828</c:v>
                </c:pt>
                <c:pt idx="4">
                  <c:v>35.288508341501206</c:v>
                </c:pt>
                <c:pt idx="5">
                  <c:v>36.416536264961749</c:v>
                </c:pt>
                <c:pt idx="6">
                  <c:v>37.079642302883109</c:v>
                </c:pt>
                <c:pt idx="7">
                  <c:v>35.875549309457199</c:v>
                </c:pt>
                <c:pt idx="8">
                  <c:v>35.698546866887945</c:v>
                </c:pt>
                <c:pt idx="9">
                  <c:v>35.461918776141133</c:v>
                </c:pt>
                <c:pt idx="10">
                  <c:v>31.788563753923277</c:v>
                </c:pt>
                <c:pt idx="11">
                  <c:v>32.03585406235306</c:v>
                </c:pt>
                <c:pt idx="12">
                  <c:v>32.082932660758615</c:v>
                </c:pt>
                <c:pt idx="13">
                  <c:v>31.989528994330549</c:v>
                </c:pt>
                <c:pt idx="14">
                  <c:v>31.859431487946544</c:v>
                </c:pt>
                <c:pt idx="15">
                  <c:v>31.751238996404712</c:v>
                </c:pt>
                <c:pt idx="16">
                  <c:v>31.595044107347974</c:v>
                </c:pt>
                <c:pt idx="17">
                  <c:v>31.382204638315564</c:v>
                </c:pt>
                <c:pt idx="18">
                  <c:v>31.192756006857579</c:v>
                </c:pt>
                <c:pt idx="19">
                  <c:v>31.016889707023893</c:v>
                </c:pt>
                <c:pt idx="20">
                  <c:v>30.865381691904908</c:v>
                </c:pt>
                <c:pt idx="21">
                  <c:v>30.699007888210026</c:v>
                </c:pt>
                <c:pt idx="22">
                  <c:v>30.548528552581068</c:v>
                </c:pt>
                <c:pt idx="23">
                  <c:v>30.395969157699028</c:v>
                </c:pt>
                <c:pt idx="24">
                  <c:v>30.242106874119983</c:v>
                </c:pt>
                <c:pt idx="25">
                  <c:v>30.091508241129148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36.240366348442414</c:v>
                </c:pt>
                <c:pt idx="1">
                  <c:v>82.560388001199385</c:v>
                </c:pt>
                <c:pt idx="2">
                  <c:v>44.197094319803242</c:v>
                </c:pt>
                <c:pt idx="3">
                  <c:v>32.537156402005685</c:v>
                </c:pt>
                <c:pt idx="4">
                  <c:v>32.104856066355048</c:v>
                </c:pt>
                <c:pt idx="5">
                  <c:v>38.310692466251552</c:v>
                </c:pt>
                <c:pt idx="6">
                  <c:v>24.56918916076458</c:v>
                </c:pt>
                <c:pt idx="7">
                  <c:v>30.458748994048793</c:v>
                </c:pt>
                <c:pt idx="8">
                  <c:v>30.091508241129148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31.12657592511388</c:v>
                </c:pt>
                <c:pt idx="1">
                  <c:v>68.847720412774081</c:v>
                </c:pt>
                <c:pt idx="2">
                  <c:v>41.341346303412095</c:v>
                </c:pt>
                <c:pt idx="3">
                  <c:v>37.445474422445074</c:v>
                </c:pt>
                <c:pt idx="4">
                  <c:v>34.744355277420858</c:v>
                </c:pt>
                <c:pt idx="5">
                  <c:v>33.033827039044581</c:v>
                </c:pt>
                <c:pt idx="6">
                  <c:v>23.631248649158405</c:v>
                </c:pt>
                <c:pt idx="7">
                  <c:v>26.168888216707821</c:v>
                </c:pt>
                <c:pt idx="8">
                  <c:v>31.788563753923277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10.322832013114887</c:v>
                </c:pt>
                <c:pt idx="1">
                  <c:v>23.516788105277985</c:v>
                </c:pt>
                <c:pt idx="2">
                  <c:v>12.58925408602366</c:v>
                </c:pt>
                <c:pt idx="3">
                  <c:v>9.2679968103243517</c:v>
                </c:pt>
                <c:pt idx="4">
                  <c:v>9.144858878957205</c:v>
                </c:pt>
                <c:pt idx="5">
                  <c:v>10.912550906158764</c:v>
                </c:pt>
                <c:pt idx="6">
                  <c:v>6.9983733046869832</c:v>
                </c:pt>
                <c:pt idx="7">
                  <c:v>8.6759760144839522</c:v>
                </c:pt>
                <c:pt idx="8">
                  <c:v>8.5713698809722167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9.486107837524953</c:v>
                </c:pt>
                <c:pt idx="1">
                  <c:v>20.981970576352545</c:v>
                </c:pt>
                <c:pt idx="2">
                  <c:v>12.599152252600232</c:v>
                </c:pt>
                <c:pt idx="3">
                  <c:v>11.411849772785336</c:v>
                </c:pt>
                <c:pt idx="4">
                  <c:v>10.588659083473782</c:v>
                </c:pt>
                <c:pt idx="5">
                  <c:v>10.067360005560202</c:v>
                </c:pt>
                <c:pt idx="6">
                  <c:v>7.2018385048390883</c:v>
                </c:pt>
                <c:pt idx="7">
                  <c:v>7.9752073022441898</c:v>
                </c:pt>
                <c:pt idx="8">
                  <c:v>9.6878546646196835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8.3043721827890238</c:v>
                </c:pt>
                <c:pt idx="1">
                  <c:v>17.555217847987038</c:v>
                </c:pt>
                <c:pt idx="2">
                  <c:v>11.462706645309948</c:v>
                </c:pt>
                <c:pt idx="3">
                  <c:v>11.998125435710932</c:v>
                </c:pt>
                <c:pt idx="4">
                  <c:v>12.196895544222935</c:v>
                </c:pt>
                <c:pt idx="5">
                  <c:v>10.429473762619905</c:v>
                </c:pt>
                <c:pt idx="6">
                  <c:v>8.0752698549921558</c:v>
                </c:pt>
                <c:pt idx="7">
                  <c:v>8.7021776438410345</c:v>
                </c:pt>
                <c:pt idx="8">
                  <c:v>11.275761082527023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7.2212058736068355E-2</c:v>
                </c:pt>
                <c:pt idx="1">
                  <c:v>7.9047590058243425E-2</c:v>
                </c:pt>
                <c:pt idx="2">
                  <c:v>8.0335380500140607E-2</c:v>
                </c:pt>
                <c:pt idx="3">
                  <c:v>8.2965776579674744E-2</c:v>
                </c:pt>
                <c:pt idx="4">
                  <c:v>8.17236847219205E-2</c:v>
                </c:pt>
                <c:pt idx="5">
                  <c:v>8.3043721827890243E-2</c:v>
                </c:pt>
                <c:pt idx="6">
                  <c:v>8.4774543324438983E-2</c:v>
                </c:pt>
                <c:pt idx="7">
                  <c:v>8.7355121503767327E-2</c:v>
                </c:pt>
                <c:pt idx="8">
                  <c:v>8.8700092017464552E-2</c:v>
                </c:pt>
                <c:pt idx="9">
                  <c:v>8.9871833091548767E-2</c:v>
                </c:pt>
                <c:pt idx="10">
                  <c:v>9.4861078375249527E-2</c:v>
                </c:pt>
                <c:pt idx="11">
                  <c:v>9.1596916147265964E-2</c:v>
                </c:pt>
                <c:pt idx="12">
                  <c:v>9.2398951405039412E-2</c:v>
                </c:pt>
                <c:pt idx="13">
                  <c:v>9.3161030533271599E-2</c:v>
                </c:pt>
                <c:pt idx="14">
                  <c:v>9.3912585368365664E-2</c:v>
                </c:pt>
                <c:pt idx="15">
                  <c:v>9.4694987644628859E-2</c:v>
                </c:pt>
                <c:pt idx="16">
                  <c:v>9.5470321463712773E-2</c:v>
                </c:pt>
                <c:pt idx="17">
                  <c:v>9.6262055192507162E-2</c:v>
                </c:pt>
                <c:pt idx="18">
                  <c:v>9.7085039694555786E-2</c:v>
                </c:pt>
                <c:pt idx="19">
                  <c:v>9.7922530822747614E-2</c:v>
                </c:pt>
                <c:pt idx="20">
                  <c:v>9.878547948846142E-2</c:v>
                </c:pt>
                <c:pt idx="21">
                  <c:v>9.9644759264551255E-2</c:v>
                </c:pt>
                <c:pt idx="22">
                  <c:v>0.10049712671476686</c:v>
                </c:pt>
                <c:pt idx="23">
                  <c:v>0.10137364194498827</c:v>
                </c:pt>
                <c:pt idx="24">
                  <c:v>0.10229158672180634</c:v>
                </c:pt>
                <c:pt idx="25">
                  <c:v>0.10322832013114887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0.17821370214621363</c:v>
                </c:pt>
                <c:pt idx="1">
                  <c:v>0.18159074858456298</c:v>
                </c:pt>
                <c:pt idx="2">
                  <c:v>0.17726080371625597</c:v>
                </c:pt>
                <c:pt idx="3">
                  <c:v>0.18135226506543917</c:v>
                </c:pt>
                <c:pt idx="4">
                  <c:v>0.17951183594636824</c:v>
                </c:pt>
                <c:pt idx="5">
                  <c:v>0.17555217847987037</c:v>
                </c:pt>
                <c:pt idx="6">
                  <c:v>0.18662324332152222</c:v>
                </c:pt>
                <c:pt idx="7">
                  <c:v>0.18560069015944219</c:v>
                </c:pt>
                <c:pt idx="8">
                  <c:v>0.19133974737788226</c:v>
                </c:pt>
                <c:pt idx="9">
                  <c:v>0.19542830712779966</c:v>
                </c:pt>
                <c:pt idx="10">
                  <c:v>0.20981970576352543</c:v>
                </c:pt>
                <c:pt idx="11">
                  <c:v>0.21356128706670305</c:v>
                </c:pt>
                <c:pt idx="12">
                  <c:v>0.21472241307680556</c:v>
                </c:pt>
                <c:pt idx="13">
                  <c:v>0.21620840053160836</c:v>
                </c:pt>
                <c:pt idx="14">
                  <c:v>0.21778956979810238</c:v>
                </c:pt>
                <c:pt idx="15">
                  <c:v>0.21933065451735392</c:v>
                </c:pt>
                <c:pt idx="16">
                  <c:v>0.22094822731792196</c:v>
                </c:pt>
                <c:pt idx="17">
                  <c:v>0.22261355301631411</c:v>
                </c:pt>
                <c:pt idx="18">
                  <c:v>0.22418329741582899</c:v>
                </c:pt>
                <c:pt idx="19">
                  <c:v>0.22578197339902475</c:v>
                </c:pt>
                <c:pt idx="20">
                  <c:v>0.22738444496776078</c:v>
                </c:pt>
                <c:pt idx="21">
                  <c:v>0.22901132408464725</c:v>
                </c:pt>
                <c:pt idx="22">
                  <c:v>0.23057333710069847</c:v>
                </c:pt>
                <c:pt idx="23">
                  <c:v>0.23214973144538312</c:v>
                </c:pt>
                <c:pt idx="24">
                  <c:v>0.23370531752902354</c:v>
                </c:pt>
                <c:pt idx="25">
                  <c:v>0.23516788105277986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0.11199465965885896</c:v>
                </c:pt>
                <c:pt idx="1">
                  <c:v>0.1140208858175195</c:v>
                </c:pt>
                <c:pt idx="2">
                  <c:v>0.11419487096365756</c:v>
                </c:pt>
                <c:pt idx="3">
                  <c:v>0.11470366782569437</c:v>
                </c:pt>
                <c:pt idx="4">
                  <c:v>0.11524891357897121</c:v>
                </c:pt>
                <c:pt idx="5">
                  <c:v>0.11462706645309949</c:v>
                </c:pt>
                <c:pt idx="6">
                  <c:v>0.11489276962974986</c:v>
                </c:pt>
                <c:pt idx="7">
                  <c:v>0.11748191405548117</c:v>
                </c:pt>
                <c:pt idx="8">
                  <c:v>0.11758213135843171</c:v>
                </c:pt>
                <c:pt idx="9">
                  <c:v>0.11888482498184824</c:v>
                </c:pt>
                <c:pt idx="10">
                  <c:v>0.12599152252600232</c:v>
                </c:pt>
                <c:pt idx="11">
                  <c:v>0.11840274369934994</c:v>
                </c:pt>
                <c:pt idx="12">
                  <c:v>0.11850317836469583</c:v>
                </c:pt>
                <c:pt idx="13">
                  <c:v>0.1189408062067492</c:v>
                </c:pt>
                <c:pt idx="14">
                  <c:v>0.11954680651791817</c:v>
                </c:pt>
                <c:pt idx="15">
                  <c:v>0.1200901836655071</c:v>
                </c:pt>
                <c:pt idx="16">
                  <c:v>0.12064835036608225</c:v>
                </c:pt>
                <c:pt idx="17">
                  <c:v>0.12120588845871669</c:v>
                </c:pt>
                <c:pt idx="18">
                  <c:v>0.1217946625707388</c:v>
                </c:pt>
                <c:pt idx="19">
                  <c:v>0.12239698691271102</c:v>
                </c:pt>
                <c:pt idx="20">
                  <c:v>0.12297385740582976</c:v>
                </c:pt>
                <c:pt idx="21">
                  <c:v>0.12352616817811972</c:v>
                </c:pt>
                <c:pt idx="22">
                  <c:v>0.12406336977712733</c:v>
                </c:pt>
                <c:pt idx="23">
                  <c:v>0.12468630817343793</c:v>
                </c:pt>
                <c:pt idx="24">
                  <c:v>0.12528138249273693</c:v>
                </c:pt>
                <c:pt idx="25">
                  <c:v>0.1258925408602366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0.12113097743613666</c:v>
                </c:pt>
                <c:pt idx="1">
                  <c:v>0.12330610554900683</c:v>
                </c:pt>
                <c:pt idx="2">
                  <c:v>0.12205373652896066</c:v>
                </c:pt>
                <c:pt idx="3">
                  <c:v>0.11819183893003153</c:v>
                </c:pt>
                <c:pt idx="4">
                  <c:v>0.11887817306474505</c:v>
                </c:pt>
                <c:pt idx="5">
                  <c:v>0.11998125435710932</c:v>
                </c:pt>
                <c:pt idx="6">
                  <c:v>0.11517570854750872</c:v>
                </c:pt>
                <c:pt idx="7">
                  <c:v>0.11773749522782491</c:v>
                </c:pt>
                <c:pt idx="8">
                  <c:v>0.11434904048458686</c:v>
                </c:pt>
                <c:pt idx="9">
                  <c:v>0.10754808485133428</c:v>
                </c:pt>
                <c:pt idx="10">
                  <c:v>0.11411849772785336</c:v>
                </c:pt>
                <c:pt idx="11">
                  <c:v>0.10892202884594325</c:v>
                </c:pt>
                <c:pt idx="12">
                  <c:v>0.10827064358355561</c:v>
                </c:pt>
                <c:pt idx="13">
                  <c:v>0.10744843579778408</c:v>
                </c:pt>
                <c:pt idx="14">
                  <c:v>0.10658794513854225</c:v>
                </c:pt>
                <c:pt idx="15">
                  <c:v>0.10560414951511483</c:v>
                </c:pt>
                <c:pt idx="16">
                  <c:v>0.10444897257761729</c:v>
                </c:pt>
                <c:pt idx="17">
                  <c:v>0.10329290976472084</c:v>
                </c:pt>
                <c:pt idx="18">
                  <c:v>0.10205221762344398</c:v>
                </c:pt>
                <c:pt idx="19">
                  <c:v>0.10077357404419612</c:v>
                </c:pt>
                <c:pt idx="20">
                  <c:v>9.9495849357844807E-2</c:v>
                </c:pt>
                <c:pt idx="21">
                  <c:v>9.8173766930275574E-2</c:v>
                </c:pt>
                <c:pt idx="22">
                  <c:v>9.6863198697937275E-2</c:v>
                </c:pt>
                <c:pt idx="23">
                  <c:v>9.5381555871501281E-2</c:v>
                </c:pt>
                <c:pt idx="24">
                  <c:v>9.3955582387650741E-2</c:v>
                </c:pt>
                <c:pt idx="25">
                  <c:v>9.2679968103243512E-2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0.1267273991792201</c:v>
                </c:pt>
                <c:pt idx="1">
                  <c:v>0.1178209991800567</c:v>
                </c:pt>
                <c:pt idx="2">
                  <c:v>0.11800641767009133</c:v>
                </c:pt>
                <c:pt idx="3">
                  <c:v>0.12152687783816267</c:v>
                </c:pt>
                <c:pt idx="4">
                  <c:v>0.1166365902364897</c:v>
                </c:pt>
                <c:pt idx="5">
                  <c:v>0.12196895544222935</c:v>
                </c:pt>
                <c:pt idx="6">
                  <c:v>0.11274293374741597</c:v>
                </c:pt>
                <c:pt idx="7">
                  <c:v>0.11124261775844289</c:v>
                </c:pt>
                <c:pt idx="8">
                  <c:v>0.12065169748355774</c:v>
                </c:pt>
                <c:pt idx="9">
                  <c:v>0.12081066329555543</c:v>
                </c:pt>
                <c:pt idx="10">
                  <c:v>0.10588659083473782</c:v>
                </c:pt>
                <c:pt idx="11">
                  <c:v>0.10655075351173554</c:v>
                </c:pt>
                <c:pt idx="12">
                  <c:v>0.10546965302129342</c:v>
                </c:pt>
                <c:pt idx="13">
                  <c:v>0.1042506069744228</c:v>
                </c:pt>
                <c:pt idx="14">
                  <c:v>0.10301967146801368</c:v>
                </c:pt>
                <c:pt idx="15">
                  <c:v>0.10185273099999957</c:v>
                </c:pt>
                <c:pt idx="16">
                  <c:v>0.10072215883296939</c:v>
                </c:pt>
                <c:pt idx="17">
                  <c:v>9.9620141479729779E-2</c:v>
                </c:pt>
                <c:pt idx="18">
                  <c:v>9.8566971930727248E-2</c:v>
                </c:pt>
                <c:pt idx="19">
                  <c:v>9.7512315467672486E-2</c:v>
                </c:pt>
                <c:pt idx="20">
                  <c:v>9.647605079349765E-2</c:v>
                </c:pt>
                <c:pt idx="21">
                  <c:v>9.5441639229352893E-2</c:v>
                </c:pt>
                <c:pt idx="22">
                  <c:v>9.4435402549706907E-2</c:v>
                </c:pt>
                <c:pt idx="23">
                  <c:v>9.3435923537814908E-2</c:v>
                </c:pt>
                <c:pt idx="24">
                  <c:v>9.2443238324427801E-2</c:v>
                </c:pt>
                <c:pt idx="25">
                  <c:v>9.1448588789572058E-2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0.11030110177089521</c:v>
                </c:pt>
                <c:pt idx="1">
                  <c:v>0.10811677814466157</c:v>
                </c:pt>
                <c:pt idx="2">
                  <c:v>0.1055294719924888</c:v>
                </c:pt>
                <c:pt idx="3">
                  <c:v>0.10498942691307561</c:v>
                </c:pt>
                <c:pt idx="4">
                  <c:v>0.10646174237870348</c:v>
                </c:pt>
                <c:pt idx="5">
                  <c:v>0.10429473762619905</c:v>
                </c:pt>
                <c:pt idx="6">
                  <c:v>0.10916337876331879</c:v>
                </c:pt>
                <c:pt idx="7">
                  <c:v>0.1090969602044</c:v>
                </c:pt>
                <c:pt idx="8">
                  <c:v>0.10205305393712814</c:v>
                </c:pt>
                <c:pt idx="9">
                  <c:v>0.10224170097724287</c:v>
                </c:pt>
                <c:pt idx="10">
                  <c:v>0.10067360005560201</c:v>
                </c:pt>
                <c:pt idx="11">
                  <c:v>0.10282290254441395</c:v>
                </c:pt>
                <c:pt idx="12">
                  <c:v>0.10318648278441959</c:v>
                </c:pt>
                <c:pt idx="13">
                  <c:v>0.10359103548949679</c:v>
                </c:pt>
                <c:pt idx="14">
                  <c:v>0.10405072291887749</c:v>
                </c:pt>
                <c:pt idx="15">
                  <c:v>0.10449409598530718</c:v>
                </c:pt>
                <c:pt idx="16">
                  <c:v>0.10496496226388274</c:v>
                </c:pt>
                <c:pt idx="17">
                  <c:v>0.10544022852216955</c:v>
                </c:pt>
                <c:pt idx="18">
                  <c:v>0.10594890191997693</c:v>
                </c:pt>
                <c:pt idx="19">
                  <c:v>0.1064144671039865</c:v>
                </c:pt>
                <c:pt idx="20">
                  <c:v>0.10682569091294047</c:v>
                </c:pt>
                <c:pt idx="21">
                  <c:v>0.10727771779867945</c:v>
                </c:pt>
                <c:pt idx="22">
                  <c:v>0.10770183200824777</c:v>
                </c:pt>
                <c:pt idx="23">
                  <c:v>0.10816953438988322</c:v>
                </c:pt>
                <c:pt idx="24">
                  <c:v>0.10866138060872921</c:v>
                </c:pt>
                <c:pt idx="25">
                  <c:v>0.10912550906158763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7.7253925535421791E-2</c:v>
                </c:pt>
                <c:pt idx="1">
                  <c:v>8.2586804354618015E-2</c:v>
                </c:pt>
                <c:pt idx="2">
                  <c:v>8.5728564840840529E-2</c:v>
                </c:pt>
                <c:pt idx="3">
                  <c:v>8.374645661753316E-2</c:v>
                </c:pt>
                <c:pt idx="4">
                  <c:v>8.6645726391342187E-2</c:v>
                </c:pt>
                <c:pt idx="5">
                  <c:v>8.0752698549921564E-2</c:v>
                </c:pt>
                <c:pt idx="6">
                  <c:v>7.8693655281488098E-2</c:v>
                </c:pt>
                <c:pt idx="7">
                  <c:v>7.9000760096506764E-2</c:v>
                </c:pt>
                <c:pt idx="8">
                  <c:v>7.5149060948424565E-2</c:v>
                </c:pt>
                <c:pt idx="9">
                  <c:v>7.105079357824963E-2</c:v>
                </c:pt>
                <c:pt idx="10">
                  <c:v>7.2018385048390879E-2</c:v>
                </c:pt>
                <c:pt idx="11">
                  <c:v>7.1610653366733348E-2</c:v>
                </c:pt>
                <c:pt idx="12">
                  <c:v>7.1541520979857345E-2</c:v>
                </c:pt>
                <c:pt idx="13">
                  <c:v>7.147730649980337E-2</c:v>
                </c:pt>
                <c:pt idx="14">
                  <c:v>7.1380408105540513E-2</c:v>
                </c:pt>
                <c:pt idx="15">
                  <c:v>7.1234081905372101E-2</c:v>
                </c:pt>
                <c:pt idx="16">
                  <c:v>7.1087614347777758E-2</c:v>
                </c:pt>
                <c:pt idx="17">
                  <c:v>7.0951376218336415E-2</c:v>
                </c:pt>
                <c:pt idx="18">
                  <c:v>7.0808325715644868E-2</c:v>
                </c:pt>
                <c:pt idx="19">
                  <c:v>7.06705765566015E-2</c:v>
                </c:pt>
                <c:pt idx="20">
                  <c:v>7.052277522808785E-2</c:v>
                </c:pt>
                <c:pt idx="21">
                  <c:v>7.0438947498351098E-2</c:v>
                </c:pt>
                <c:pt idx="22">
                  <c:v>7.0343417556156973E-2</c:v>
                </c:pt>
                <c:pt idx="23">
                  <c:v>7.025764266550176E-2</c:v>
                </c:pt>
                <c:pt idx="24">
                  <c:v>7.0142348834646484E-2</c:v>
                </c:pt>
                <c:pt idx="25">
                  <c:v>6.9983733046869834E-2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8.3680885663851207E-2</c:v>
                </c:pt>
                <c:pt idx="1">
                  <c:v>7.9761499635549848E-2</c:v>
                </c:pt>
                <c:pt idx="2">
                  <c:v>8.3739300730816035E-2</c:v>
                </c:pt>
                <c:pt idx="3">
                  <c:v>8.2627695517981103E-2</c:v>
                </c:pt>
                <c:pt idx="4">
                  <c:v>8.3149053838708811E-2</c:v>
                </c:pt>
                <c:pt idx="5">
                  <c:v>8.7021776438410345E-2</c:v>
                </c:pt>
                <c:pt idx="6">
                  <c:v>8.6904574621038344E-2</c:v>
                </c:pt>
                <c:pt idx="7">
                  <c:v>8.5092873207647787E-2</c:v>
                </c:pt>
                <c:pt idx="8">
                  <c:v>8.4997245014672596E-2</c:v>
                </c:pt>
                <c:pt idx="9">
                  <c:v>8.8992657204860354E-2</c:v>
                </c:pt>
                <c:pt idx="10">
                  <c:v>7.9752073022441902E-2</c:v>
                </c:pt>
                <c:pt idx="11">
                  <c:v>8.9911417191315596E-2</c:v>
                </c:pt>
                <c:pt idx="12">
                  <c:v>8.9697804636437867E-2</c:v>
                </c:pt>
                <c:pt idx="13">
                  <c:v>8.9591459497513654E-2</c:v>
                </c:pt>
                <c:pt idx="14">
                  <c:v>8.9402277281051795E-2</c:v>
                </c:pt>
                <c:pt idx="15">
                  <c:v>8.9132314635104182E-2</c:v>
                </c:pt>
                <c:pt idx="16">
                  <c:v>8.8948125831368893E-2</c:v>
                </c:pt>
                <c:pt idx="17">
                  <c:v>8.8770570961054493E-2</c:v>
                </c:pt>
                <c:pt idx="18">
                  <c:v>8.856309487294306E-2</c:v>
                </c:pt>
                <c:pt idx="19">
                  <c:v>8.8328111630990414E-2</c:v>
                </c:pt>
                <c:pt idx="20">
                  <c:v>8.8096901709660419E-2</c:v>
                </c:pt>
                <c:pt idx="21">
                  <c:v>8.7831451543396499E-2</c:v>
                </c:pt>
                <c:pt idx="22">
                  <c:v>8.7605037931506313E-2</c:v>
                </c:pt>
                <c:pt idx="23">
                  <c:v>8.7369263643837805E-2</c:v>
                </c:pt>
                <c:pt idx="24">
                  <c:v>8.708079081272263E-2</c:v>
                </c:pt>
                <c:pt idx="25">
                  <c:v>8.6759760144839521E-2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0.11848528987333401</c:v>
                </c:pt>
                <c:pt idx="1">
                  <c:v>0.11374858867578111</c:v>
                </c:pt>
                <c:pt idx="2">
                  <c:v>0.11315145305674869</c:v>
                </c:pt>
                <c:pt idx="3">
                  <c:v>0.10989599471240771</c:v>
                </c:pt>
                <c:pt idx="4">
                  <c:v>0.11174427984275088</c:v>
                </c:pt>
                <c:pt idx="5">
                  <c:v>0.11275761082527022</c:v>
                </c:pt>
                <c:pt idx="6">
                  <c:v>0.11102919276351907</c:v>
                </c:pt>
                <c:pt idx="7">
                  <c:v>0.10739156778648697</c:v>
                </c:pt>
                <c:pt idx="8">
                  <c:v>0.10517793137785147</c:v>
                </c:pt>
                <c:pt idx="9">
                  <c:v>0.10517113489156073</c:v>
                </c:pt>
                <c:pt idx="10">
                  <c:v>9.6878546646196828E-2</c:v>
                </c:pt>
                <c:pt idx="11">
                  <c:v>9.6621297626539468E-2</c:v>
                </c:pt>
                <c:pt idx="12">
                  <c:v>9.6209352147895222E-2</c:v>
                </c:pt>
                <c:pt idx="13">
                  <c:v>9.5330918469350198E-2</c:v>
                </c:pt>
                <c:pt idx="14">
                  <c:v>9.4310013403588189E-2</c:v>
                </c:pt>
                <c:pt idx="15">
                  <c:v>9.3566801131612296E-2</c:v>
                </c:pt>
                <c:pt idx="16">
                  <c:v>9.2761266998667019E-2</c:v>
                </c:pt>
                <c:pt idx="17">
                  <c:v>9.1843276386450956E-2</c:v>
                </c:pt>
                <c:pt idx="18">
                  <c:v>9.0997488256140374E-2</c:v>
                </c:pt>
                <c:pt idx="19">
                  <c:v>9.019946406206969E-2</c:v>
                </c:pt>
                <c:pt idx="20">
                  <c:v>8.9438950135916823E-2</c:v>
                </c:pt>
                <c:pt idx="21">
                  <c:v>8.8654225472626094E-2</c:v>
                </c:pt>
                <c:pt idx="22">
                  <c:v>8.7917277663852225E-2</c:v>
                </c:pt>
                <c:pt idx="23">
                  <c:v>8.7176398327651811E-2</c:v>
                </c:pt>
                <c:pt idx="24">
                  <c:v>8.6438372288256418E-2</c:v>
                </c:pt>
                <c:pt idx="25">
                  <c:v>8.5713698809722169E-2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3.483204764606775</c:v>
                </c:pt>
                <c:pt idx="1">
                  <c:v>9.1982446638785191</c:v>
                </c:pt>
                <c:pt idx="2">
                  <c:v>3.0656406789621755</c:v>
                </c:pt>
                <c:pt idx="3">
                  <c:v>-2.4861199565076433</c:v>
                </c:pt>
                <c:pt idx="4">
                  <c:v>1.3438421254965576</c:v>
                </c:pt>
                <c:pt idx="5">
                  <c:v>0.79082211263956737</c:v>
                </c:pt>
                <c:pt idx="6">
                  <c:v>-2.1230140506833663</c:v>
                </c:pt>
                <c:pt idx="7">
                  <c:v>1.9019971504281159</c:v>
                </c:pt>
                <c:pt idx="8">
                  <c:v>-0.9546174888206167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0.8233216278061839</c:v>
                </c:pt>
                <c:pt idx="1">
                  <c:v>2.9526175305011861</c:v>
                </c:pt>
                <c:pt idx="2">
                  <c:v>1.2554043615575452</c:v>
                </c:pt>
                <c:pt idx="3">
                  <c:v>1.1820885280176157</c:v>
                </c:pt>
                <c:pt idx="4">
                  <c:v>-5.9909466045644209</c:v>
                </c:pt>
                <c:pt idx="5">
                  <c:v>-1.4403364215651138</c:v>
                </c:pt>
                <c:pt idx="6">
                  <c:v>-0.32587108193654757</c:v>
                </c:pt>
                <c:pt idx="7">
                  <c:v>-3.8379229175986183</c:v>
                </c:pt>
                <c:pt idx="8">
                  <c:v>-3.673355022217855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1.007505267177411</c:v>
                </c:pt>
                <c:pt idx="1">
                  <c:v>5.5806018831083577</c:v>
                </c:pt>
                <c:pt idx="2">
                  <c:v>-0.58958310780791834</c:v>
                </c:pt>
                <c:pt idx="3">
                  <c:v>-1.6094455135374588</c:v>
                </c:pt>
                <c:pt idx="4">
                  <c:v>-0.18134398168800203</c:v>
                </c:pt>
                <c:pt idx="5">
                  <c:v>2.4255129748975151</c:v>
                </c:pt>
                <c:pt idx="6">
                  <c:v>0.54153840685627941</c:v>
                </c:pt>
                <c:pt idx="7">
                  <c:v>4.0775388285123384</c:v>
                </c:pt>
                <c:pt idx="8">
                  <c:v>-3.7324757518565121E-2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4.1062851561511238</c:v>
                </c:pt>
                <c:pt idx="1">
                  <c:v>8.1320657053169469</c:v>
                </c:pt>
                <c:pt idx="2">
                  <c:v>3.4453311241990647</c:v>
                </c:pt>
                <c:pt idx="3">
                  <c:v>-3.2988725069019296</c:v>
                </c:pt>
                <c:pt idx="4">
                  <c:v>-2.4581552293778088</c:v>
                </c:pt>
                <c:pt idx="5">
                  <c:v>2.851352452309456</c:v>
                </c:pt>
                <c:pt idx="6">
                  <c:v>0.39640210474989601</c:v>
                </c:pt>
                <c:pt idx="7">
                  <c:v>0.21232194882863453</c:v>
                </c:pt>
                <c:pt idx="8">
                  <c:v>-1.6597307552755645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5.1137904233285347</c:v>
                </c:pt>
                <c:pt idx="1">
                  <c:v>13.712667588425305</c:v>
                </c:pt>
                <c:pt idx="2">
                  <c:v>2.8557480163911464</c:v>
                </c:pt>
                <c:pt idx="3">
                  <c:v>-4.9083180204393884</c:v>
                </c:pt>
                <c:pt idx="4">
                  <c:v>-2.6394992110658109</c:v>
                </c:pt>
                <c:pt idx="5">
                  <c:v>5.276865427206971</c:v>
                </c:pt>
                <c:pt idx="6">
                  <c:v>0.93794051160617542</c:v>
                </c:pt>
                <c:pt idx="7">
                  <c:v>4.2898607773409729</c:v>
                </c:pt>
                <c:pt idx="8">
                  <c:v>-1.6970555127941296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3.0882058564697239</c:v>
                </c:pt>
                <c:pt idx="1">
                  <c:v>8.3104820774715193</c:v>
                </c:pt>
                <c:pt idx="2">
                  <c:v>3.2715054758165465</c:v>
                </c:pt>
                <c:pt idx="3">
                  <c:v>-6.1047753194265937</c:v>
                </c:pt>
                <c:pt idx="4">
                  <c:v>0.65440556761205171</c:v>
                </c:pt>
                <c:pt idx="5">
                  <c:v>3.9193746153427433</c:v>
                </c:pt>
                <c:pt idx="6">
                  <c:v>-5.4689768187451193E-2</c:v>
                </c:pt>
                <c:pt idx="7">
                  <c:v>1.3404536217531566</c:v>
                </c:pt>
                <c:pt idx="8">
                  <c:v>-1.3211971684085722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2.025584566858825</c:v>
                </c:pt>
                <c:pt idx="1">
                  <c:v>5.4021855109537924</c:v>
                </c:pt>
                <c:pt idx="2">
                  <c:v>-0.41575745942539655</c:v>
                </c:pt>
                <c:pt idx="3">
                  <c:v>1.1964572989871982</c:v>
                </c:pt>
                <c:pt idx="4">
                  <c:v>-3.2939047786778453</c:v>
                </c:pt>
                <c:pt idx="5">
                  <c:v>1.3574908118642082</c:v>
                </c:pt>
                <c:pt idx="6">
                  <c:v>0.99263027979362839</c:v>
                </c:pt>
                <c:pt idx="7">
                  <c:v>2.9494071555877781</c:v>
                </c:pt>
                <c:pt idx="8">
                  <c:v>-0.37585834438553434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0.54500214175889194</c:v>
                </c:pt>
                <c:pt idx="1">
                  <c:v>-0.40665834348794316</c:v>
                </c:pt>
                <c:pt idx="2">
                  <c:v>0.21515947234347799</c:v>
                </c:pt>
                <c:pt idx="3">
                  <c:v>-8.7741545034762058E-2</c:v>
                </c:pt>
                <c:pt idx="4">
                  <c:v>0.24060207641143982</c:v>
                </c:pt>
                <c:pt idx="5">
                  <c:v>0.65956744579536464</c:v>
                </c:pt>
                <c:pt idx="6">
                  <c:v>-0.13511277925299892</c:v>
                </c:pt>
                <c:pt idx="7">
                  <c:v>1.1270320760809955</c:v>
                </c:pt>
                <c:pt idx="8">
                  <c:v>0.89559579570612913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1.305220154583381</c:v>
                </c:pt>
                <c:pt idx="1">
                  <c:v>3.8403370169149067</c:v>
                </c:pt>
                <c:pt idx="2">
                  <c:v>0.89875070839807591</c:v>
                </c:pt>
                <c:pt idx="3">
                  <c:v>-2.299030442851663</c:v>
                </c:pt>
                <c:pt idx="4">
                  <c:v>0.41386259991031027</c:v>
                </c:pt>
                <c:pt idx="5">
                  <c:v>1.3758668417586684</c:v>
                </c:pt>
                <c:pt idx="6">
                  <c:v>0.43546419943930559</c:v>
                </c:pt>
                <c:pt idx="7">
                  <c:v>1.404732921696934</c:v>
                </c:pt>
                <c:pt idx="8">
                  <c:v>-1.796497750807351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3.2635681269863248</c:v>
                </c:pt>
                <c:pt idx="1">
                  <c:v>10.278988914998379</c:v>
                </c:pt>
                <c:pt idx="2">
                  <c:v>1.7418378356495836</c:v>
                </c:pt>
                <c:pt idx="3">
                  <c:v>-2.5215460325529264</c:v>
                </c:pt>
                <c:pt idx="4">
                  <c:v>-3.2939638873875623</c:v>
                </c:pt>
                <c:pt idx="5">
                  <c:v>3.2414311396529278</c:v>
                </c:pt>
                <c:pt idx="6">
                  <c:v>0.63758909141986564</c:v>
                </c:pt>
                <c:pt idx="7">
                  <c:v>1.7580957795630532</c:v>
                </c:pt>
                <c:pt idx="8">
                  <c:v>-0.79615355769292506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0.24088984074758968</c:v>
                </c:pt>
                <c:pt idx="1">
                  <c:v>4.8541592320075377E-2</c:v>
                </c:pt>
                <c:pt idx="2">
                  <c:v>8.9408446471720859E-2</c:v>
                </c:pt>
                <c:pt idx="3">
                  <c:v>-0.24154958594427867</c:v>
                </c:pt>
                <c:pt idx="4">
                  <c:v>0.29934007988915434</c:v>
                </c:pt>
                <c:pt idx="5">
                  <c:v>0.40303708526449222</c:v>
                </c:pt>
                <c:pt idx="6">
                  <c:v>-6.3142454113915614E-2</c:v>
                </c:pt>
                <c:pt idx="7">
                  <c:v>5.1044138537410133E-2</c:v>
                </c:pt>
                <c:pt idx="8">
                  <c:v>0.24619034666461914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0.55856453164211217</c:v>
                </c:pt>
                <c:pt idx="1">
                  <c:v>2.8153062422199593</c:v>
                </c:pt>
                <c:pt idx="2">
                  <c:v>1.0272944599708103</c:v>
                </c:pt>
                <c:pt idx="3">
                  <c:v>-2.5381262315707858</c:v>
                </c:pt>
                <c:pt idx="4">
                  <c:v>7.3591350706055492E-2</c:v>
                </c:pt>
                <c:pt idx="5">
                  <c:v>1.0021247428149813</c:v>
                </c:pt>
                <c:pt idx="6">
                  <c:v>1.6755755744721768E-2</c:v>
                </c:pt>
                <c:pt idx="7">
                  <c:v>0.73094657996871282</c:v>
                </c:pt>
                <c:pt idx="8">
                  <c:v>-1.4819527426843919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2.2887514840800298</c:v>
                </c:pt>
                <c:pt idx="1">
                  <c:v>5.4466342429315127</c:v>
                </c:pt>
                <c:pt idx="2">
                  <c:v>2.1548025693740112</c:v>
                </c:pt>
                <c:pt idx="3">
                  <c:v>-3.3250995019115237</c:v>
                </c:pt>
                <c:pt idx="4">
                  <c:v>0.28147413701684521</c:v>
                </c:pt>
                <c:pt idx="5">
                  <c:v>2.5142127872632845</c:v>
                </c:pt>
                <c:pt idx="6">
                  <c:v>-8.3030698182779972E-3</c:v>
                </c:pt>
                <c:pt idx="7">
                  <c:v>0.55846290324704317</c:v>
                </c:pt>
                <c:pt idx="8">
                  <c:v>-8.5434772388805147E-2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0.30411230101129982</c:v>
                </c:pt>
                <c:pt idx="1">
                  <c:v>-0.45519993580801277</c:v>
                </c:pt>
                <c:pt idx="2">
                  <c:v>0.12575102587175646</c:v>
                </c:pt>
                <c:pt idx="3">
                  <c:v>0.15380804090951594</c:v>
                </c:pt>
                <c:pt idx="4">
                  <c:v>-5.8738003477705192E-2</c:v>
                </c:pt>
                <c:pt idx="5">
                  <c:v>0.2565303605308718</c:v>
                </c:pt>
                <c:pt idx="6">
                  <c:v>-7.1970325139083302E-2</c:v>
                </c:pt>
                <c:pt idx="7">
                  <c:v>1.0759879375435863</c:v>
                </c:pt>
                <c:pt idx="8">
                  <c:v>0.64940544904151198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0.74665562294126553</c:v>
                </c:pt>
                <c:pt idx="1">
                  <c:v>1.0250307746949519</c:v>
                </c:pt>
                <c:pt idx="2">
                  <c:v>-0.12854375157273701</c:v>
                </c:pt>
                <c:pt idx="3">
                  <c:v>0.23909578871911474</c:v>
                </c:pt>
                <c:pt idx="4">
                  <c:v>0.34027124920425433</c:v>
                </c:pt>
                <c:pt idx="5">
                  <c:v>0.37374209894368726</c:v>
                </c:pt>
                <c:pt idx="6">
                  <c:v>0.41870844369457227</c:v>
                </c:pt>
                <c:pt idx="7">
                  <c:v>0.67378634172821705</c:v>
                </c:pt>
                <c:pt idx="8">
                  <c:v>-0.31454500812293951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0.97481664290626036</c:v>
                </c:pt>
                <c:pt idx="1">
                  <c:v>4.8323546720668489</c:v>
                </c:pt>
                <c:pt idx="2">
                  <c:v>-0.41296473372443288</c:v>
                </c:pt>
                <c:pt idx="3">
                  <c:v>0.80355346935859107</c:v>
                </c:pt>
                <c:pt idx="4">
                  <c:v>-3.5754380244044093</c:v>
                </c:pt>
                <c:pt idx="5">
                  <c:v>0.72721835238964427</c:v>
                </c:pt>
                <c:pt idx="6">
                  <c:v>0.64589216123814008</c:v>
                </c:pt>
                <c:pt idx="7">
                  <c:v>1.1996328763159987</c:v>
                </c:pt>
                <c:pt idx="8">
                  <c:v>-0.71071878530410793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28.476216661968078</c:v>
                </c:pt>
                <c:pt idx="1">
                  <c:v>26.352724284924967</c:v>
                </c:pt>
                <c:pt idx="2">
                  <c:v>27.755892605692534</c:v>
                </c:pt>
                <c:pt idx="3">
                  <c:v>29.637124892761829</c:v>
                </c:pt>
                <c:pt idx="4">
                  <c:v>24.147609646363584</c:v>
                </c:pt>
                <c:pt idx="5">
                  <c:v>25.652316986172202</c:v>
                </c:pt>
                <c:pt idx="6">
                  <c:v>23.820022763775395</c:v>
                </c:pt>
                <c:pt idx="7">
                  <c:v>24.634509774983648</c:v>
                </c:pt>
                <c:pt idx="8">
                  <c:v>19.9939357004111</c:v>
                </c:pt>
                <c:pt idx="9">
                  <c:v>21.400327796472155</c:v>
                </c:pt>
                <c:pt idx="10">
                  <c:v>20.918688886482364</c:v>
                </c:pt>
                <c:pt idx="11">
                  <c:v>15.426715429516431</c:v>
                </c:pt>
                <c:pt idx="12">
                  <c:v>16.327698310429643</c:v>
                </c:pt>
                <c:pt idx="13">
                  <c:v>15.179906591423801</c:v>
                </c:pt>
                <c:pt idx="14">
                  <c:v>14.069193336641016</c:v>
                </c:pt>
                <c:pt idx="15">
                  <c:v>13.335118041451807</c:v>
                </c:pt>
                <c:pt idx="16">
                  <c:v>12.672343032999734</c:v>
                </c:pt>
                <c:pt idx="17">
                  <c:v>12.026514981689466</c:v>
                </c:pt>
                <c:pt idx="18">
                  <c:v>11.416745979688249</c:v>
                </c:pt>
                <c:pt idx="19">
                  <c:v>10.832863133017792</c:v>
                </c:pt>
                <c:pt idx="20">
                  <c:v>10.283843219646943</c:v>
                </c:pt>
                <c:pt idx="21">
                  <c:v>9.7590775469740034</c:v>
                </c:pt>
                <c:pt idx="22">
                  <c:v>9.2588576078848934</c:v>
                </c:pt>
                <c:pt idx="23">
                  <c:v>8.7850166558200122</c:v>
                </c:pt>
                <c:pt idx="24">
                  <c:v>8.355012011657891</c:v>
                </c:pt>
                <c:pt idx="25">
                  <c:v>8.191553717825224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55.249159570169724</c:v>
                </c:pt>
                <c:pt idx="1">
                  <c:v>52.920910715956595</c:v>
                </c:pt>
                <c:pt idx="2">
                  <c:v>49.276108177299932</c:v>
                </c:pt>
                <c:pt idx="3">
                  <c:v>47.34075078953795</c:v>
                </c:pt>
                <c:pt idx="4">
                  <c:v>52.574852808240642</c:v>
                </c:pt>
                <c:pt idx="5">
                  <c:v>46.335130317794466</c:v>
                </c:pt>
                <c:pt idx="6">
                  <c:v>45.426156537324992</c:v>
                </c:pt>
                <c:pt idx="7">
                  <c:v>46.107102196300893</c:v>
                </c:pt>
                <c:pt idx="8">
                  <c:v>44.625461982854169</c:v>
                </c:pt>
                <c:pt idx="9">
                  <c:v>43.183862060213514</c:v>
                </c:pt>
                <c:pt idx="10">
                  <c:v>39.295171824517283</c:v>
                </c:pt>
                <c:pt idx="11">
                  <c:v>39.822492653487892</c:v>
                </c:pt>
                <c:pt idx="12">
                  <c:v>38.146175367237085</c:v>
                </c:pt>
                <c:pt idx="13">
                  <c:v>36.941558279740129</c:v>
                </c:pt>
                <c:pt idx="14">
                  <c:v>35.740897130020862</c:v>
                </c:pt>
                <c:pt idx="15">
                  <c:v>34.436207791926996</c:v>
                </c:pt>
                <c:pt idx="16">
                  <c:v>33.109049801907574</c:v>
                </c:pt>
                <c:pt idx="17">
                  <c:v>31.774998542769428</c:v>
                </c:pt>
                <c:pt idx="18">
                  <c:v>30.453000740025512</c:v>
                </c:pt>
                <c:pt idx="19">
                  <c:v>29.143401806724189</c:v>
                </c:pt>
                <c:pt idx="20">
                  <c:v>27.86005202737422</c:v>
                </c:pt>
                <c:pt idx="21">
                  <c:v>26.579574703877778</c:v>
                </c:pt>
                <c:pt idx="22">
                  <c:v>25.306164260374558</c:v>
                </c:pt>
                <c:pt idx="23">
                  <c:v>24.043439302243723</c:v>
                </c:pt>
                <c:pt idx="24">
                  <c:v>22.789937635254223</c:v>
                </c:pt>
                <c:pt idx="25">
                  <c:v>21.524794687243581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71.837226996256447</c:v>
                </c:pt>
                <c:pt idx="1">
                  <c:v>69.936885782711869</c:v>
                </c:pt>
                <c:pt idx="2">
                  <c:v>71.587419048615914</c:v>
                </c:pt>
                <c:pt idx="3">
                  <c:v>70.697209009040023</c:v>
                </c:pt>
                <c:pt idx="4">
                  <c:v>66.49434828253176</c:v>
                </c:pt>
                <c:pt idx="5">
                  <c:v>71.324874325339096</c:v>
                </c:pt>
                <c:pt idx="6">
                  <c:v>73.670731978783579</c:v>
                </c:pt>
                <c:pt idx="7">
                  <c:v>76.378014519455959</c:v>
                </c:pt>
                <c:pt idx="8">
                  <c:v>80.289147407289377</c:v>
                </c:pt>
                <c:pt idx="9">
                  <c:v>75.2750055361238</c:v>
                </c:pt>
                <c:pt idx="10">
                  <c:v>64.964972631719533</c:v>
                </c:pt>
                <c:pt idx="11">
                  <c:v>69.528893807202763</c:v>
                </c:pt>
                <c:pt idx="12">
                  <c:v>70.359706798372258</c:v>
                </c:pt>
                <c:pt idx="13">
                  <c:v>70.122672387934884</c:v>
                </c:pt>
                <c:pt idx="14">
                  <c:v>69.862264781778109</c:v>
                </c:pt>
                <c:pt idx="15">
                  <c:v>69.33382919212589</c:v>
                </c:pt>
                <c:pt idx="16">
                  <c:v>68.700864461339791</c:v>
                </c:pt>
                <c:pt idx="17">
                  <c:v>68.000542666500863</c:v>
                </c:pt>
                <c:pt idx="18">
                  <c:v>67.265600140953978</c:v>
                </c:pt>
                <c:pt idx="19">
                  <c:v>66.494493961468294</c:v>
                </c:pt>
                <c:pt idx="20">
                  <c:v>65.72238754544783</c:v>
                </c:pt>
                <c:pt idx="21">
                  <c:v>64.90252516001739</c:v>
                </c:pt>
                <c:pt idx="22">
                  <c:v>64.053030254857063</c:v>
                </c:pt>
                <c:pt idx="23">
                  <c:v>63.172507015182539</c:v>
                </c:pt>
                <c:pt idx="24">
                  <c:v>62.256572424249789</c:v>
                </c:pt>
                <c:pt idx="25">
                  <c:v>61.259274033872082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62.143364222941116</c:v>
                </c:pt>
                <c:pt idx="1">
                  <c:v>59.095396990995887</c:v>
                </c:pt>
                <c:pt idx="2">
                  <c:v>65.034815653252252</c:v>
                </c:pt>
                <c:pt idx="3">
                  <c:v>66.590831455423938</c:v>
                </c:pt>
                <c:pt idx="4">
                  <c:v>68.064988898967314</c:v>
                </c:pt>
                <c:pt idx="5">
                  <c:v>64.350771950921143</c:v>
                </c:pt>
                <c:pt idx="6">
                  <c:v>66.307129621168016</c:v>
                </c:pt>
                <c:pt idx="7">
                  <c:v>70.381132237671835</c:v>
                </c:pt>
                <c:pt idx="8">
                  <c:v>74.855682644691512</c:v>
                </c:pt>
                <c:pt idx="9">
                  <c:v>71.437453962357282</c:v>
                </c:pt>
                <c:pt idx="10">
                  <c:v>67.960830370392372</c:v>
                </c:pt>
                <c:pt idx="11">
                  <c:v>69.639204185888119</c:v>
                </c:pt>
                <c:pt idx="12">
                  <c:v>70.329663243831831</c:v>
                </c:pt>
                <c:pt idx="13">
                  <c:v>70.836485261952106</c:v>
                </c:pt>
                <c:pt idx="14">
                  <c:v>71.353913642018114</c:v>
                </c:pt>
                <c:pt idx="15">
                  <c:v>71.619992732242636</c:v>
                </c:pt>
                <c:pt idx="16">
                  <c:v>71.800057065173476</c:v>
                </c:pt>
                <c:pt idx="17">
                  <c:v>71.927222723273346</c:v>
                </c:pt>
                <c:pt idx="18">
                  <c:v>72.037392193683758</c:v>
                </c:pt>
                <c:pt idx="19">
                  <c:v>72.126021445474734</c:v>
                </c:pt>
                <c:pt idx="20">
                  <c:v>72.231207826559995</c:v>
                </c:pt>
                <c:pt idx="21">
                  <c:v>72.313953598862525</c:v>
                </c:pt>
                <c:pt idx="22">
                  <c:v>72.386351695810177</c:v>
                </c:pt>
                <c:pt idx="23">
                  <c:v>72.446729590458148</c:v>
                </c:pt>
                <c:pt idx="24">
                  <c:v>72.491050866022988</c:v>
                </c:pt>
                <c:pt idx="25">
                  <c:v>72.466912639474913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14.011083847228466</c:v>
                </c:pt>
                <c:pt idx="1">
                  <c:v>13.598944922078207</c:v>
                </c:pt>
                <c:pt idx="2">
                  <c:v>14.80832309033676</c:v>
                </c:pt>
                <c:pt idx="3">
                  <c:v>14.684060539537041</c:v>
                </c:pt>
                <c:pt idx="4">
                  <c:v>15.08978114597917</c:v>
                </c:pt>
                <c:pt idx="5">
                  <c:v>16.971691517551644</c:v>
                </c:pt>
                <c:pt idx="6">
                  <c:v>17.959220082646663</c:v>
                </c:pt>
                <c:pt idx="7">
                  <c:v>15.643525946333154</c:v>
                </c:pt>
                <c:pt idx="8">
                  <c:v>15.772560184136882</c:v>
                </c:pt>
                <c:pt idx="9">
                  <c:v>16.507597201553526</c:v>
                </c:pt>
                <c:pt idx="10">
                  <c:v>17.949165501775095</c:v>
                </c:pt>
                <c:pt idx="11">
                  <c:v>18.267128326084165</c:v>
                </c:pt>
                <c:pt idx="12">
                  <c:v>17.823610050859795</c:v>
                </c:pt>
                <c:pt idx="13">
                  <c:v>18.185748060002208</c:v>
                </c:pt>
                <c:pt idx="14">
                  <c:v>18.548212342372899</c:v>
                </c:pt>
                <c:pt idx="15">
                  <c:v>18.841728033487573</c:v>
                </c:pt>
                <c:pt idx="16">
                  <c:v>19.121907972664463</c:v>
                </c:pt>
                <c:pt idx="17">
                  <c:v>19.394742273212529</c:v>
                </c:pt>
                <c:pt idx="18" formatCode="General">
                  <c:v>19.668192755277143</c:v>
                </c:pt>
                <c:pt idx="19" formatCode="General">
                  <c:v>19.936583111814702</c:v>
                </c:pt>
                <c:pt idx="20" formatCode="General">
                  <c:v>20.219735884271259</c:v>
                </c:pt>
                <c:pt idx="21" formatCode="General">
                  <c:v>20.501352074628773</c:v>
                </c:pt>
                <c:pt idx="22">
                  <c:v>20.791746916903115</c:v>
                </c:pt>
                <c:pt idx="23">
                  <c:v>21.096609746760507</c:v>
                </c:pt>
                <c:pt idx="24">
                  <c:v>21.390687622541687</c:v>
                </c:pt>
                <c:pt idx="25">
                  <c:v>21.663711719174465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17.900691517316748</c:v>
                </c:pt>
                <c:pt idx="1">
                  <c:v>17.316732478858086</c:v>
                </c:pt>
                <c:pt idx="2">
                  <c:v>18.084098019190677</c:v>
                </c:pt>
                <c:pt idx="3">
                  <c:v>17.498794878445636</c:v>
                </c:pt>
                <c:pt idx="4">
                  <c:v>17.889431093563239</c:v>
                </c:pt>
                <c:pt idx="5">
                  <c:v>18.12836051524086</c:v>
                </c:pt>
                <c:pt idx="6">
                  <c:v>19.705797815785044</c:v>
                </c:pt>
                <c:pt idx="7">
                  <c:v>17.789232108569106</c:v>
                </c:pt>
                <c:pt idx="8">
                  <c:v>17.062925425220804</c:v>
                </c:pt>
                <c:pt idx="9">
                  <c:v>16.738443859487234</c:v>
                </c:pt>
                <c:pt idx="10">
                  <c:v>18.625496653123943</c:v>
                </c:pt>
                <c:pt idx="11">
                  <c:v>18.49200939718461</c:v>
                </c:pt>
                <c:pt idx="12">
                  <c:v>17.821731014146966</c:v>
                </c:pt>
                <c:pt idx="13">
                  <c:v>17.987643552907553</c:v>
                </c:pt>
                <c:pt idx="14">
                  <c:v>18.179265767734929</c:v>
                </c:pt>
                <c:pt idx="15">
                  <c:v>18.316969641244306</c:v>
                </c:pt>
                <c:pt idx="16">
                  <c:v>18.448450226191355</c:v>
                </c:pt>
                <c:pt idx="17">
                  <c:v>18.584124316296375</c:v>
                </c:pt>
                <c:pt idx="18" formatCode="General">
                  <c:v>18.712321977691492</c:v>
                </c:pt>
                <c:pt idx="19" formatCode="General">
                  <c:v>18.885225106063068</c:v>
                </c:pt>
                <c:pt idx="20" formatCode="General">
                  <c:v>19.067203197609807</c:v>
                </c:pt>
                <c:pt idx="21" formatCode="General">
                  <c:v>19.254508250264806</c:v>
                </c:pt>
                <c:pt idx="22">
                  <c:v>19.458350484517762</c:v>
                </c:pt>
                <c:pt idx="23">
                  <c:v>19.666550134631557</c:v>
                </c:pt>
                <c:pt idx="24">
                  <c:v>19.880029134351272</c:v>
                </c:pt>
                <c:pt idx="25">
                  <c:v>20.081759431398918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41.702543584128385</c:v>
                </c:pt>
                <c:pt idx="1">
                  <c:v>42.993672946908774</c:v>
                </c:pt>
                <c:pt idx="2">
                  <c:v>46.822789144000012</c:v>
                </c:pt>
                <c:pt idx="3">
                  <c:v>47.726969783749432</c:v>
                </c:pt>
                <c:pt idx="4">
                  <c:v>50.080510842365634</c:v>
                </c:pt>
                <c:pt idx="5">
                  <c:v>54.677895720284454</c:v>
                </c:pt>
                <c:pt idx="6">
                  <c:v>59.246342375527448</c:v>
                </c:pt>
                <c:pt idx="7">
                  <c:v>54.988904291266898</c:v>
                </c:pt>
                <c:pt idx="8">
                  <c:v>54.086190251972077</c:v>
                </c:pt>
                <c:pt idx="9">
                  <c:v>55.708586929673885</c:v>
                </c:pt>
                <c:pt idx="10">
                  <c:v>61.77052008353693</c:v>
                </c:pt>
                <c:pt idx="11">
                  <c:v>63.394608654991195</c:v>
                </c:pt>
                <c:pt idx="12">
                  <c:v>62.539867658186019</c:v>
                </c:pt>
                <c:pt idx="13">
                  <c:v>63.963802765596995</c:v>
                </c:pt>
                <c:pt idx="14">
                  <c:v>65.426293840469384</c:v>
                </c:pt>
                <c:pt idx="15">
                  <c:v>66.655995955554843</c:v>
                </c:pt>
                <c:pt idx="16">
                  <c:v>67.805082217428279</c:v>
                </c:pt>
                <c:pt idx="17">
                  <c:v>68.899628451338884</c:v>
                </c:pt>
                <c:pt idx="18" formatCode="General">
                  <c:v>69.993922505192856</c:v>
                </c:pt>
                <c:pt idx="19" formatCode="General">
                  <c:v>71.044068269048182</c:v>
                </c:pt>
                <c:pt idx="20" formatCode="General">
                  <c:v>72.107294008473943</c:v>
                </c:pt>
                <c:pt idx="21" formatCode="General">
                  <c:v>73.148417255470434</c:v>
                </c:pt>
                <c:pt idx="22" formatCode="General">
                  <c:v>74.166994987201292</c:v>
                </c:pt>
                <c:pt idx="23" formatCode="General">
                  <c:v>75.167964374944631</c:v>
                </c:pt>
                <c:pt idx="24" formatCode="General">
                  <c:v>76.158329766929882</c:v>
                </c:pt>
                <c:pt idx="25" formatCode="General">
                  <c:v>77.10378091847538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19.121119308835247</c:v>
                </c:pt>
                <c:pt idx="1">
                  <c:v>15.794941069295948</c:v>
                </c:pt>
                <c:pt idx="2">
                  <c:v>18.229926542726879</c:v>
                </c:pt>
                <c:pt idx="3">
                  <c:v>19.409052924219377</c:v>
                </c:pt>
                <c:pt idx="4">
                  <c:v>18.57171347291235</c:v>
                </c:pt>
                <c:pt idx="5">
                  <c:v>22.170812200385306</c:v>
                </c:pt>
                <c:pt idx="6">
                  <c:v>24.171787146229125</c:v>
                </c:pt>
                <c:pt idx="7">
                  <c:v>24.442211285778573</c:v>
                </c:pt>
                <c:pt idx="8">
                  <c:v>28.442211464058722</c:v>
                </c:pt>
                <c:pt idx="9">
                  <c:v>32.123553207803312</c:v>
                </c:pt>
                <c:pt idx="10">
                  <c:v>31.968841098429106</c:v>
                </c:pt>
                <c:pt idx="11">
                  <c:v>32.22147769402055</c:v>
                </c:pt>
                <c:pt idx="12">
                  <c:v>34.921404591940295</c:v>
                </c:pt>
                <c:pt idx="13">
                  <c:v>36.858434583729512</c:v>
                </c:pt>
                <c:pt idx="14">
                  <c:v>38.852718412658071</c:v>
                </c:pt>
                <c:pt idx="15">
                  <c:v>40.736846449219179</c:v>
                </c:pt>
                <c:pt idx="16">
                  <c:v>42.599263097432335</c:v>
                </c:pt>
                <c:pt idx="17">
                  <c:v>44.451994162871458</c:v>
                </c:pt>
                <c:pt idx="18" formatCode="General">
                  <c:v>46.327137682806843</c:v>
                </c:pt>
                <c:pt idx="19" formatCode="General">
                  <c:v>48.215573599089417</c:v>
                </c:pt>
                <c:pt idx="20" formatCode="General">
                  <c:v>50.131808870573693</c:v>
                </c:pt>
                <c:pt idx="21" formatCode="General">
                  <c:v>52.055887639750203</c:v>
                </c:pt>
                <c:pt idx="22" formatCode="General">
                  <c:v>53.995745144236736</c:v>
                </c:pt>
                <c:pt idx="23" formatCode="General">
                  <c:v>55.952524655873319</c:v>
                </c:pt>
                <c:pt idx="24" formatCode="General">
                  <c:v>57.912490333343605</c:v>
                </c:pt>
                <c:pt idx="25" formatCode="General">
                  <c:v>59.853088622855125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2.7775942911555607</c:v>
                </c:pt>
                <c:pt idx="1">
                  <c:v>2.3867908082694105</c:v>
                </c:pt>
                <c:pt idx="2">
                  <c:v>2.7426277188850605</c:v>
                </c:pt>
                <c:pt idx="3">
                  <c:v>2.8812057272848053</c:v>
                </c:pt>
                <c:pt idx="4">
                  <c:v>2.8837638090760795</c:v>
                </c:pt>
                <c:pt idx="5">
                  <c:v>3.3511464663107682</c:v>
                </c:pt>
                <c:pt idx="6">
                  <c:v>3.6558116787595507</c:v>
                </c:pt>
                <c:pt idx="7">
                  <c:v>3.6983676396400607</c:v>
                </c:pt>
                <c:pt idx="8">
                  <c:v>4.2828849393655801</c:v>
                </c:pt>
                <c:pt idx="9">
                  <c:v>4.808169446315584</c:v>
                </c:pt>
                <c:pt idx="10">
                  <c:v>4.6743129500233458</c:v>
                </c:pt>
                <c:pt idx="11">
                  <c:v>4.7684698516240607</c:v>
                </c:pt>
                <c:pt idx="12">
                  <c:v>5.2001429649962256</c:v>
                </c:pt>
                <c:pt idx="13">
                  <c:v>5.4867485167129662</c:v>
                </c:pt>
                <c:pt idx="14">
                  <c:v>5.7832407463068733</c:v>
                </c:pt>
                <c:pt idx="15">
                  <c:v>6.0663121627462102</c:v>
                </c:pt>
                <c:pt idx="16">
                  <c:v>6.348982124862693</c:v>
                </c:pt>
                <c:pt idx="17">
                  <c:v>6.6332318820480349</c:v>
                </c:pt>
                <c:pt idx="18" formatCode="General">
                  <c:v>6.9126860246802631</c:v>
                </c:pt>
                <c:pt idx="19" formatCode="General">
                  <c:v>7.1917695672997848</c:v>
                </c:pt>
                <c:pt idx="20" formatCode="General">
                  <c:v>7.4764674200423684</c:v>
                </c:pt>
                <c:pt idx="21" formatCode="General">
                  <c:v>7.7627037701541868</c:v>
                </c:pt>
                <c:pt idx="22" formatCode="General">
                  <c:v>8.0517586482146495</c:v>
                </c:pt>
                <c:pt idx="23" formatCode="General">
                  <c:v>8.34065852408553</c:v>
                </c:pt>
                <c:pt idx="24" formatCode="General">
                  <c:v>8.6348902056486025</c:v>
                </c:pt>
                <c:pt idx="25" formatCode="General">
                  <c:v>8.9251242296806961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28.476216661968078</c:v>
                </c:pt>
                <c:pt idx="1">
                  <c:v>26.352724284924967</c:v>
                </c:pt>
                <c:pt idx="2">
                  <c:v>27.755892605692534</c:v>
                </c:pt>
                <c:pt idx="3">
                  <c:v>29.637124892761829</c:v>
                </c:pt>
                <c:pt idx="4">
                  <c:v>24.147609646363584</c:v>
                </c:pt>
                <c:pt idx="5">
                  <c:v>25.652316986172202</c:v>
                </c:pt>
                <c:pt idx="6">
                  <c:v>23.820022763775395</c:v>
                </c:pt>
                <c:pt idx="7">
                  <c:v>24.634509774983648</c:v>
                </c:pt>
                <c:pt idx="8">
                  <c:v>19.9939357004111</c:v>
                </c:pt>
                <c:pt idx="9">
                  <c:v>21.400327796472155</c:v>
                </c:pt>
                <c:pt idx="10">
                  <c:v>20.918688886482364</c:v>
                </c:pt>
                <c:pt idx="11">
                  <c:v>15.426715429516431</c:v>
                </c:pt>
                <c:pt idx="12">
                  <c:v>16.327698310429643</c:v>
                </c:pt>
                <c:pt idx="13">
                  <c:v>15.179906591423801</c:v>
                </c:pt>
                <c:pt idx="14">
                  <c:v>14.069193336641016</c:v>
                </c:pt>
                <c:pt idx="15">
                  <c:v>13.335118041451807</c:v>
                </c:pt>
                <c:pt idx="16">
                  <c:v>12.672343032999734</c:v>
                </c:pt>
                <c:pt idx="17">
                  <c:v>12.026514981689466</c:v>
                </c:pt>
                <c:pt idx="18">
                  <c:v>11.416745979688249</c:v>
                </c:pt>
                <c:pt idx="19">
                  <c:v>10.832863133017792</c:v>
                </c:pt>
                <c:pt idx="20">
                  <c:v>10.283843219646943</c:v>
                </c:pt>
                <c:pt idx="21">
                  <c:v>9.7590775469740034</c:v>
                </c:pt>
                <c:pt idx="22">
                  <c:v>9.2588576078848934</c:v>
                </c:pt>
                <c:pt idx="23">
                  <c:v>8.7850166558200122</c:v>
                </c:pt>
                <c:pt idx="24">
                  <c:v>8.355012011657891</c:v>
                </c:pt>
                <c:pt idx="25">
                  <c:v>8.191553717825224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55.249159570169724</c:v>
                </c:pt>
                <c:pt idx="1">
                  <c:v>52.920910715956595</c:v>
                </c:pt>
                <c:pt idx="2">
                  <c:v>49.276108177299932</c:v>
                </c:pt>
                <c:pt idx="3">
                  <c:v>47.34075078953795</c:v>
                </c:pt>
                <c:pt idx="4">
                  <c:v>52.574852808240642</c:v>
                </c:pt>
                <c:pt idx="5">
                  <c:v>46.335130317794466</c:v>
                </c:pt>
                <c:pt idx="6">
                  <c:v>45.426156537324992</c:v>
                </c:pt>
                <c:pt idx="7">
                  <c:v>46.107102196300893</c:v>
                </c:pt>
                <c:pt idx="8">
                  <c:v>44.625461982854169</c:v>
                </c:pt>
                <c:pt idx="9">
                  <c:v>43.183862060213514</c:v>
                </c:pt>
                <c:pt idx="10">
                  <c:v>39.295171824517283</c:v>
                </c:pt>
                <c:pt idx="11">
                  <c:v>39.822492653487892</c:v>
                </c:pt>
                <c:pt idx="12">
                  <c:v>38.146175367237085</c:v>
                </c:pt>
                <c:pt idx="13">
                  <c:v>36.941558279740129</c:v>
                </c:pt>
                <c:pt idx="14">
                  <c:v>35.740897130020862</c:v>
                </c:pt>
                <c:pt idx="15">
                  <c:v>34.436207791926996</c:v>
                </c:pt>
                <c:pt idx="16">
                  <c:v>33.109049801907574</c:v>
                </c:pt>
                <c:pt idx="17">
                  <c:v>31.774998542769428</c:v>
                </c:pt>
                <c:pt idx="18">
                  <c:v>30.453000740025512</c:v>
                </c:pt>
                <c:pt idx="19">
                  <c:v>29.143401806724189</c:v>
                </c:pt>
                <c:pt idx="20">
                  <c:v>27.86005202737422</c:v>
                </c:pt>
                <c:pt idx="21">
                  <c:v>26.579574703877778</c:v>
                </c:pt>
                <c:pt idx="22">
                  <c:v>25.306164260374558</c:v>
                </c:pt>
                <c:pt idx="23">
                  <c:v>24.043439302243723</c:v>
                </c:pt>
                <c:pt idx="24">
                  <c:v>22.789937635254223</c:v>
                </c:pt>
                <c:pt idx="25">
                  <c:v>21.524794687243581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71.837226996256447</c:v>
                </c:pt>
                <c:pt idx="1">
                  <c:v>69.936885782711869</c:v>
                </c:pt>
                <c:pt idx="2">
                  <c:v>71.587419048615914</c:v>
                </c:pt>
                <c:pt idx="3">
                  <c:v>70.697209009040023</c:v>
                </c:pt>
                <c:pt idx="4">
                  <c:v>66.49434828253176</c:v>
                </c:pt>
                <c:pt idx="5">
                  <c:v>71.324874325339096</c:v>
                </c:pt>
                <c:pt idx="6">
                  <c:v>73.670731978783579</c:v>
                </c:pt>
                <c:pt idx="7">
                  <c:v>76.378014519455959</c:v>
                </c:pt>
                <c:pt idx="8">
                  <c:v>80.289147407289377</c:v>
                </c:pt>
                <c:pt idx="9">
                  <c:v>75.2750055361238</c:v>
                </c:pt>
                <c:pt idx="10">
                  <c:v>64.964972631719533</c:v>
                </c:pt>
                <c:pt idx="11">
                  <c:v>69.528893807202763</c:v>
                </c:pt>
                <c:pt idx="12">
                  <c:v>70.359706798372258</c:v>
                </c:pt>
                <c:pt idx="13">
                  <c:v>70.122672387934884</c:v>
                </c:pt>
                <c:pt idx="14">
                  <c:v>69.862264781778109</c:v>
                </c:pt>
                <c:pt idx="15">
                  <c:v>69.33382919212589</c:v>
                </c:pt>
                <c:pt idx="16">
                  <c:v>68.700864461339791</c:v>
                </c:pt>
                <c:pt idx="17">
                  <c:v>68.000542666500863</c:v>
                </c:pt>
                <c:pt idx="18">
                  <c:v>67.265600140953978</c:v>
                </c:pt>
                <c:pt idx="19">
                  <c:v>66.494493961468294</c:v>
                </c:pt>
                <c:pt idx="20">
                  <c:v>65.72238754544783</c:v>
                </c:pt>
                <c:pt idx="21">
                  <c:v>64.90252516001739</c:v>
                </c:pt>
                <c:pt idx="22">
                  <c:v>64.053030254857063</c:v>
                </c:pt>
                <c:pt idx="23">
                  <c:v>63.172507015182539</c:v>
                </c:pt>
                <c:pt idx="24">
                  <c:v>62.256572424249789</c:v>
                </c:pt>
                <c:pt idx="25">
                  <c:v>61.259274033872082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62.143364222941116</c:v>
                </c:pt>
                <c:pt idx="1">
                  <c:v>59.095396990995887</c:v>
                </c:pt>
                <c:pt idx="2">
                  <c:v>65.034815653252252</c:v>
                </c:pt>
                <c:pt idx="3">
                  <c:v>66.590831455423938</c:v>
                </c:pt>
                <c:pt idx="4">
                  <c:v>68.064988898967314</c:v>
                </c:pt>
                <c:pt idx="5">
                  <c:v>64.350771950921143</c:v>
                </c:pt>
                <c:pt idx="6">
                  <c:v>66.307129621168016</c:v>
                </c:pt>
                <c:pt idx="7">
                  <c:v>70.381132237671835</c:v>
                </c:pt>
                <c:pt idx="8">
                  <c:v>74.855682644691512</c:v>
                </c:pt>
                <c:pt idx="9">
                  <c:v>71.437453962357282</c:v>
                </c:pt>
                <c:pt idx="10">
                  <c:v>67.960830370392372</c:v>
                </c:pt>
                <c:pt idx="11">
                  <c:v>69.639204185888119</c:v>
                </c:pt>
                <c:pt idx="12">
                  <c:v>70.329663243831831</c:v>
                </c:pt>
                <c:pt idx="13">
                  <c:v>70.836485261952106</c:v>
                </c:pt>
                <c:pt idx="14">
                  <c:v>71.353913642018114</c:v>
                </c:pt>
                <c:pt idx="15">
                  <c:v>71.619992732242636</c:v>
                </c:pt>
                <c:pt idx="16">
                  <c:v>71.800057065173476</c:v>
                </c:pt>
                <c:pt idx="17">
                  <c:v>71.927222723273346</c:v>
                </c:pt>
                <c:pt idx="18">
                  <c:v>72.037392193683758</c:v>
                </c:pt>
                <c:pt idx="19">
                  <c:v>72.126021445474734</c:v>
                </c:pt>
                <c:pt idx="20">
                  <c:v>72.231207826559995</c:v>
                </c:pt>
                <c:pt idx="21">
                  <c:v>72.313953598862525</c:v>
                </c:pt>
                <c:pt idx="22">
                  <c:v>72.386351695810177</c:v>
                </c:pt>
                <c:pt idx="23">
                  <c:v>72.446729590458148</c:v>
                </c:pt>
                <c:pt idx="24">
                  <c:v>72.491050866022988</c:v>
                </c:pt>
                <c:pt idx="25">
                  <c:v>72.466912639474913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14.011083847228466</c:v>
                </c:pt>
                <c:pt idx="1">
                  <c:v>13.598944922078207</c:v>
                </c:pt>
                <c:pt idx="2">
                  <c:v>14.80832309033676</c:v>
                </c:pt>
                <c:pt idx="3">
                  <c:v>14.684060539537041</c:v>
                </c:pt>
                <c:pt idx="4">
                  <c:v>15.08978114597917</c:v>
                </c:pt>
                <c:pt idx="5">
                  <c:v>16.971691517551644</c:v>
                </c:pt>
                <c:pt idx="6">
                  <c:v>17.959220082646663</c:v>
                </c:pt>
                <c:pt idx="7">
                  <c:v>15.643525946333154</c:v>
                </c:pt>
                <c:pt idx="8">
                  <c:v>15.772560184136882</c:v>
                </c:pt>
                <c:pt idx="9">
                  <c:v>16.507597201553526</c:v>
                </c:pt>
                <c:pt idx="10">
                  <c:v>17.949165501775095</c:v>
                </c:pt>
                <c:pt idx="11">
                  <c:v>18.267128326084165</c:v>
                </c:pt>
                <c:pt idx="12">
                  <c:v>17.823610050859795</c:v>
                </c:pt>
                <c:pt idx="13">
                  <c:v>18.185748060002208</c:v>
                </c:pt>
                <c:pt idx="14">
                  <c:v>18.548212342372899</c:v>
                </c:pt>
                <c:pt idx="15">
                  <c:v>18.841728033487573</c:v>
                </c:pt>
                <c:pt idx="16">
                  <c:v>19.121907972664463</c:v>
                </c:pt>
                <c:pt idx="17">
                  <c:v>19.394742273212529</c:v>
                </c:pt>
                <c:pt idx="18" formatCode="General">
                  <c:v>19.668192755277143</c:v>
                </c:pt>
                <c:pt idx="19" formatCode="General">
                  <c:v>19.936583111814702</c:v>
                </c:pt>
                <c:pt idx="20" formatCode="General">
                  <c:v>20.219735884271259</c:v>
                </c:pt>
                <c:pt idx="21" formatCode="General">
                  <c:v>20.501352074628773</c:v>
                </c:pt>
                <c:pt idx="22">
                  <c:v>20.791746916903115</c:v>
                </c:pt>
                <c:pt idx="23">
                  <c:v>21.096609746760507</c:v>
                </c:pt>
                <c:pt idx="24">
                  <c:v>21.390687622541687</c:v>
                </c:pt>
                <c:pt idx="25">
                  <c:v>21.663711719174465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17.900691517316748</c:v>
                </c:pt>
                <c:pt idx="1">
                  <c:v>17.316732478858086</c:v>
                </c:pt>
                <c:pt idx="2">
                  <c:v>18.084098019190677</c:v>
                </c:pt>
                <c:pt idx="3">
                  <c:v>17.498794878445636</c:v>
                </c:pt>
                <c:pt idx="4">
                  <c:v>17.889431093563239</c:v>
                </c:pt>
                <c:pt idx="5">
                  <c:v>18.12836051524086</c:v>
                </c:pt>
                <c:pt idx="6">
                  <c:v>19.705797815785044</c:v>
                </c:pt>
                <c:pt idx="7">
                  <c:v>17.789232108569106</c:v>
                </c:pt>
                <c:pt idx="8">
                  <c:v>17.062925425220804</c:v>
                </c:pt>
                <c:pt idx="9">
                  <c:v>16.738443859487234</c:v>
                </c:pt>
                <c:pt idx="10">
                  <c:v>18.625496653123943</c:v>
                </c:pt>
                <c:pt idx="11">
                  <c:v>18.49200939718461</c:v>
                </c:pt>
                <c:pt idx="12">
                  <c:v>17.821731014146966</c:v>
                </c:pt>
                <c:pt idx="13">
                  <c:v>17.987643552907553</c:v>
                </c:pt>
                <c:pt idx="14">
                  <c:v>18.179265767734929</c:v>
                </c:pt>
                <c:pt idx="15">
                  <c:v>18.316969641244306</c:v>
                </c:pt>
                <c:pt idx="16">
                  <c:v>18.448450226191355</c:v>
                </c:pt>
                <c:pt idx="17">
                  <c:v>18.584124316296375</c:v>
                </c:pt>
                <c:pt idx="18" formatCode="General">
                  <c:v>18.712321977691492</c:v>
                </c:pt>
                <c:pt idx="19" formatCode="General">
                  <c:v>18.885225106063068</c:v>
                </c:pt>
                <c:pt idx="20" formatCode="General">
                  <c:v>19.067203197609807</c:v>
                </c:pt>
                <c:pt idx="21" formatCode="General">
                  <c:v>19.254508250264806</c:v>
                </c:pt>
                <c:pt idx="22">
                  <c:v>19.458350484517762</c:v>
                </c:pt>
                <c:pt idx="23">
                  <c:v>19.666550134631557</c:v>
                </c:pt>
                <c:pt idx="24">
                  <c:v>19.880029134351272</c:v>
                </c:pt>
                <c:pt idx="25">
                  <c:v>20.081759431398918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41.702543584128385</c:v>
                </c:pt>
                <c:pt idx="1">
                  <c:v>42.993672946908774</c:v>
                </c:pt>
                <c:pt idx="2">
                  <c:v>46.822789144000012</c:v>
                </c:pt>
                <c:pt idx="3">
                  <c:v>47.726969783749432</c:v>
                </c:pt>
                <c:pt idx="4">
                  <c:v>50.080510842365634</c:v>
                </c:pt>
                <c:pt idx="5">
                  <c:v>54.677895720284454</c:v>
                </c:pt>
                <c:pt idx="6">
                  <c:v>59.246342375527448</c:v>
                </c:pt>
                <c:pt idx="7">
                  <c:v>54.988904291266898</c:v>
                </c:pt>
                <c:pt idx="8">
                  <c:v>54.086190251972077</c:v>
                </c:pt>
                <c:pt idx="9">
                  <c:v>55.708586929673885</c:v>
                </c:pt>
                <c:pt idx="10">
                  <c:v>61.77052008353693</c:v>
                </c:pt>
                <c:pt idx="11">
                  <c:v>63.394608654991195</c:v>
                </c:pt>
                <c:pt idx="12">
                  <c:v>62.539867658186019</c:v>
                </c:pt>
                <c:pt idx="13">
                  <c:v>63.963802765596995</c:v>
                </c:pt>
                <c:pt idx="14">
                  <c:v>65.426293840469384</c:v>
                </c:pt>
                <c:pt idx="15">
                  <c:v>66.655995955554843</c:v>
                </c:pt>
                <c:pt idx="16">
                  <c:v>67.805082217428279</c:v>
                </c:pt>
                <c:pt idx="17">
                  <c:v>68.899628451338884</c:v>
                </c:pt>
                <c:pt idx="18" formatCode="General">
                  <c:v>69.993922505192856</c:v>
                </c:pt>
                <c:pt idx="19" formatCode="General">
                  <c:v>71.044068269048182</c:v>
                </c:pt>
                <c:pt idx="20" formatCode="General">
                  <c:v>72.107294008473943</c:v>
                </c:pt>
                <c:pt idx="21" formatCode="General">
                  <c:v>73.148417255470434</c:v>
                </c:pt>
                <c:pt idx="22" formatCode="General">
                  <c:v>74.166994987201292</c:v>
                </c:pt>
                <c:pt idx="23" formatCode="General">
                  <c:v>75.167964374944631</c:v>
                </c:pt>
                <c:pt idx="24" formatCode="General">
                  <c:v>76.158329766929882</c:v>
                </c:pt>
                <c:pt idx="25" formatCode="General">
                  <c:v>77.10378091847538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19.121119308835247</c:v>
                </c:pt>
                <c:pt idx="1">
                  <c:v>15.794941069295948</c:v>
                </c:pt>
                <c:pt idx="2">
                  <c:v>18.229926542726879</c:v>
                </c:pt>
                <c:pt idx="3">
                  <c:v>19.409052924219377</c:v>
                </c:pt>
                <c:pt idx="4">
                  <c:v>18.57171347291235</c:v>
                </c:pt>
                <c:pt idx="5">
                  <c:v>22.170812200385306</c:v>
                </c:pt>
                <c:pt idx="6">
                  <c:v>24.171787146229125</c:v>
                </c:pt>
                <c:pt idx="7">
                  <c:v>24.442211285778573</c:v>
                </c:pt>
                <c:pt idx="8">
                  <c:v>28.442211464058722</c:v>
                </c:pt>
                <c:pt idx="9">
                  <c:v>32.123553207803312</c:v>
                </c:pt>
                <c:pt idx="10">
                  <c:v>31.968841098429106</c:v>
                </c:pt>
                <c:pt idx="11">
                  <c:v>32.22147769402055</c:v>
                </c:pt>
                <c:pt idx="12">
                  <c:v>34.921404591940295</c:v>
                </c:pt>
                <c:pt idx="13">
                  <c:v>36.858434583729512</c:v>
                </c:pt>
                <c:pt idx="14">
                  <c:v>38.852718412658071</c:v>
                </c:pt>
                <c:pt idx="15">
                  <c:v>40.736846449219179</c:v>
                </c:pt>
                <c:pt idx="16">
                  <c:v>42.599263097432335</c:v>
                </c:pt>
                <c:pt idx="17">
                  <c:v>44.451994162871458</c:v>
                </c:pt>
                <c:pt idx="18" formatCode="General">
                  <c:v>46.327137682806843</c:v>
                </c:pt>
                <c:pt idx="19" formatCode="General">
                  <c:v>48.215573599089417</c:v>
                </c:pt>
                <c:pt idx="20" formatCode="General">
                  <c:v>50.131808870573693</c:v>
                </c:pt>
                <c:pt idx="21" formatCode="General">
                  <c:v>52.055887639750203</c:v>
                </c:pt>
                <c:pt idx="22" formatCode="General">
                  <c:v>53.995745144236736</c:v>
                </c:pt>
                <c:pt idx="23" formatCode="General">
                  <c:v>55.952524655873319</c:v>
                </c:pt>
                <c:pt idx="24" formatCode="General">
                  <c:v>57.912490333343605</c:v>
                </c:pt>
                <c:pt idx="25" formatCode="General">
                  <c:v>59.853088622855125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2.7775942911555607</c:v>
                </c:pt>
                <c:pt idx="1">
                  <c:v>2.3867908082694105</c:v>
                </c:pt>
                <c:pt idx="2">
                  <c:v>2.7426277188850605</c:v>
                </c:pt>
                <c:pt idx="3">
                  <c:v>2.8812057272848053</c:v>
                </c:pt>
                <c:pt idx="4">
                  <c:v>2.8837638090760795</c:v>
                </c:pt>
                <c:pt idx="5">
                  <c:v>3.3511464663107682</c:v>
                </c:pt>
                <c:pt idx="6">
                  <c:v>3.6558116787595507</c:v>
                </c:pt>
                <c:pt idx="7">
                  <c:v>3.6983676396400607</c:v>
                </c:pt>
                <c:pt idx="8">
                  <c:v>4.2828849393655801</c:v>
                </c:pt>
                <c:pt idx="9">
                  <c:v>4.808169446315584</c:v>
                </c:pt>
                <c:pt idx="10">
                  <c:v>4.6743129500233458</c:v>
                </c:pt>
                <c:pt idx="11">
                  <c:v>4.7684698516240607</c:v>
                </c:pt>
                <c:pt idx="12">
                  <c:v>5.2001429649962256</c:v>
                </c:pt>
                <c:pt idx="13">
                  <c:v>5.4867485167129662</c:v>
                </c:pt>
                <c:pt idx="14">
                  <c:v>5.7832407463068733</c:v>
                </c:pt>
                <c:pt idx="15">
                  <c:v>6.0663121627462102</c:v>
                </c:pt>
                <c:pt idx="16">
                  <c:v>6.348982124862693</c:v>
                </c:pt>
                <c:pt idx="17">
                  <c:v>6.6332318820480349</c:v>
                </c:pt>
                <c:pt idx="18" formatCode="General">
                  <c:v>6.9126860246802631</c:v>
                </c:pt>
                <c:pt idx="19" formatCode="General">
                  <c:v>7.1917695672997848</c:v>
                </c:pt>
                <c:pt idx="20" formatCode="General">
                  <c:v>7.4764674200423684</c:v>
                </c:pt>
                <c:pt idx="21" formatCode="General">
                  <c:v>7.7627037701541868</c:v>
                </c:pt>
                <c:pt idx="22" formatCode="General">
                  <c:v>8.0517586482146495</c:v>
                </c:pt>
                <c:pt idx="23" formatCode="General">
                  <c:v>8.34065852408553</c:v>
                </c:pt>
                <c:pt idx="24" formatCode="General">
                  <c:v>8.6348902056486025</c:v>
                </c:pt>
                <c:pt idx="25" formatCode="General">
                  <c:v>8.9251242296806961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18.564461207307264</c:v>
                </c:pt>
                <c:pt idx="1">
                  <c:v>8.2555883253936582</c:v>
                </c:pt>
                <c:pt idx="2">
                  <c:v>15.184919727182509</c:v>
                </c:pt>
                <c:pt idx="3">
                  <c:v>14.985582510623907</c:v>
                </c:pt>
                <c:pt idx="4">
                  <c:v>11.975747397710142</c:v>
                </c:pt>
                <c:pt idx="5">
                  <c:v>14.550608582877816</c:v>
                </c:pt>
                <c:pt idx="6">
                  <c:v>4.6678499848945201</c:v>
                </c:pt>
                <c:pt idx="7">
                  <c:v>6.2544452394946592</c:v>
                </c:pt>
                <c:pt idx="8">
                  <c:v>3.3408855361221739</c:v>
                </c:pt>
                <c:pt idx="9">
                  <c:v>5.5998733569864578</c:v>
                </c:pt>
                <c:pt idx="10">
                  <c:v>17.157247145394564</c:v>
                </c:pt>
                <c:pt idx="11">
                  <c:v>31.537528147630031</c:v>
                </c:pt>
                <c:pt idx="12">
                  <c:v>7.2119777033050676</c:v>
                </c:pt>
                <c:pt idx="13">
                  <c:v>4.8333354534394397</c:v>
                </c:pt>
                <c:pt idx="14">
                  <c:v>16.774065318941869</c:v>
                </c:pt>
                <c:pt idx="15">
                  <c:v>11.557252695510499</c:v>
                </c:pt>
                <c:pt idx="16">
                  <c:v>6.2268062885969107</c:v>
                </c:pt>
                <c:pt idx="17">
                  <c:v>26.024487536085125</c:v>
                </c:pt>
                <c:pt idx="18">
                  <c:v>7.3490190056784446</c:v>
                </c:pt>
                <c:pt idx="19">
                  <c:v>0.3098348062065609</c:v>
                </c:pt>
                <c:pt idx="20">
                  <c:v>20.638352412372072</c:v>
                </c:pt>
                <c:pt idx="21">
                  <c:v>5.4417813694062458</c:v>
                </c:pt>
                <c:pt idx="22">
                  <c:v>13.169877729157248</c:v>
                </c:pt>
                <c:pt idx="23">
                  <c:v>14.934936254721073</c:v>
                </c:pt>
                <c:pt idx="24">
                  <c:v>7.2892077430193343</c:v>
                </c:pt>
                <c:pt idx="25">
                  <c:v>29.127328521942413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22.160382392968671</c:v>
                </c:pt>
                <c:pt idx="1">
                  <c:v>8.9661935321452084</c:v>
                </c:pt>
                <c:pt idx="2">
                  <c:v>18.698182616923553</c:v>
                </c:pt>
                <c:pt idx="3">
                  <c:v>17.65748033044294</c:v>
                </c:pt>
                <c:pt idx="4">
                  <c:v>13.564450183742665</c:v>
                </c:pt>
                <c:pt idx="5">
                  <c:v>18.927607281664915</c:v>
                </c:pt>
                <c:pt idx="6">
                  <c:v>5.9342162601525139</c:v>
                </c:pt>
                <c:pt idx="7">
                  <c:v>7.3174411030713262</c:v>
                </c:pt>
                <c:pt idx="8">
                  <c:v>3.5986297972093264</c:v>
                </c:pt>
                <c:pt idx="9">
                  <c:v>6.1107225103378866</c:v>
                </c:pt>
                <c:pt idx="10">
                  <c:v>18.38033663264104</c:v>
                </c:pt>
                <c:pt idx="11">
                  <c:v>31.182318300940757</c:v>
                </c:pt>
                <c:pt idx="12">
                  <c:v>6.2631561215043128</c:v>
                </c:pt>
                <c:pt idx="13">
                  <c:v>3.5678347907691137</c:v>
                </c:pt>
                <c:pt idx="14">
                  <c:v>14.325280462345354</c:v>
                </c:pt>
                <c:pt idx="15">
                  <c:v>11.320483138401352</c:v>
                </c:pt>
                <c:pt idx="16">
                  <c:v>5.5307568859050402</c:v>
                </c:pt>
                <c:pt idx="17">
                  <c:v>26.231330479280626</c:v>
                </c:pt>
                <c:pt idx="18">
                  <c:v>6.4708358945317466</c:v>
                </c:pt>
                <c:pt idx="19">
                  <c:v>0.33166066523220966</c:v>
                </c:pt>
                <c:pt idx="20">
                  <c:v>17.790822952182292</c:v>
                </c:pt>
                <c:pt idx="21">
                  <c:v>5.8404256969761121</c:v>
                </c:pt>
                <c:pt idx="22">
                  <c:v>10.907830827541297</c:v>
                </c:pt>
                <c:pt idx="23">
                  <c:v>15.261057389166524</c:v>
                </c:pt>
                <c:pt idx="24">
                  <c:v>5.6715699131437916</c:v>
                </c:pt>
                <c:pt idx="25">
                  <c:v>26.116993840779486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23.139922172430555</c:v>
                </c:pt>
                <c:pt idx="1">
                  <c:v>13.100444176011861</c:v>
                </c:pt>
                <c:pt idx="2">
                  <c:v>21.663177925164483</c:v>
                </c:pt>
                <c:pt idx="3">
                  <c:v>21.009864371443118</c:v>
                </c:pt>
                <c:pt idx="4">
                  <c:v>15.660893194208251</c:v>
                </c:pt>
                <c:pt idx="5">
                  <c:v>24.226452510383538</c:v>
                </c:pt>
                <c:pt idx="6">
                  <c:v>5.4708310924432713</c:v>
                </c:pt>
                <c:pt idx="7">
                  <c:v>8.2741538654621394</c:v>
                </c:pt>
                <c:pt idx="8">
                  <c:v>5.1000203707794665</c:v>
                </c:pt>
                <c:pt idx="9">
                  <c:v>6.6913633273960365</c:v>
                </c:pt>
                <c:pt idx="10">
                  <c:v>18.660725663722332</c:v>
                </c:pt>
                <c:pt idx="11">
                  <c:v>27.945073061599082</c:v>
                </c:pt>
                <c:pt idx="12">
                  <c:v>4.592083340406603</c:v>
                </c:pt>
                <c:pt idx="13">
                  <c:v>3.8588268785453836</c:v>
                </c:pt>
                <c:pt idx="14">
                  <c:v>13.147919161987559</c:v>
                </c:pt>
                <c:pt idx="15">
                  <c:v>10.032468721714668</c:v>
                </c:pt>
                <c:pt idx="16">
                  <c:v>5.0656413041074355</c:v>
                </c:pt>
                <c:pt idx="17">
                  <c:v>31.133423745441398</c:v>
                </c:pt>
                <c:pt idx="18">
                  <c:v>6.8703498128610239</c:v>
                </c:pt>
                <c:pt idx="19">
                  <c:v>0.30691890794913329</c:v>
                </c:pt>
                <c:pt idx="20">
                  <c:v>15.677166756594508</c:v>
                </c:pt>
                <c:pt idx="21">
                  <c:v>8.8920224041700742</c:v>
                </c:pt>
                <c:pt idx="22">
                  <c:v>13.063019982548646</c:v>
                </c:pt>
                <c:pt idx="23">
                  <c:v>17.395729011500148</c:v>
                </c:pt>
                <c:pt idx="24">
                  <c:v>4.6149485583105969</c:v>
                </c:pt>
                <c:pt idx="25">
                  <c:v>25.47655968281855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3.5959211856614068</c:v>
                </c:pt>
                <c:pt idx="1">
                  <c:v>0.71060520675155026</c:v>
                </c:pt>
                <c:pt idx="2">
                  <c:v>3.5132628897410445</c:v>
                </c:pt>
                <c:pt idx="3">
                  <c:v>2.6718978198190335</c:v>
                </c:pt>
                <c:pt idx="4">
                  <c:v>1.5887027860325222</c:v>
                </c:pt>
                <c:pt idx="5">
                  <c:v>4.3769986987870997</c:v>
                </c:pt>
                <c:pt idx="6">
                  <c:v>1.2663662752579938</c:v>
                </c:pt>
                <c:pt idx="7">
                  <c:v>1.062995863576667</c:v>
                </c:pt>
                <c:pt idx="8">
                  <c:v>0.25774426108715254</c:v>
                </c:pt>
                <c:pt idx="9">
                  <c:v>0.51084915335142878</c:v>
                </c:pt>
                <c:pt idx="10">
                  <c:v>1.2230894872464759</c:v>
                </c:pt>
                <c:pt idx="11">
                  <c:v>-0.35520984668927369</c:v>
                </c:pt>
                <c:pt idx="12">
                  <c:v>-0.94882158180075482</c:v>
                </c:pt>
                <c:pt idx="13">
                  <c:v>-1.265500662670326</c:v>
                </c:pt>
                <c:pt idx="14">
                  <c:v>-2.4487848565965145</c:v>
                </c:pt>
                <c:pt idx="15">
                  <c:v>-0.23676955710914704</c:v>
                </c:pt>
                <c:pt idx="16">
                  <c:v>-0.69604940269187043</c:v>
                </c:pt>
                <c:pt idx="17">
                  <c:v>0.20684294319550034</c:v>
                </c:pt>
                <c:pt idx="18">
                  <c:v>-0.878183111146698</c:v>
                </c:pt>
                <c:pt idx="19">
                  <c:v>2.1825859025648764E-2</c:v>
                </c:pt>
                <c:pt idx="20">
                  <c:v>-2.8475294601897794</c:v>
                </c:pt>
                <c:pt idx="21">
                  <c:v>0.39864432756986634</c:v>
                </c:pt>
                <c:pt idx="22">
                  <c:v>-2.2620469016159515</c:v>
                </c:pt>
                <c:pt idx="23">
                  <c:v>0.32612113444545088</c:v>
                </c:pt>
                <c:pt idx="24">
                  <c:v>-1.6176378298755427</c:v>
                </c:pt>
                <c:pt idx="25">
                  <c:v>-3.0103346811629272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0.97953977946188431</c:v>
                </c:pt>
                <c:pt idx="1">
                  <c:v>4.1342506438666522</c:v>
                </c:pt>
                <c:pt idx="2">
                  <c:v>2.9649953082409297</c:v>
                </c:pt>
                <c:pt idx="3">
                  <c:v>3.3523840410001782</c:v>
                </c:pt>
                <c:pt idx="4">
                  <c:v>2.0964430104655865</c:v>
                </c:pt>
                <c:pt idx="5">
                  <c:v>5.2988452287186227</c:v>
                </c:pt>
                <c:pt idx="6">
                  <c:v>-0.46338516770924265</c:v>
                </c:pt>
                <c:pt idx="7">
                  <c:v>0.95671276239081315</c:v>
                </c:pt>
                <c:pt idx="8">
                  <c:v>1.5013905735701401</c:v>
                </c:pt>
                <c:pt idx="9">
                  <c:v>0.58064081705814985</c:v>
                </c:pt>
                <c:pt idx="10">
                  <c:v>0.28038903108129176</c:v>
                </c:pt>
                <c:pt idx="11">
                  <c:v>-3.2372452393416751</c:v>
                </c:pt>
                <c:pt idx="12">
                  <c:v>-1.6710727810977097</c:v>
                </c:pt>
                <c:pt idx="13">
                  <c:v>0.29099208777626995</c:v>
                </c:pt>
                <c:pt idx="14">
                  <c:v>-1.177361300357795</c:v>
                </c:pt>
                <c:pt idx="15">
                  <c:v>-1.2880144166866838</c:v>
                </c:pt>
                <c:pt idx="16">
                  <c:v>-0.4651155817976047</c:v>
                </c:pt>
                <c:pt idx="17">
                  <c:v>4.9020932661607723</c:v>
                </c:pt>
                <c:pt idx="18">
                  <c:v>0.3995139183292773</c:v>
                </c:pt>
                <c:pt idx="19">
                  <c:v>-2.4741757283076371E-2</c:v>
                </c:pt>
                <c:pt idx="20">
                  <c:v>-2.1136561955877848</c:v>
                </c:pt>
                <c:pt idx="21">
                  <c:v>3.051596707193962</c:v>
                </c:pt>
                <c:pt idx="22">
                  <c:v>2.1551891550073492</c:v>
                </c:pt>
                <c:pt idx="23">
                  <c:v>2.1346716223336237</c:v>
                </c:pt>
                <c:pt idx="24">
                  <c:v>-1.0566213548331946</c:v>
                </c:pt>
                <c:pt idx="25">
                  <c:v>-0.64043415796093583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5.7481696687568729</c:v>
                </c:pt>
                <c:pt idx="1">
                  <c:v>6.7535786013289512</c:v>
                </c:pt>
                <c:pt idx="2">
                  <c:v>6.5912559240124651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2.5562025140321509</c:v>
                </c:pt>
                <c:pt idx="1">
                  <c:v>2.7325292361959979</c:v>
                </c:pt>
                <c:pt idx="2">
                  <c:v>3.7315760891024197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1.4453203570980324</c:v>
                </c:pt>
                <c:pt idx="1">
                  <c:v>1.8085065157964302</c:v>
                </c:pt>
                <c:pt idx="2">
                  <c:v>1.5583305587043248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1.9365825928959843</c:v>
                </c:pt>
                <c:pt idx="1">
                  <c:v>2.2300568994634178</c:v>
                </c:pt>
                <c:pt idx="2">
                  <c:v>2.3568387687532804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1.0344483845276931</c:v>
                </c:pt>
                <c:pt idx="1">
                  <c:v>1.0967152444196546</c:v>
                </c:pt>
                <c:pt idx="2">
                  <c:v>1.4527075428773373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1.7339055424263634</c:v>
                </c:pt>
                <c:pt idx="1">
                  <c:v>1.8622984049937472</c:v>
                </c:pt>
                <c:pt idx="2">
                  <c:v>1.905991206140097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5.3124497683618745</c:v>
                </c:pt>
                <c:pt idx="1">
                  <c:v>5.6015751879269775</c:v>
                </c:pt>
                <c:pt idx="2">
                  <c:v>5.315386009548619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9.7650592010942496</c:v>
                </c:pt>
                <c:pt idx="1">
                  <c:v>9.5030958348390691</c:v>
                </c:pt>
                <c:pt idx="2">
                  <c:v>7.959971818041728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2.2330662346166794</c:v>
                </c:pt>
                <c:pt idx="1">
                  <c:v>1.9087539379462619</c:v>
                </c:pt>
                <c:pt idx="2">
                  <c:v>1.308024992282623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8.0580399414437931</c:v>
                </c:pt>
                <c:pt idx="1">
                  <c:v>7.9942371511363284</c:v>
                </c:pt>
                <c:pt idx="2">
                  <c:v>8.8681527175325172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2.2754987431001208</c:v>
                </c:pt>
                <c:pt idx="1">
                  <c:v>1.9720462424821239</c:v>
                </c:pt>
                <c:pt idx="2">
                  <c:v>1.956974339265966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9.5935078075990388E-2</c:v>
                </c:pt>
                <c:pt idx="1">
                  <c:v>0.10107661194174514</c:v>
                </c:pt>
                <c:pt idx="2">
                  <c:v>8.742384936027954E-2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6.3903148076937812</c:v>
                </c:pt>
                <c:pt idx="1">
                  <c:v>5.4219155183898611</c:v>
                </c:pt>
                <c:pt idx="2">
                  <c:v>4.4655387121071328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1.684955047298373</c:v>
                </c:pt>
                <c:pt idx="1">
                  <c:v>1.7799229864492239</c:v>
                </c:pt>
                <c:pt idx="2">
                  <c:v>2.5328345925798494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4.077828645744944</c:v>
                </c:pt>
                <c:pt idx="1">
                  <c:v>3.3242609065795334</c:v>
                </c:pt>
                <c:pt idx="2">
                  <c:v>3.7209160516559807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4.6243489980960879</c:v>
                </c:pt>
                <c:pt idx="1">
                  <c:v>4.6509463956646542</c:v>
                </c:pt>
                <c:pt idx="2">
                  <c:v>4.9550599628279697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4.7017521286285131</c:v>
                </c:pt>
                <c:pt idx="1">
                  <c:v>5.6984416498816142</c:v>
                </c:pt>
                <c:pt idx="2">
                  <c:v>6.1706149557536927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4.6400307498456179</c:v>
                </c:pt>
                <c:pt idx="1">
                  <c:v>5.3812781385443893</c:v>
                </c:pt>
                <c:pt idx="2">
                  <c:v>5.9845228505549111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3.7080864983636328</c:v>
                </c:pt>
                <c:pt idx="1">
                  <c:v>4.133889879480769</c:v>
                </c:pt>
                <c:pt idx="2">
                  <c:v>4.4609032939893059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4.5053484711492686</c:v>
                </c:pt>
                <c:pt idx="1">
                  <c:v>5.7683609084457608</c:v>
                </c:pt>
                <c:pt idx="2">
                  <c:v>6.900747004980075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1.4965601178585282</c:v>
                </c:pt>
                <c:pt idx="1">
                  <c:v>1.0873301854060342</c:v>
                </c:pt>
                <c:pt idx="2">
                  <c:v>1.0991616710471943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5.1938040329517206</c:v>
                </c:pt>
                <c:pt idx="1">
                  <c:v>4.3657598444342902</c:v>
                </c:pt>
                <c:pt idx="2">
                  <c:v>3.7450990292498827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3.5785067315793131</c:v>
                </c:pt>
                <c:pt idx="1">
                  <c:v>3.4500204610400051</c:v>
                </c:pt>
                <c:pt idx="2">
                  <c:v>2.8576832887215291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1.9280246618333707</c:v>
                </c:pt>
                <c:pt idx="1">
                  <c:v>1.6855485925934506</c:v>
                </c:pt>
                <c:pt idx="2">
                  <c:v>1.4429148899385984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2.2569792028868116</c:v>
                </c:pt>
                <c:pt idx="1">
                  <c:v>1.7284626466329569</c:v>
                </c:pt>
                <c:pt idx="2">
                  <c:v>1.3145380004872527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9.0187818796402084</c:v>
                </c:pt>
                <c:pt idx="1">
                  <c:v>7.9593920179867235</c:v>
                </c:pt>
                <c:pt idx="2">
                  <c:v>7.2568318804849623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-1.6970555127941296</c:v>
                </c:pt>
                <c:pt idx="1">
                  <c:v>4.2898607773409729</c:v>
                </c:pt>
                <c:pt idx="2">
                  <c:v>0.93794051160617542</c:v>
                </c:pt>
                <c:pt idx="3">
                  <c:v>5.276865427206971</c:v>
                </c:pt>
                <c:pt idx="4">
                  <c:v>-2.6394992110658109</c:v>
                </c:pt>
                <c:pt idx="5">
                  <c:v>-4.9083180204393884</c:v>
                </c:pt>
                <c:pt idx="6">
                  <c:v>2.8557480163911464</c:v>
                </c:pt>
                <c:pt idx="7">
                  <c:v>13.712667588425305</c:v>
                </c:pt>
                <c:pt idx="8">
                  <c:v>5.1137904233285347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13.307120621188638</c:v>
                </c:pt>
                <c:pt idx="1">
                  <c:v>18.500385933602086</c:v>
                </c:pt>
                <c:pt idx="2">
                  <c:v>11.934737380558651</c:v>
                </c:pt>
                <c:pt idx="3">
                  <c:v>25.413354327293863</c:v>
                </c:pt>
                <c:pt idx="4">
                  <c:v>11.542550998522511</c:v>
                </c:pt>
                <c:pt idx="5">
                  <c:v>12.641030210502219</c:v>
                </c:pt>
                <c:pt idx="6">
                  <c:v>22.154645024066909</c:v>
                </c:pt>
                <c:pt idx="7">
                  <c:v>49.34416058712798</c:v>
                </c:pt>
                <c:pt idx="8">
                  <c:v>22.893731232786475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0.97953977946188431</c:v>
                </c:pt>
                <c:pt idx="1">
                  <c:v>4.1342506438666522</c:v>
                </c:pt>
                <c:pt idx="2">
                  <c:v>2.9649953082409297</c:v>
                </c:pt>
                <c:pt idx="3">
                  <c:v>3.3523840410001782</c:v>
                </c:pt>
                <c:pt idx="4">
                  <c:v>2.0964430104655865</c:v>
                </c:pt>
                <c:pt idx="5">
                  <c:v>5.2988452287186227</c:v>
                </c:pt>
                <c:pt idx="6">
                  <c:v>-0.46338516770924265</c:v>
                </c:pt>
                <c:pt idx="7">
                  <c:v>0.95671276239081315</c:v>
                </c:pt>
                <c:pt idx="8">
                  <c:v>1.5013905735701401</c:v>
                </c:pt>
                <c:pt idx="9">
                  <c:v>0.58064081705814985</c:v>
                </c:pt>
                <c:pt idx="10">
                  <c:v>0.28038903108129176</c:v>
                </c:pt>
                <c:pt idx="11">
                  <c:v>-3.2372452393416751</c:v>
                </c:pt>
                <c:pt idx="12">
                  <c:v>-1.6710727810977097</c:v>
                </c:pt>
                <c:pt idx="13">
                  <c:v>0.29099208777626995</c:v>
                </c:pt>
                <c:pt idx="14">
                  <c:v>-1.177361300357795</c:v>
                </c:pt>
                <c:pt idx="15">
                  <c:v>-1.2880144166866838</c:v>
                </c:pt>
                <c:pt idx="16">
                  <c:v>-0.4651155817976047</c:v>
                </c:pt>
                <c:pt idx="17">
                  <c:v>4.9020932661607723</c:v>
                </c:pt>
                <c:pt idx="18">
                  <c:v>0.3995139183292773</c:v>
                </c:pt>
                <c:pt idx="19">
                  <c:v>-2.4741757283076371E-2</c:v>
                </c:pt>
                <c:pt idx="20">
                  <c:v>-2.1136561955877848</c:v>
                </c:pt>
                <c:pt idx="21">
                  <c:v>3.051596707193962</c:v>
                </c:pt>
                <c:pt idx="22">
                  <c:v>2.1551891550073492</c:v>
                </c:pt>
                <c:pt idx="23">
                  <c:v>2.1346716223336237</c:v>
                </c:pt>
                <c:pt idx="24">
                  <c:v>-1.0566213548331946</c:v>
                </c:pt>
                <c:pt idx="25">
                  <c:v>-0.64043415796093583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12.076847769268532</c:v>
                </c:pt>
                <c:pt idx="1">
                  <c:v>10.816883463517943</c:v>
                </c:pt>
                <c:pt idx="2">
                  <c:v>10.305195233104643</c:v>
                </c:pt>
                <c:pt idx="3">
                  <c:v>13.758715467174685</c:v>
                </c:pt>
                <c:pt idx="4">
                  <c:v>9.5354563669735626</c:v>
                </c:pt>
                <c:pt idx="5">
                  <c:v>15.744793519875099</c:v>
                </c:pt>
                <c:pt idx="6">
                  <c:v>1.6767344495063963</c:v>
                </c:pt>
                <c:pt idx="7">
                  <c:v>5.3779498461397734</c:v>
                </c:pt>
                <c:pt idx="8">
                  <c:v>3.0839972748748883</c:v>
                </c:pt>
                <c:pt idx="9">
                  <c:v>3.4186151354964083</c:v>
                </c:pt>
                <c:pt idx="10">
                  <c:v>8.5973483180494483</c:v>
                </c:pt>
                <c:pt idx="11">
                  <c:v>11.195639452438567</c:v>
                </c:pt>
                <c:pt idx="12">
                  <c:v>1.445390758063656</c:v>
                </c:pt>
                <c:pt idx="13">
                  <c:v>2.3559619391322149</c:v>
                </c:pt>
                <c:pt idx="14">
                  <c:v>4.0548664736546947</c:v>
                </c:pt>
                <c:pt idx="15">
                  <c:v>3.3439216134041168</c:v>
                </c:pt>
                <c:pt idx="16">
                  <c:v>1.7878009723314814</c:v>
                </c:pt>
                <c:pt idx="17">
                  <c:v>21.443759770394756</c:v>
                </c:pt>
                <c:pt idx="18">
                  <c:v>3.8475212213578835</c:v>
                </c:pt>
                <c:pt idx="19">
                  <c:v>0.1220733355412261</c:v>
                </c:pt>
                <c:pt idx="20">
                  <c:v>5.3162942065161864</c:v>
                </c:pt>
                <c:pt idx="21">
                  <c:v>6.6184431740424667</c:v>
                </c:pt>
                <c:pt idx="22">
                  <c:v>7.3534581600443234</c:v>
                </c:pt>
                <c:pt idx="23">
                  <c:v>11.146927773557762</c:v>
                </c:pt>
                <c:pt idx="24">
                  <c:v>0.8974843012619953</c:v>
                </c:pt>
                <c:pt idx="25">
                  <c:v>12.409636319926642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automation/Data/Results/Workbooks/LEPs/ST_LEP/ST_LEP_Database.Main.xlsx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Stoke-on-Trent and Staffordshire</v>
      </c>
      <c r="L1" s="19" t="str">
        <f>CONCATENATE("Industry Table 1.1  Employment by Industry Sector (SIC 2007), ",B$5,"-",F$5,", ",Info!B5)</f>
        <v>Industry Table 1.1  Employment by Industry Sector (SIC 2007), 2015-2035, Stoke-on-Trent and Staffordshire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8.3159999999999918</v>
      </c>
      <c r="N5" s="11">
        <f t="shared" si="1"/>
        <v>8.5100000000000016</v>
      </c>
      <c r="O5" s="11">
        <f t="shared" si="1"/>
        <v>6.6750000000000007</v>
      </c>
      <c r="P5" s="11">
        <f t="shared" si="1"/>
        <v>6.6959999999999962</v>
      </c>
      <c r="Q5" s="11">
        <f t="shared" si="1"/>
        <v>6.5839999999999854</v>
      </c>
      <c r="R5" s="40">
        <f t="shared" ref="R5:R10" si="2">IF(D$5-B$5 &lt;&gt; 0,(EXP(LN(D7/B7)/(D$5-B$5))-1)*100,0)</f>
        <v>-4.3010092098147439</v>
      </c>
      <c r="S5" s="40">
        <f t="shared" si="0"/>
        <v>-9.1469746976369226E-2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38.196999999999974</v>
      </c>
      <c r="N6" s="11">
        <f t="shared" si="1"/>
        <v>38.390000000000072</v>
      </c>
      <c r="O6" s="11">
        <f t="shared" si="1"/>
        <v>36.809999999999995</v>
      </c>
      <c r="P6" s="11">
        <f t="shared" si="1"/>
        <v>37.072999999999951</v>
      </c>
      <c r="Q6" s="11">
        <f t="shared" si="1"/>
        <v>34.080000000000069</v>
      </c>
      <c r="R6" s="40">
        <f t="shared" si="2"/>
        <v>-0.7370192163988043</v>
      </c>
      <c r="S6" s="40">
        <f t="shared" si="0"/>
        <v>-0.51240832280988746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8.3159999999999918</v>
      </c>
      <c r="C7" s="11">
        <f t="array" ref="C7:C12">MMULT(aggregation!$B$3:$W$8,'Ind T2'!C5:C26)</f>
        <v>8.5100000000000016</v>
      </c>
      <c r="D7" s="11">
        <f t="array" ref="D7:D12">MMULT(aggregation!$B$3:$W$8,'Ind T2'!D5:D26)</f>
        <v>6.6750000000000007</v>
      </c>
      <c r="E7" s="11">
        <f t="array" ref="E7:E12">MMULT(aggregation!$B$3:$W$8,'Ind T2'!E5:E26)</f>
        <v>6.6959999999999962</v>
      </c>
      <c r="F7" s="11">
        <f t="array" ref="F7:F12">MMULT(aggregation!$B$3:$W$8,'Ind T2'!F5:F26)</f>
        <v>6.5839999999999854</v>
      </c>
      <c r="G7" s="11"/>
      <c r="H7" s="11">
        <f>F7-D7</f>
        <v>-9.1000000000015291E-2</v>
      </c>
      <c r="I7" s="11">
        <f t="array" ref="I7:I12">MMULT(aggregation!$B$3:$W$8,'RD T1'!AB7:AB28)</f>
        <v>3.1785801659505646</v>
      </c>
      <c r="J7" s="11">
        <f>SUM(H7:I7)</f>
        <v>3.0875801659505493</v>
      </c>
      <c r="K7" s="11"/>
      <c r="L7" t="str">
        <f t="shared" si="1"/>
        <v>Construction</v>
      </c>
      <c r="M7" s="11">
        <f t="shared" si="1"/>
        <v>21.404999999999966</v>
      </c>
      <c r="N7" s="11">
        <f t="shared" si="1"/>
        <v>26.30899999999993</v>
      </c>
      <c r="O7" s="11">
        <f t="shared" si="1"/>
        <v>24.877000000000034</v>
      </c>
      <c r="P7" s="11">
        <f t="shared" si="1"/>
        <v>24.805000000000028</v>
      </c>
      <c r="Q7" s="11">
        <f t="shared" si="1"/>
        <v>25.190999999999992</v>
      </c>
      <c r="R7" s="40">
        <f>IF(D$5-B$5 &lt;&gt; 0,(EXP(LN(D9/B9)/(D$5-B$5))-1)*100,0)</f>
        <v>3.0520308363329862</v>
      </c>
      <c r="S7" s="40">
        <f t="shared" si="0"/>
        <v>8.3655678839700265E-2</v>
      </c>
    </row>
    <row r="8" spans="1:19" x14ac:dyDescent="0.2">
      <c r="A8" t="str">
        <f>name!C5</f>
        <v>Manufacturing</v>
      </c>
      <c r="B8" s="11">
        <v>38.196999999999974</v>
      </c>
      <c r="C8" s="11">
        <v>38.390000000000072</v>
      </c>
      <c r="D8" s="11">
        <v>36.809999999999995</v>
      </c>
      <c r="E8" s="11">
        <v>37.072999999999951</v>
      </c>
      <c r="F8" s="11">
        <v>34.080000000000069</v>
      </c>
      <c r="G8" s="11"/>
      <c r="H8" s="11">
        <f t="shared" ref="H8:H12" si="3">F8-D8</f>
        <v>-2.7299999999999258</v>
      </c>
      <c r="I8" s="11">
        <v>15.222798971165009</v>
      </c>
      <c r="J8" s="11">
        <f t="shared" ref="J8:J12" si="4">SUM(H8:I8)</f>
        <v>12.492798971165083</v>
      </c>
      <c r="K8" s="11"/>
      <c r="L8" t="str">
        <f t="shared" si="1"/>
        <v>Trade, accomod. and transport</v>
      </c>
      <c r="M8" s="11">
        <f t="shared" si="1"/>
        <v>93.588999999999984</v>
      </c>
      <c r="N8" s="11">
        <f t="shared" si="1"/>
        <v>94.964999999999904</v>
      </c>
      <c r="O8" s="11">
        <f t="shared" si="1"/>
        <v>93.281999999999982</v>
      </c>
      <c r="P8" s="11">
        <f t="shared" si="1"/>
        <v>98.122000000000071</v>
      </c>
      <c r="Q8" s="11">
        <f t="shared" si="1"/>
        <v>103.6600000000001</v>
      </c>
      <c r="R8" s="40">
        <f t="shared" si="2"/>
        <v>-6.5692253468530026E-2</v>
      </c>
      <c r="S8" s="40">
        <f t="shared" si="0"/>
        <v>0.70573968439637813</v>
      </c>
    </row>
    <row r="9" spans="1:19" x14ac:dyDescent="0.2">
      <c r="A9" t="str">
        <f>name!C6</f>
        <v>Construction</v>
      </c>
      <c r="B9" s="11">
        <v>21.404999999999966</v>
      </c>
      <c r="C9" s="11">
        <v>26.30899999999993</v>
      </c>
      <c r="D9" s="11">
        <v>24.877000000000034</v>
      </c>
      <c r="E9" s="11">
        <v>24.805000000000028</v>
      </c>
      <c r="F9" s="11">
        <v>25.190999999999992</v>
      </c>
      <c r="G9" s="11"/>
      <c r="H9" s="11">
        <f t="shared" si="3"/>
        <v>0.31399999999995742</v>
      </c>
      <c r="I9" s="11">
        <v>10.421061191882789</v>
      </c>
      <c r="J9" s="11">
        <f t="shared" si="4"/>
        <v>10.735061191882746</v>
      </c>
      <c r="K9" s="11"/>
      <c r="L9" t="str">
        <f t="shared" si="1"/>
        <v>Business and other services</v>
      </c>
      <c r="M9" s="11">
        <f t="shared" si="1"/>
        <v>76.639000000000038</v>
      </c>
      <c r="N9" s="11">
        <f t="shared" si="1"/>
        <v>80.360000000000014</v>
      </c>
      <c r="O9" s="11">
        <f t="shared" si="1"/>
        <v>78.188999999999865</v>
      </c>
      <c r="P9" s="11">
        <f t="shared" si="1"/>
        <v>80.756000000000057</v>
      </c>
      <c r="Q9" s="11">
        <f t="shared" si="1"/>
        <v>85.372999999999962</v>
      </c>
      <c r="R9" s="40">
        <f t="shared" si="2"/>
        <v>0.40126064611574197</v>
      </c>
      <c r="S9" s="40">
        <f t="shared" si="0"/>
        <v>0.58772650048697361</v>
      </c>
    </row>
    <row r="10" spans="1:19" x14ac:dyDescent="0.2">
      <c r="A10" t="str">
        <f>name!C7</f>
        <v>Trade, accomod. and transport</v>
      </c>
      <c r="B10" s="11">
        <v>93.588999999999984</v>
      </c>
      <c r="C10" s="11">
        <v>94.964999999999904</v>
      </c>
      <c r="D10" s="11">
        <v>93.281999999999982</v>
      </c>
      <c r="E10" s="11">
        <v>98.122000000000071</v>
      </c>
      <c r="F10" s="11">
        <v>103.6600000000001</v>
      </c>
      <c r="G10" s="11"/>
      <c r="H10" s="11">
        <f t="shared" si="3"/>
        <v>10.378000000000114</v>
      </c>
      <c r="I10" s="11">
        <v>47.697044261636236</v>
      </c>
      <c r="J10" s="11">
        <f t="shared" si="4"/>
        <v>58.07504426163635</v>
      </c>
      <c r="K10" s="11"/>
      <c r="L10" t="str">
        <f t="shared" si="1"/>
        <v>Non-marketed services</v>
      </c>
      <c r="M10" s="11">
        <f t="shared" si="1"/>
        <v>84.817000000000093</v>
      </c>
      <c r="N10" s="11">
        <f t="shared" si="1"/>
        <v>88.6490000000001</v>
      </c>
      <c r="O10" s="11">
        <f t="shared" si="1"/>
        <v>88.294999999999987</v>
      </c>
      <c r="P10" s="11">
        <f t="shared" si="1"/>
        <v>91.890999999999764</v>
      </c>
      <c r="Q10" s="11">
        <f t="shared" si="1"/>
        <v>96.182000000000045</v>
      </c>
      <c r="R10" s="40">
        <f t="shared" si="2"/>
        <v>0.80698846865856488</v>
      </c>
      <c r="S10" s="40">
        <f t="shared" si="0"/>
        <v>0.57202149131341251</v>
      </c>
    </row>
    <row r="11" spans="1:19" x14ac:dyDescent="0.2">
      <c r="A11" t="str">
        <f>name!C8</f>
        <v>Business and other services</v>
      </c>
      <c r="B11" s="11">
        <v>76.639000000000038</v>
      </c>
      <c r="C11" s="11">
        <v>80.360000000000014</v>
      </c>
      <c r="D11" s="11">
        <v>78.188999999999865</v>
      </c>
      <c r="E11" s="11">
        <v>80.756000000000057</v>
      </c>
      <c r="F11" s="11">
        <v>85.372999999999962</v>
      </c>
      <c r="G11" s="11"/>
      <c r="H11" s="11">
        <f t="shared" si="3"/>
        <v>7.184000000000097</v>
      </c>
      <c r="I11" s="11">
        <v>38.693230821797634</v>
      </c>
      <c r="J11" s="11">
        <f t="shared" si="4"/>
        <v>45.877230821797731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84.817000000000093</v>
      </c>
      <c r="C12" s="11">
        <v>88.6490000000001</v>
      </c>
      <c r="D12" s="11">
        <v>88.294999999999987</v>
      </c>
      <c r="E12" s="11">
        <v>91.890999999999764</v>
      </c>
      <c r="F12" s="11">
        <v>96.182000000000045</v>
      </c>
      <c r="G12" s="11"/>
      <c r="H12" s="11">
        <f t="shared" si="3"/>
        <v>7.8870000000000573</v>
      </c>
      <c r="I12" s="11">
        <v>49.577000903217339</v>
      </c>
      <c r="J12" s="11">
        <f t="shared" si="4"/>
        <v>57.464000903217396</v>
      </c>
      <c r="K12" s="11"/>
      <c r="L12" s="24" t="str">
        <f t="shared" ref="L12:Q12" si="5">A14</f>
        <v>All industries</v>
      </c>
      <c r="M12" s="34">
        <f t="shared" si="5"/>
        <v>322.96300000000002</v>
      </c>
      <c r="N12" s="34">
        <f t="shared" si="5"/>
        <v>337.18300000000005</v>
      </c>
      <c r="O12" s="34">
        <f t="shared" si="5"/>
        <v>328.12799999999982</v>
      </c>
      <c r="P12" s="34">
        <f t="shared" si="5"/>
        <v>339.34299999999985</v>
      </c>
      <c r="Q12" s="34">
        <f t="shared" si="5"/>
        <v>351.07000000000016</v>
      </c>
      <c r="R12" s="43">
        <f>IF(D$5-B$5 &lt;&gt; 0,(EXP(LN(D14/B14)/(D$5-B$5))-1)*100,0)</f>
        <v>0.31782420520671817</v>
      </c>
      <c r="S12" s="43">
        <f>F41</f>
        <v>0.45156220068820474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322.96300000000002</v>
      </c>
      <c r="C14" s="34">
        <f t="shared" ref="C14:F14" si="6">SUM(C7:C12)</f>
        <v>337.18300000000005</v>
      </c>
      <c r="D14" s="34">
        <f t="shared" si="6"/>
        <v>328.12799999999982</v>
      </c>
      <c r="E14" s="34">
        <f t="shared" si="6"/>
        <v>339.34299999999985</v>
      </c>
      <c r="F14" s="34">
        <f t="shared" si="6"/>
        <v>351.07000000000016</v>
      </c>
      <c r="G14" s="34"/>
      <c r="H14" s="34">
        <f>SUM(H7:H12)</f>
        <v>22.942000000000284</v>
      </c>
      <c r="I14" s="34">
        <f>SUM(I7:I12)</f>
        <v>164.78971631564957</v>
      </c>
      <c r="J14" s="34">
        <f t="shared" ref="J14" si="7">SUM(J7:J12)</f>
        <v>187.73171631564986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2.5749079615931212</v>
      </c>
      <c r="C20" s="18">
        <f t="shared" si="8"/>
        <v>2.5238520328723575</v>
      </c>
      <c r="D20" s="18">
        <f t="shared" si="8"/>
        <v>2.0342671152720904</v>
      </c>
      <c r="E20" s="18">
        <f t="shared" si="8"/>
        <v>1.9732247313190485</v>
      </c>
      <c r="F20" s="18">
        <f t="shared" si="8"/>
        <v>1.875409462500351</v>
      </c>
      <c r="G20" s="351"/>
      <c r="H20" s="40">
        <f>IF(D7&gt;0,(H7/D7)*100,0)</f>
        <v>-1.3632958801500417</v>
      </c>
      <c r="I20" s="40">
        <f>IF(D7&gt;0,(I7/D7)*100,0)</f>
        <v>47.619178516113323</v>
      </c>
      <c r="J20" s="40">
        <f>IF(D7&gt;0,(J7/D7)*100,0)</f>
        <v>46.255882635963282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11.827051395980336</v>
      </c>
      <c r="C21" s="18">
        <f t="shared" si="8"/>
        <v>11.385508759338421</v>
      </c>
      <c r="D21" s="18">
        <f t="shared" si="8"/>
        <v>11.218183148039794</v>
      </c>
      <c r="E21" s="18">
        <f t="shared" si="8"/>
        <v>10.924934358451468</v>
      </c>
      <c r="F21" s="18">
        <f t="shared" si="8"/>
        <v>9.7074657475717245</v>
      </c>
      <c r="G21" s="351"/>
      <c r="H21" s="40">
        <f t="shared" ref="H21:H25" si="9">IF(D8&gt;0,(H8/D8)*100,0)</f>
        <v>-7.4164629176852115</v>
      </c>
      <c r="I21" s="40">
        <f t="shared" ref="I21:I25" si="10">IF(D8&gt;0,(I8/D8)*100,0)</f>
        <v>41.355063763012801</v>
      </c>
      <c r="J21" s="40">
        <f t="shared" ref="J21:J27" si="11">IF(D8&gt;0,(J8/D8)*100,0)</f>
        <v>33.938600845327585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6.6276941940717551</v>
      </c>
      <c r="C22" s="18">
        <f t="shared" si="8"/>
        <v>7.8025879122019566</v>
      </c>
      <c r="D22" s="18">
        <f t="shared" si="8"/>
        <v>7.5814925882582553</v>
      </c>
      <c r="E22" s="18">
        <f t="shared" si="8"/>
        <v>7.3097131810587035</v>
      </c>
      <c r="F22" s="18">
        <f t="shared" si="8"/>
        <v>7.1754920671091185</v>
      </c>
      <c r="G22" s="351"/>
      <c r="H22" s="40">
        <f t="shared" si="9"/>
        <v>1.2622100735617516</v>
      </c>
      <c r="I22" s="40">
        <f t="shared" si="10"/>
        <v>41.890345266240999</v>
      </c>
      <c r="J22" s="40">
        <f t="shared" si="11"/>
        <v>43.15255533980276</v>
      </c>
      <c r="K22" s="351"/>
    </row>
    <row r="23" spans="1:12" x14ac:dyDescent="0.2">
      <c r="A23" t="str">
        <f>$A$10</f>
        <v>Trade, accomod. and transport</v>
      </c>
      <c r="B23" s="18">
        <f t="shared" si="8"/>
        <v>28.978242089651129</v>
      </c>
      <c r="C23" s="18">
        <f t="shared" si="8"/>
        <v>28.164231292799425</v>
      </c>
      <c r="D23" s="18">
        <f t="shared" si="8"/>
        <v>28.428540081919262</v>
      </c>
      <c r="E23" s="18">
        <f t="shared" si="8"/>
        <v>28.91528630323894</v>
      </c>
      <c r="F23" s="18">
        <f t="shared" si="8"/>
        <v>29.526874982197299</v>
      </c>
      <c r="G23" s="351"/>
      <c r="H23" s="40">
        <f t="shared" si="9"/>
        <v>11.125404686863613</v>
      </c>
      <c r="I23" s="40">
        <f t="shared" si="10"/>
        <v>51.132098648867142</v>
      </c>
      <c r="J23" s="40">
        <f t="shared" si="11"/>
        <v>62.25750333573076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23.729962875004269</v>
      </c>
      <c r="C24" s="18">
        <f t="shared" si="8"/>
        <v>23.832755506653658</v>
      </c>
      <c r="D24" s="18">
        <f t="shared" si="8"/>
        <v>23.828810708016356</v>
      </c>
      <c r="E24" s="18">
        <f t="shared" si="8"/>
        <v>23.797750358781556</v>
      </c>
      <c r="F24" s="18">
        <f t="shared" si="8"/>
        <v>24.31794229071123</v>
      </c>
      <c r="G24" s="351"/>
      <c r="H24" s="40">
        <f t="shared" si="9"/>
        <v>9.1879931959739984</v>
      </c>
      <c r="I24" s="40">
        <f t="shared" si="10"/>
        <v>49.486795868725395</v>
      </c>
      <c r="J24" s="40">
        <f t="shared" si="11"/>
        <v>58.674789064699397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26.262141483699398</v>
      </c>
      <c r="C25" s="18">
        <f t="shared" si="8"/>
        <v>26.291064496134169</v>
      </c>
      <c r="D25" s="18">
        <f t="shared" si="8"/>
        <v>26.908706358494257</v>
      </c>
      <c r="E25" s="18">
        <f t="shared" si="8"/>
        <v>27.079091067150291</v>
      </c>
      <c r="F25" s="18">
        <f t="shared" si="8"/>
        <v>27.396815449910271</v>
      </c>
      <c r="G25" s="351"/>
      <c r="H25" s="40">
        <f t="shared" si="9"/>
        <v>8.9325556373521238</v>
      </c>
      <c r="I25" s="40">
        <f t="shared" si="10"/>
        <v>56.149273348680381</v>
      </c>
      <c r="J25" s="40">
        <f t="shared" si="11"/>
        <v>65.081828986032505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6.9917836941682205</v>
      </c>
      <c r="I27" s="43">
        <f>IF(D14&gt;0,(I14/D14)*100,0)</f>
        <v>50.221168664560679</v>
      </c>
      <c r="J27" s="43">
        <f t="shared" si="11"/>
        <v>57.212952358728899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Stoke-on-Trent and Staffordshire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0.5781793567106952</v>
      </c>
      <c r="C34" s="18">
        <f t="shared" si="12"/>
        <v>-21.562867215041138</v>
      </c>
      <c r="D34" s="18">
        <f t="shared" si="12"/>
        <v>6.2842315531730364E-2</v>
      </c>
      <c r="E34" s="18">
        <f t="shared" si="12"/>
        <v>-0.16853651556320015</v>
      </c>
      <c r="F34" s="18">
        <f t="shared" ref="F34:F39" si="13">IF(F$5-D$5 &lt;&gt; 0,(EXP(LN(F7/D7)/(F$5-D$5))-1)*100,0)</f>
        <v>-9.1469746976369226E-2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0.12608017720074916</v>
      </c>
      <c r="C35" s="18">
        <f t="shared" si="12"/>
        <v>-4.1156551185206443</v>
      </c>
      <c r="D35" s="18">
        <f t="shared" si="12"/>
        <v>0.14248930911244795</v>
      </c>
      <c r="E35" s="18">
        <f t="shared" si="12"/>
        <v>-0.83824933150536962</v>
      </c>
      <c r="F35" s="18">
        <f t="shared" si="13"/>
        <v>-0.51240832280988746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5.2924611522120246</v>
      </c>
      <c r="C36" s="18">
        <f t="shared" si="12"/>
        <v>-5.4430042951077562</v>
      </c>
      <c r="D36" s="18">
        <f t="shared" si="12"/>
        <v>-5.7951922775367759E-2</v>
      </c>
      <c r="E36" s="18">
        <f t="shared" si="12"/>
        <v>0.15453470316539875</v>
      </c>
      <c r="F36" s="18">
        <f t="shared" si="13"/>
        <v>8.3655678839700265E-2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0.36555521557593007</v>
      </c>
      <c r="C37" s="18">
        <f t="shared" si="12"/>
        <v>-1.7722318749011978</v>
      </c>
      <c r="D37" s="18">
        <f>IF(E$5-D$5 &lt;&gt; 0,(EXP(LN(E10/D10)/(E$5-D$5))-1)*100,0)</f>
        <v>1.0168236565008204</v>
      </c>
      <c r="E37" s="18">
        <f t="shared" si="12"/>
        <v>0.55055712967797543</v>
      </c>
      <c r="F37" s="18">
        <f t="shared" si="13"/>
        <v>0.70573968439637813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1.1923134163286164</v>
      </c>
      <c r="C38" s="18">
        <f t="shared" si="12"/>
        <v>-2.7015928322550398</v>
      </c>
      <c r="D38" s="18">
        <f t="shared" si="12"/>
        <v>0.64815730789244963</v>
      </c>
      <c r="E38" s="18">
        <f t="shared" si="12"/>
        <v>0.55752470451475578</v>
      </c>
      <c r="F38" s="18">
        <f t="shared" si="13"/>
        <v>0.58772650048697361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1.1108434953842172</v>
      </c>
      <c r="C39" s="18">
        <f t="shared" si="12"/>
        <v>-0.39932768559162168</v>
      </c>
      <c r="D39" s="18">
        <f t="shared" si="12"/>
        <v>0.80158787296562561</v>
      </c>
      <c r="E39" s="18">
        <f t="shared" si="12"/>
        <v>0.4574344311186973</v>
      </c>
      <c r="F39" s="18">
        <f t="shared" si="13"/>
        <v>0.57202149131341251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1.0830238020725247</v>
      </c>
      <c r="C41" s="18">
        <f>IF(D$5-C$5 &lt;&gt; 0,(EXP(LN(D14/C14)/(D$5-C$5))-1)*100,0)</f>
        <v>-2.6854853299247639</v>
      </c>
      <c r="D41" s="18">
        <f>IF(E$5-D$5 &lt;&gt; 0,(EXP(LN(E14/D14)/(E$5-D$5))-1)*100,0)</f>
        <v>0.67441639592689118</v>
      </c>
      <c r="E41" s="18">
        <f>IF(F$5-E$5 &lt;&gt; 0,(EXP(LN(F14/E14)/(F$5-E$5))-1)*100,0)</f>
        <v>0.34032016372833596</v>
      </c>
      <c r="F41" s="18">
        <f>IF(F$5-D$5 &lt;&gt; 0,(EXP(LN(F14/D14)/(F$5-D$5))-1)*100,0)</f>
        <v>0.45156220068820474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0.19400000000000972</v>
      </c>
      <c r="C45" s="27">
        <f>D7-C7</f>
        <v>-1.8350000000000009</v>
      </c>
      <c r="D45" s="27">
        <f>E7-D7</f>
        <v>2.0999999999995467E-2</v>
      </c>
      <c r="E45" s="27">
        <f>F7-E7</f>
        <v>-0.11200000000001076</v>
      </c>
      <c r="F45" s="27">
        <f>F7-D7</f>
        <v>-9.1000000000015291E-2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0.19300000000009732</v>
      </c>
      <c r="C46" s="27">
        <f>D8-C8</f>
        <v>-1.5800000000000765</v>
      </c>
      <c r="D46" s="27">
        <f t="shared" si="14"/>
        <v>0.26299999999995549</v>
      </c>
      <c r="E46" s="27">
        <f t="shared" si="14"/>
        <v>-2.9929999999998813</v>
      </c>
      <c r="F46" s="27">
        <f t="shared" ref="F46:F52" si="15">F8-D8</f>
        <v>-2.7299999999999258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4.9039999999999644</v>
      </c>
      <c r="C47" s="27">
        <f t="shared" ref="C47:C50" si="16">D9-C9</f>
        <v>-1.4319999999998956</v>
      </c>
      <c r="D47" s="27">
        <f t="shared" si="14"/>
        <v>-7.2000000000006281E-2</v>
      </c>
      <c r="E47" s="27">
        <f t="shared" si="14"/>
        <v>0.38599999999996371</v>
      </c>
      <c r="F47" s="27">
        <f t="shared" si="15"/>
        <v>0.31399999999995742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1.3759999999999195</v>
      </c>
      <c r="C48" s="27">
        <f t="shared" si="16"/>
        <v>-1.6829999999999217</v>
      </c>
      <c r="D48" s="27">
        <f t="shared" si="14"/>
        <v>4.8400000000000887</v>
      </c>
      <c r="E48" s="27">
        <f t="shared" si="14"/>
        <v>5.5380000000000251</v>
      </c>
      <c r="F48" s="27">
        <f t="shared" si="15"/>
        <v>10.378000000000114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3.7209999999999752</v>
      </c>
      <c r="C49" s="27">
        <f t="shared" si="16"/>
        <v>-2.1710000000001486</v>
      </c>
      <c r="D49" s="27">
        <f t="shared" si="14"/>
        <v>2.567000000000192</v>
      </c>
      <c r="E49" s="27">
        <f t="shared" si="14"/>
        <v>4.616999999999905</v>
      </c>
      <c r="F49" s="27">
        <f t="shared" si="15"/>
        <v>7.184000000000097</v>
      </c>
    </row>
    <row r="50" spans="1:6" x14ac:dyDescent="0.2">
      <c r="A50" t="str">
        <f>$A$12</f>
        <v>Non-marketed services</v>
      </c>
      <c r="B50" s="27">
        <f t="shared" si="14"/>
        <v>3.8320000000000078</v>
      </c>
      <c r="C50" s="27">
        <f t="shared" si="16"/>
        <v>-0.35400000000011289</v>
      </c>
      <c r="D50" s="27">
        <f t="shared" si="14"/>
        <v>3.5959999999997763</v>
      </c>
      <c r="E50" s="27">
        <f t="shared" si="14"/>
        <v>4.291000000000281</v>
      </c>
      <c r="F50" s="27">
        <f t="shared" si="15"/>
        <v>7.8870000000000573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14.220000000000027</v>
      </c>
      <c r="C52" s="29">
        <f>D14-C14</f>
        <v>-9.0550000000002342</v>
      </c>
      <c r="D52" s="29">
        <f t="shared" si="14"/>
        <v>11.215000000000032</v>
      </c>
      <c r="E52" s="29">
        <f t="shared" si="14"/>
        <v>11.727000000000317</v>
      </c>
      <c r="F52" s="29">
        <f t="shared" si="15"/>
        <v>22.942000000000348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Stoke-on-Trent and Staffordshire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5.9149999999999965</v>
      </c>
      <c r="C5" s="11">
        <v>5.1690000000000023</v>
      </c>
      <c r="D5" s="11">
        <v>3.4769999999999972</v>
      </c>
      <c r="E5" s="11">
        <v>3.6410000000000005</v>
      </c>
      <c r="F5" s="11">
        <v>3.6449999999999934</v>
      </c>
      <c r="G5" s="10"/>
    </row>
    <row r="6" spans="1:7" x14ac:dyDescent="0.2">
      <c r="A6" s="10" t="str">
        <f>name!B5</f>
        <v>Mining and quarrying</v>
      </c>
      <c r="B6" s="11">
        <v>0.22000000000000053</v>
      </c>
      <c r="C6" s="11">
        <v>0.46600000000000097</v>
      </c>
      <c r="D6" s="11">
        <v>0.49999999999999967</v>
      </c>
      <c r="E6" s="11">
        <v>0.34200000000000041</v>
      </c>
      <c r="F6" s="11">
        <v>0.1889999999999997</v>
      </c>
    </row>
    <row r="7" spans="1:7" x14ac:dyDescent="0.2">
      <c r="A7" s="10" t="str">
        <f>name!B6</f>
        <v>Food drink and tobacco</v>
      </c>
      <c r="B7" s="11">
        <v>3.5819999999999941</v>
      </c>
      <c r="C7" s="11">
        <v>3.2199999999999958</v>
      </c>
      <c r="D7" s="11">
        <v>3.1909999999999967</v>
      </c>
      <c r="E7" s="11">
        <v>3.2119999999999975</v>
      </c>
      <c r="F7" s="11">
        <v>3.1239999999999966</v>
      </c>
      <c r="G7" s="11"/>
    </row>
    <row r="8" spans="1:7" x14ac:dyDescent="0.2">
      <c r="A8" s="10" t="str">
        <f>name!B7</f>
        <v>Engineering</v>
      </c>
      <c r="B8" s="11">
        <v>7.640999999999992</v>
      </c>
      <c r="C8" s="11">
        <v>6.81800000000002</v>
      </c>
      <c r="D8" s="11">
        <v>6.2630000000000114</v>
      </c>
      <c r="E8" s="11">
        <v>6.7890000000000166</v>
      </c>
      <c r="F8" s="11">
        <v>6.2139999999999915</v>
      </c>
      <c r="G8" s="11"/>
    </row>
    <row r="9" spans="1:7" x14ac:dyDescent="0.2">
      <c r="A9" s="10" t="str">
        <f>name!B8</f>
        <v>Rest of manufacturing</v>
      </c>
      <c r="B9" s="11">
        <v>26.97399999999999</v>
      </c>
      <c r="C9" s="11">
        <v>28.352000000000054</v>
      </c>
      <c r="D9" s="11">
        <v>27.355999999999987</v>
      </c>
      <c r="E9" s="11">
        <v>27.071999999999935</v>
      </c>
      <c r="F9" s="11">
        <v>24.742000000000079</v>
      </c>
      <c r="G9" s="11"/>
    </row>
    <row r="10" spans="1:7" x14ac:dyDescent="0.2">
      <c r="A10" s="10" t="str">
        <f>name!B9</f>
        <v>Electricity and gas</v>
      </c>
      <c r="B10" s="11">
        <v>0.43100000000000005</v>
      </c>
      <c r="C10" s="11">
        <v>0.3539999999999997</v>
      </c>
      <c r="D10" s="11">
        <v>0.40500000000000036</v>
      </c>
      <c r="E10" s="11">
        <v>0.38199999999999995</v>
      </c>
      <c r="F10" s="11">
        <v>0.37499999999999989</v>
      </c>
      <c r="G10" s="11"/>
    </row>
    <row r="11" spans="1:7" x14ac:dyDescent="0.2">
      <c r="A11" s="10" t="str">
        <f>name!B10</f>
        <v>Water and sewerage</v>
      </c>
      <c r="B11" s="11">
        <v>1.7499999999999942</v>
      </c>
      <c r="C11" s="11">
        <v>2.5209999999999986</v>
      </c>
      <c r="D11" s="11">
        <v>2.2930000000000037</v>
      </c>
      <c r="E11" s="11">
        <v>2.3309999999999951</v>
      </c>
      <c r="F11" s="11">
        <v>2.3749999999999933</v>
      </c>
      <c r="G11" s="11"/>
    </row>
    <row r="12" spans="1:7" x14ac:dyDescent="0.2">
      <c r="A12" s="10" t="str">
        <f>name!B11</f>
        <v>Construction</v>
      </c>
      <c r="B12" s="11">
        <v>21.404999999999966</v>
      </c>
      <c r="C12" s="11">
        <v>26.30899999999993</v>
      </c>
      <c r="D12" s="11">
        <v>24.877000000000034</v>
      </c>
      <c r="E12" s="11">
        <v>24.805000000000028</v>
      </c>
      <c r="F12" s="11">
        <v>25.190999999999992</v>
      </c>
      <c r="G12" s="11"/>
    </row>
    <row r="13" spans="1:7" x14ac:dyDescent="0.2">
      <c r="A13" s="10" t="str">
        <f>name!B12</f>
        <v>Wholesale and retail trade</v>
      </c>
      <c r="B13" s="11">
        <v>53.93600000000005</v>
      </c>
      <c r="C13" s="11">
        <v>49.301999999999936</v>
      </c>
      <c r="D13" s="11">
        <v>48.025000000000006</v>
      </c>
      <c r="E13" s="11">
        <v>48.50900000000005</v>
      </c>
      <c r="F13" s="11">
        <v>49.04500000000003</v>
      </c>
      <c r="G13" s="11"/>
    </row>
    <row r="14" spans="1:7" x14ac:dyDescent="0.2">
      <c r="A14" s="10" t="str">
        <f>name!B13</f>
        <v>Transport and storage</v>
      </c>
      <c r="B14" s="11">
        <v>21.77499999999997</v>
      </c>
      <c r="C14" s="11">
        <v>26.330999999999992</v>
      </c>
      <c r="D14" s="11">
        <v>25.253999999999959</v>
      </c>
      <c r="E14" s="11">
        <v>28.18900000000005</v>
      </c>
      <c r="F14" s="11">
        <v>29.988000000000024</v>
      </c>
      <c r="G14" s="11"/>
    </row>
    <row r="15" spans="1:7" x14ac:dyDescent="0.2">
      <c r="A15" s="10" t="str">
        <f>name!B14</f>
        <v>Accommodation and food</v>
      </c>
      <c r="B15" s="11">
        <v>17.877999999999972</v>
      </c>
      <c r="C15" s="11">
        <v>19.331999999999983</v>
      </c>
      <c r="D15" s="11">
        <v>20.003000000000018</v>
      </c>
      <c r="E15" s="11">
        <v>21.423999999999985</v>
      </c>
      <c r="F15" s="11">
        <v>24.627000000000042</v>
      </c>
      <c r="G15" s="11"/>
    </row>
    <row r="16" spans="1:7" x14ac:dyDescent="0.2">
      <c r="A16" s="10" t="str">
        <f>name!B15</f>
        <v>Media</v>
      </c>
      <c r="B16" s="11">
        <v>1.2029999999999981</v>
      </c>
      <c r="C16" s="11">
        <v>1.3239999999999965</v>
      </c>
      <c r="D16" s="11">
        <v>1.5679999999999974</v>
      </c>
      <c r="E16" s="11">
        <v>1.539999999999998</v>
      </c>
      <c r="F16" s="11">
        <v>1.5649999999999993</v>
      </c>
      <c r="G16" s="11"/>
    </row>
    <row r="17" spans="1:7" x14ac:dyDescent="0.2">
      <c r="A17" s="10" t="str">
        <f>name!B16</f>
        <v>Information technology</v>
      </c>
      <c r="B17" s="11">
        <v>6.3270000000000035</v>
      </c>
      <c r="C17" s="11">
        <v>7.6269999999999971</v>
      </c>
      <c r="D17" s="11">
        <v>8.1479999999999748</v>
      </c>
      <c r="E17" s="11">
        <v>8.7170000000000112</v>
      </c>
      <c r="F17" s="11">
        <v>9.2899999999999743</v>
      </c>
      <c r="G17" s="11"/>
    </row>
    <row r="18" spans="1:7" x14ac:dyDescent="0.2">
      <c r="A18" s="10" t="str">
        <f>name!B17</f>
        <v>Finance and insurance</v>
      </c>
      <c r="B18" s="11">
        <v>7.0300000000000225</v>
      </c>
      <c r="C18" s="11">
        <v>4.6200000000000108</v>
      </c>
      <c r="D18" s="11">
        <v>4.6950000000000047</v>
      </c>
      <c r="E18" s="11">
        <v>4.6900000000000075</v>
      </c>
      <c r="F18" s="11">
        <v>4.4649999999999901</v>
      </c>
      <c r="G18" s="11"/>
    </row>
    <row r="19" spans="1:7" x14ac:dyDescent="0.2">
      <c r="A19" s="10" t="str">
        <f>name!B18</f>
        <v>Real estate</v>
      </c>
      <c r="B19" s="11">
        <v>4.088999999999996</v>
      </c>
      <c r="C19" s="11">
        <v>4.325000000000002</v>
      </c>
      <c r="D19" s="11">
        <v>4.3570000000000029</v>
      </c>
      <c r="E19" s="11">
        <v>4.3959999999999919</v>
      </c>
      <c r="F19" s="11">
        <v>4.9379999999999908</v>
      </c>
      <c r="G19" s="11"/>
    </row>
    <row r="20" spans="1:7" x14ac:dyDescent="0.2">
      <c r="A20" s="10" t="str">
        <f>name!B19</f>
        <v>Professional services</v>
      </c>
      <c r="B20" s="11">
        <v>16.539999999999988</v>
      </c>
      <c r="C20" s="11">
        <v>18.528999999999979</v>
      </c>
      <c r="D20" s="11">
        <v>18.503999999999994</v>
      </c>
      <c r="E20" s="11">
        <v>19.099</v>
      </c>
      <c r="F20" s="11">
        <v>20.11400000000004</v>
      </c>
      <c r="G20" s="11"/>
    </row>
    <row r="21" spans="1:7" x14ac:dyDescent="0.2">
      <c r="A21" s="10" t="str">
        <f>name!B20</f>
        <v>Support services</v>
      </c>
      <c r="B21" s="11">
        <v>19.994000000000032</v>
      </c>
      <c r="C21" s="11">
        <v>22.396000000000011</v>
      </c>
      <c r="D21" s="11">
        <v>20.462999999999941</v>
      </c>
      <c r="E21" s="11">
        <v>21.904000000000011</v>
      </c>
      <c r="F21" s="11">
        <v>23.420999999999953</v>
      </c>
      <c r="G21" s="11"/>
    </row>
    <row r="22" spans="1:7" x14ac:dyDescent="0.2">
      <c r="A22" s="10" t="str">
        <f>name!B21</f>
        <v>Public admin. and defence</v>
      </c>
      <c r="B22" s="11">
        <v>13.870999999999992</v>
      </c>
      <c r="C22" s="11">
        <v>13.053999999999988</v>
      </c>
      <c r="D22" s="11">
        <v>12.942999999999991</v>
      </c>
      <c r="E22" s="11">
        <v>13.162999999999986</v>
      </c>
      <c r="F22" s="11">
        <v>13.585000000000024</v>
      </c>
      <c r="G22" s="11"/>
    </row>
    <row r="23" spans="1:7" x14ac:dyDescent="0.2">
      <c r="A23" s="10" t="str">
        <f>name!B22</f>
        <v>Education</v>
      </c>
      <c r="B23" s="11">
        <v>27.154000000000085</v>
      </c>
      <c r="C23" s="11">
        <v>27.002000000000059</v>
      </c>
      <c r="D23" s="11">
        <v>27.263999999999971</v>
      </c>
      <c r="E23" s="11">
        <v>27.737999999999932</v>
      </c>
      <c r="F23" s="11">
        <v>28.836999999999939</v>
      </c>
      <c r="G23" s="11"/>
    </row>
    <row r="24" spans="1:7" x14ac:dyDescent="0.2">
      <c r="A24" s="10" t="str">
        <f>name!B23</f>
        <v>Health and social work</v>
      </c>
      <c r="B24" s="11">
        <v>43.792000000000009</v>
      </c>
      <c r="C24" s="11">
        <v>48.593000000000053</v>
      </c>
      <c r="D24" s="11">
        <v>48.088000000000022</v>
      </c>
      <c r="E24" s="11">
        <v>50.989999999999853</v>
      </c>
      <c r="F24" s="11">
        <v>53.760000000000076</v>
      </c>
      <c r="G24" s="11"/>
    </row>
    <row r="25" spans="1:7" x14ac:dyDescent="0.2">
      <c r="A25" s="10" t="str">
        <f>name!B24</f>
        <v>Arts and entertainment</v>
      </c>
      <c r="B25" s="11">
        <v>12.20400000000001</v>
      </c>
      <c r="C25" s="11">
        <v>12.767000000000005</v>
      </c>
      <c r="D25" s="11">
        <v>11.99899999999997</v>
      </c>
      <c r="E25" s="11">
        <v>12.124000000000036</v>
      </c>
      <c r="F25" s="11">
        <v>13.289000000000019</v>
      </c>
      <c r="G25" s="11"/>
    </row>
    <row r="26" spans="1:7" x14ac:dyDescent="0.2">
      <c r="A26" s="10" t="str">
        <f>name!B25</f>
        <v>Other services</v>
      </c>
      <c r="B26" s="11">
        <v>9.2519999999999936</v>
      </c>
      <c r="C26" s="11">
        <v>8.7719999999999985</v>
      </c>
      <c r="D26" s="11">
        <v>8.4549999999999823</v>
      </c>
      <c r="E26" s="11">
        <v>8.2859999999999978</v>
      </c>
      <c r="F26" s="11">
        <v>8.2909999999999897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322.96300000000008</v>
      </c>
      <c r="C28" s="11">
        <f t="shared" ref="C28:F28" si="0">SUM(C5:C26)</f>
        <v>337.18299999999999</v>
      </c>
      <c r="D28" s="11">
        <f t="shared" si="0"/>
        <v>328.12799999999982</v>
      </c>
      <c r="E28" s="11">
        <f t="shared" si="0"/>
        <v>339.34299999999979</v>
      </c>
      <c r="F28" s="11">
        <f t="shared" si="0"/>
        <v>351.07000000000016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1.8314791477661512</v>
      </c>
      <c r="C32" s="18">
        <f t="shared" ref="C32:E32" si="1">C5/C$28*100</f>
        <v>1.5329954357129518</v>
      </c>
      <c r="D32" s="18">
        <f t="shared" si="1"/>
        <v>1.0596474546518428</v>
      </c>
      <c r="E32" s="18">
        <f t="shared" si="1"/>
        <v>1.0729556820090596</v>
      </c>
      <c r="F32" s="18">
        <f>F5/F$28*100</f>
        <v>1.0382544791636972</v>
      </c>
    </row>
    <row r="33" spans="1:6" x14ac:dyDescent="0.2">
      <c r="A33" t="str">
        <f>$A$6</f>
        <v>Mining and quarrying</v>
      </c>
      <c r="B33" s="18">
        <f t="shared" ref="B33:F53" si="2">B6/B$28*100</f>
        <v>6.8119258243204486E-2</v>
      </c>
      <c r="C33" s="18">
        <f t="shared" si="2"/>
        <v>0.13820388335117753</v>
      </c>
      <c r="D33" s="18">
        <f t="shared" si="2"/>
        <v>0.15237955919641116</v>
      </c>
      <c r="E33" s="18">
        <f t="shared" si="2"/>
        <v>0.10078298358887634</v>
      </c>
      <c r="F33" s="18">
        <f t="shared" si="2"/>
        <v>5.3835417438117636E-2</v>
      </c>
    </row>
    <row r="34" spans="1:6" x14ac:dyDescent="0.2">
      <c r="A34" t="str">
        <f>$A$7</f>
        <v>Food drink and tobacco</v>
      </c>
      <c r="B34" s="18">
        <f t="shared" si="2"/>
        <v>1.1091053773961701</v>
      </c>
      <c r="C34" s="18">
        <f t="shared" si="2"/>
        <v>0.95497103946521489</v>
      </c>
      <c r="D34" s="18">
        <f t="shared" si="2"/>
        <v>0.97248634679149548</v>
      </c>
      <c r="E34" s="18">
        <f t="shared" si="2"/>
        <v>0.94653492189318755</v>
      </c>
      <c r="F34" s="18">
        <f t="shared" si="2"/>
        <v>0.88985102686073869</v>
      </c>
    </row>
    <row r="35" spans="1:6" x14ac:dyDescent="0.2">
      <c r="A35" t="str">
        <f>$A$8</f>
        <v>Engineering</v>
      </c>
      <c r="B35" s="18">
        <f t="shared" si="2"/>
        <v>2.365905691983289</v>
      </c>
      <c r="C35" s="18">
        <f t="shared" si="2"/>
        <v>2.0220473748676597</v>
      </c>
      <c r="D35" s="18">
        <f t="shared" si="2"/>
        <v>1.9087063584942505</v>
      </c>
      <c r="E35" s="18">
        <f t="shared" si="2"/>
        <v>2.0006306303651531</v>
      </c>
      <c r="F35" s="18">
        <f t="shared" si="2"/>
        <v>1.7700173754521857</v>
      </c>
    </row>
    <row r="36" spans="1:6" x14ac:dyDescent="0.2">
      <c r="A36" t="str">
        <f>$A$9</f>
        <v>Rest of manufacturing</v>
      </c>
      <c r="B36" s="18">
        <f t="shared" si="2"/>
        <v>8.3520403266008749</v>
      </c>
      <c r="C36" s="18">
        <f t="shared" si="2"/>
        <v>8.4084903450055464</v>
      </c>
      <c r="D36" s="18">
        <f t="shared" si="2"/>
        <v>8.3369904427540487</v>
      </c>
      <c r="E36" s="18">
        <f t="shared" si="2"/>
        <v>7.9777688061931293</v>
      </c>
      <c r="F36" s="18">
        <f t="shared" si="2"/>
        <v>7.047597345258799</v>
      </c>
    </row>
    <row r="37" spans="1:6" x14ac:dyDescent="0.2">
      <c r="A37" t="str">
        <f>$A$10</f>
        <v>Electricity and gas</v>
      </c>
      <c r="B37" s="18">
        <f t="shared" si="2"/>
        <v>0.13345181955827756</v>
      </c>
      <c r="C37" s="18">
        <f t="shared" si="2"/>
        <v>0.10498749936977834</v>
      </c>
      <c r="D37" s="18">
        <f t="shared" si="2"/>
        <v>0.12342744294909322</v>
      </c>
      <c r="E37" s="18">
        <f t="shared" si="2"/>
        <v>0.11257046704956349</v>
      </c>
      <c r="F37" s="18">
        <f t="shared" si="2"/>
        <v>0.10681630444070976</v>
      </c>
    </row>
    <row r="38" spans="1:6" x14ac:dyDescent="0.2">
      <c r="A38" t="str">
        <f>$A$11</f>
        <v>Water and sewerage</v>
      </c>
      <c r="B38" s="18">
        <f t="shared" si="2"/>
        <v>0.54185773602548715</v>
      </c>
      <c r="C38" s="18">
        <f t="shared" si="2"/>
        <v>0.74766521443844991</v>
      </c>
      <c r="D38" s="18">
        <f t="shared" si="2"/>
        <v>0.69881265847474305</v>
      </c>
      <c r="E38" s="18">
        <f t="shared" si="2"/>
        <v>0.68691559867154961</v>
      </c>
      <c r="F38" s="18">
        <f t="shared" si="2"/>
        <v>0.6765032614578268</v>
      </c>
    </row>
    <row r="39" spans="1:6" x14ac:dyDescent="0.2">
      <c r="A39" t="str">
        <f>$A$12</f>
        <v>Construction</v>
      </c>
      <c r="B39" s="18">
        <f t="shared" si="2"/>
        <v>6.6276941940717551</v>
      </c>
      <c r="C39" s="18">
        <f t="shared" si="2"/>
        <v>7.8025879122019584</v>
      </c>
      <c r="D39" s="18">
        <f t="shared" si="2"/>
        <v>7.5814925882582553</v>
      </c>
      <c r="E39" s="18">
        <f t="shared" si="2"/>
        <v>7.3097131810587053</v>
      </c>
      <c r="F39" s="18">
        <f t="shared" si="2"/>
        <v>7.1754920671091185</v>
      </c>
    </row>
    <row r="40" spans="1:6" x14ac:dyDescent="0.2">
      <c r="A40" t="str">
        <f>$A$13</f>
        <v>Wholesale and retail trade</v>
      </c>
      <c r="B40" s="18">
        <f t="shared" si="2"/>
        <v>16.700365057297599</v>
      </c>
      <c r="C40" s="18">
        <f t="shared" si="2"/>
        <v>14.621733598668953</v>
      </c>
      <c r="D40" s="18">
        <f t="shared" si="2"/>
        <v>14.636056660815303</v>
      </c>
      <c r="E40" s="18">
        <f t="shared" si="2"/>
        <v>14.294975879861994</v>
      </c>
      <c r="F40" s="18">
        <f t="shared" si="2"/>
        <v>13.970148403452304</v>
      </c>
    </row>
    <row r="41" spans="1:6" x14ac:dyDescent="0.2">
      <c r="A41" t="str">
        <f>$A$14</f>
        <v>Transport and storage</v>
      </c>
      <c r="B41" s="18">
        <f t="shared" si="2"/>
        <v>6.7422584011171445</v>
      </c>
      <c r="C41" s="18">
        <f t="shared" si="2"/>
        <v>7.8091125590554658</v>
      </c>
      <c r="D41" s="18">
        <f t="shared" si="2"/>
        <v>7.6963867758923259</v>
      </c>
      <c r="E41" s="18">
        <f t="shared" si="2"/>
        <v>8.3069342818328558</v>
      </c>
      <c r="F41" s="18">
        <f t="shared" si="2"/>
        <v>8.5418862335146866</v>
      </c>
    </row>
    <row r="42" spans="1:6" x14ac:dyDescent="0.2">
      <c r="A42" t="str">
        <f>$A$15</f>
        <v>Accommodation and food</v>
      </c>
      <c r="B42" s="18">
        <f t="shared" si="2"/>
        <v>5.5356186312363853</v>
      </c>
      <c r="C42" s="18">
        <f t="shared" si="2"/>
        <v>5.7333851350750136</v>
      </c>
      <c r="D42" s="18">
        <f t="shared" si="2"/>
        <v>6.0960966452116336</v>
      </c>
      <c r="E42" s="18">
        <f t="shared" si="2"/>
        <v>6.3133761415441008</v>
      </c>
      <c r="F42" s="18">
        <f t="shared" si="2"/>
        <v>7.0148403452303043</v>
      </c>
    </row>
    <row r="43" spans="1:6" x14ac:dyDescent="0.2">
      <c r="A43" t="str">
        <f>$A$16</f>
        <v>Media</v>
      </c>
      <c r="B43" s="18">
        <f t="shared" si="2"/>
        <v>0.37248848939352119</v>
      </c>
      <c r="C43" s="18">
        <f t="shared" si="2"/>
        <v>0.3926651106372494</v>
      </c>
      <c r="D43" s="18">
        <f t="shared" si="2"/>
        <v>0.47786229763994487</v>
      </c>
      <c r="E43" s="18">
        <f t="shared" si="2"/>
        <v>0.45381811323645954</v>
      </c>
      <c r="F43" s="18">
        <f t="shared" si="2"/>
        <v>0.44578004386589526</v>
      </c>
    </row>
    <row r="44" spans="1:6" x14ac:dyDescent="0.2">
      <c r="A44" t="str">
        <f>$A$17</f>
        <v>Information technology</v>
      </c>
      <c r="B44" s="18">
        <f t="shared" si="2"/>
        <v>1.959047940476154</v>
      </c>
      <c r="C44" s="18">
        <f t="shared" si="2"/>
        <v>2.2619764341618636</v>
      </c>
      <c r="D44" s="18">
        <f t="shared" si="2"/>
        <v>2.4831772966647097</v>
      </c>
      <c r="E44" s="18">
        <f t="shared" si="2"/>
        <v>2.568787333170278</v>
      </c>
      <c r="F44" s="18">
        <f t="shared" si="2"/>
        <v>2.6461959153445096</v>
      </c>
    </row>
    <row r="45" spans="1:6" x14ac:dyDescent="0.2">
      <c r="A45" t="str">
        <f>$A$18</f>
        <v>Finance and insurance</v>
      </c>
      <c r="B45" s="18">
        <f t="shared" si="2"/>
        <v>2.1767199338623993</v>
      </c>
      <c r="C45" s="18">
        <f t="shared" si="2"/>
        <v>1.3701758392327048</v>
      </c>
      <c r="D45" s="18">
        <f t="shared" si="2"/>
        <v>1.4308440608543032</v>
      </c>
      <c r="E45" s="18">
        <f t="shared" si="2"/>
        <v>1.3820824357655854</v>
      </c>
      <c r="F45" s="18">
        <f t="shared" si="2"/>
        <v>1.2718261315407149</v>
      </c>
    </row>
    <row r="46" spans="1:6" x14ac:dyDescent="0.2">
      <c r="A46" t="str">
        <f>$A$19</f>
        <v>Real estate</v>
      </c>
      <c r="B46" s="18">
        <f t="shared" si="2"/>
        <v>1.2660893043475552</v>
      </c>
      <c r="C46" s="18">
        <f t="shared" si="2"/>
        <v>1.2826862564245534</v>
      </c>
      <c r="D46" s="18">
        <f t="shared" si="2"/>
        <v>1.3278354788375284</v>
      </c>
      <c r="E46" s="18">
        <f t="shared" si="2"/>
        <v>1.2954444323295293</v>
      </c>
      <c r="F46" s="18">
        <f t="shared" si="2"/>
        <v>1.4065570968752639</v>
      </c>
    </row>
    <row r="47" spans="1:6" x14ac:dyDescent="0.2">
      <c r="A47" s="10" t="str">
        <f>$A$20</f>
        <v>Professional services</v>
      </c>
      <c r="B47" s="18">
        <f t="shared" si="2"/>
        <v>5.1213296879209027</v>
      </c>
      <c r="C47" s="18">
        <f t="shared" si="2"/>
        <v>5.4952355249226619</v>
      </c>
      <c r="D47" s="18">
        <f t="shared" si="2"/>
        <v>5.6392627267407853</v>
      </c>
      <c r="E47" s="18">
        <f t="shared" si="2"/>
        <v>5.6282286653916573</v>
      </c>
      <c r="F47" s="18">
        <f t="shared" si="2"/>
        <v>5.7293417267211755</v>
      </c>
    </row>
    <row r="48" spans="1:6" x14ac:dyDescent="0.2">
      <c r="A48" s="10" t="str">
        <f>$A$21</f>
        <v>Support services</v>
      </c>
      <c r="B48" s="18">
        <f t="shared" si="2"/>
        <v>6.1908020423392243</v>
      </c>
      <c r="C48" s="18">
        <f t="shared" si="2"/>
        <v>6.6420904968518615</v>
      </c>
      <c r="D48" s="18">
        <f t="shared" si="2"/>
        <v>6.2362858396723082</v>
      </c>
      <c r="E48" s="18">
        <f t="shared" si="2"/>
        <v>6.4548259430723549</v>
      </c>
      <c r="F48" s="18">
        <f t="shared" si="2"/>
        <v>6.6713191101489571</v>
      </c>
    </row>
    <row r="49" spans="1:9" x14ac:dyDescent="0.2">
      <c r="A49" s="10" t="str">
        <f>$A$22</f>
        <v>Public admin. and defence</v>
      </c>
      <c r="B49" s="18">
        <f t="shared" si="2"/>
        <v>4.2949192322340295</v>
      </c>
      <c r="C49" s="18">
        <f t="shared" si="2"/>
        <v>3.87148818297482</v>
      </c>
      <c r="D49" s="18">
        <f t="shared" si="2"/>
        <v>3.9444972693582985</v>
      </c>
      <c r="E49" s="18">
        <f t="shared" si="2"/>
        <v>3.8789661198256615</v>
      </c>
      <c r="F49" s="18">
        <f t="shared" si="2"/>
        <v>3.8695986555387862</v>
      </c>
    </row>
    <row r="50" spans="1:9" x14ac:dyDescent="0.2">
      <c r="A50" s="10" t="str">
        <f>$A$23</f>
        <v>Education</v>
      </c>
      <c r="B50" s="18">
        <f t="shared" si="2"/>
        <v>8.4077742651635248</v>
      </c>
      <c r="C50" s="18">
        <f t="shared" si="2"/>
        <v>8.0081142880869027</v>
      </c>
      <c r="D50" s="18">
        <f t="shared" si="2"/>
        <v>8.3089526038619042</v>
      </c>
      <c r="E50" s="18">
        <f t="shared" si="2"/>
        <v>8.1740304058135713</v>
      </c>
      <c r="F50" s="18">
        <f t="shared" si="2"/>
        <v>8.2140313897513106</v>
      </c>
    </row>
    <row r="51" spans="1:9" x14ac:dyDescent="0.2">
      <c r="A51" s="10" t="str">
        <f>$A$24</f>
        <v>Health and social work</v>
      </c>
      <c r="B51" s="18">
        <f t="shared" si="2"/>
        <v>13.559447986301837</v>
      </c>
      <c r="C51" s="18">
        <f t="shared" si="2"/>
        <v>14.411462025072455</v>
      </c>
      <c r="D51" s="18">
        <f t="shared" si="2"/>
        <v>14.655256485274053</v>
      </c>
      <c r="E51" s="18">
        <f t="shared" si="2"/>
        <v>15.026094541511062</v>
      </c>
      <c r="F51" s="18">
        <f t="shared" si="2"/>
        <v>15.313185404620175</v>
      </c>
    </row>
    <row r="52" spans="1:9" x14ac:dyDescent="0.2">
      <c r="A52" s="10" t="str">
        <f>$A$25</f>
        <v>Arts and entertainment</v>
      </c>
      <c r="B52" s="18">
        <f t="shared" si="2"/>
        <v>3.778761034545755</v>
      </c>
      <c r="C52" s="18">
        <f t="shared" si="2"/>
        <v>3.7863711990224909</v>
      </c>
      <c r="D52" s="18">
        <f t="shared" si="2"/>
        <v>3.6568046615954684</v>
      </c>
      <c r="E52" s="18">
        <f t="shared" si="2"/>
        <v>3.5727862369343244</v>
      </c>
      <c r="F52" s="18">
        <f t="shared" si="2"/>
        <v>3.7852849859002515</v>
      </c>
    </row>
    <row r="53" spans="1:9" x14ac:dyDescent="0.2">
      <c r="A53" s="10" t="str">
        <f>$A$26</f>
        <v>Other services</v>
      </c>
      <c r="B53" s="18">
        <f t="shared" si="2"/>
        <v>2.8647244421187539</v>
      </c>
      <c r="C53" s="18">
        <f t="shared" si="2"/>
        <v>2.6015546454002716</v>
      </c>
      <c r="D53" s="18">
        <f t="shared" si="2"/>
        <v>2.5767383460113087</v>
      </c>
      <c r="E53" s="18">
        <f t="shared" si="2"/>
        <v>2.4417771988813688</v>
      </c>
      <c r="F53" s="18">
        <f t="shared" si="2"/>
        <v>2.3616372803144632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Stoke-on-Trent and Staffordshire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-3.3141441713937181</v>
      </c>
      <c r="C63" s="18">
        <f>IF(AND(D$3-C$3 &lt;&gt; 0,C5&lt;&gt;0,D5&lt;&gt;0),(EXP(LN(D5/C5)/(D$3-C$3))-1)*100,0)</f>
        <v>-32.733604178758071</v>
      </c>
      <c r="D63" s="18">
        <f t="shared" ref="B63:E78" si="3">IF(AND(E$3-D$3 &lt;&gt; 0,D5&lt;&gt;0,E5&lt;&gt;0),(EXP(LN(E5/D5)/(E$3-D$3))-1)*100,0)</f>
        <v>0.92603170932985535</v>
      </c>
      <c r="E63" s="18">
        <f t="shared" si="3"/>
        <v>1.0980565493201588E-2</v>
      </c>
      <c r="F63" s="18">
        <f>IF(AND(F$3-D$3 &lt;&gt; 0,D5&lt;&gt;0,F5&lt;&gt;0),(EXP(LN(F5/D5)/(F$3-D$3))-1)*100,0)</f>
        <v>0.31507206146532685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20.639855675048224</v>
      </c>
      <c r="C64" s="18">
        <f t="shared" ref="C64:C78" si="4">IF(AND(D$3-C$3 &lt;&gt; 0,C6&lt;&gt;0,D6&lt;&gt;0),(EXP(LN(D6/C6)/(D$3-C$3))-1)*100,0)</f>
        <v>7.2961373390554973</v>
      </c>
      <c r="D64" s="18">
        <f t="shared" si="3"/>
        <v>-7.3146230924258759</v>
      </c>
      <c r="E64" s="18">
        <f t="shared" si="3"/>
        <v>-5.7582005751440573</v>
      </c>
      <c r="F64" s="18">
        <f t="shared" ref="F64:F84" si="5">IF(AND(F$3-D$3 &lt;&gt; 0,D6&lt;&gt;0,F6&lt;&gt;0),(EXP(LN(F6/D6)/(F$3-D$3))-1)*100,0)</f>
        <v>-6.2798906482843364</v>
      </c>
    </row>
    <row r="65" spans="1:6" x14ac:dyDescent="0.2">
      <c r="A65" t="str">
        <f>$A$7</f>
        <v>Food drink and tobacco</v>
      </c>
      <c r="B65" s="18">
        <f t="shared" si="3"/>
        <v>-2.6283403164570007</v>
      </c>
      <c r="C65" s="18">
        <f t="shared" si="4"/>
        <v>-0.9006211180123902</v>
      </c>
      <c r="D65" s="18">
        <f t="shared" si="3"/>
        <v>0.13127506614791784</v>
      </c>
      <c r="E65" s="18">
        <f t="shared" si="3"/>
        <v>-0.2774101460252032</v>
      </c>
      <c r="F65" s="18">
        <f t="shared" si="5"/>
        <v>-0.14136741745116588</v>
      </c>
    </row>
    <row r="66" spans="1:6" x14ac:dyDescent="0.2">
      <c r="A66" t="str">
        <f>$A$8</f>
        <v>Engineering</v>
      </c>
      <c r="B66" s="18">
        <f t="shared" si="3"/>
        <v>-2.8088548292111826</v>
      </c>
      <c r="C66" s="18">
        <f t="shared" si="4"/>
        <v>-8.1402170724553695</v>
      </c>
      <c r="D66" s="18">
        <f t="shared" si="3"/>
        <v>1.6259642708835509</v>
      </c>
      <c r="E66" s="18">
        <f t="shared" si="3"/>
        <v>-0.88108394736369222</v>
      </c>
      <c r="F66" s="18">
        <f t="shared" si="5"/>
        <v>-5.234957664130846E-2</v>
      </c>
    </row>
    <row r="67" spans="1:6" x14ac:dyDescent="0.2">
      <c r="A67" t="str">
        <f>$A$9</f>
        <v>Rest of manufacturing</v>
      </c>
      <c r="B67" s="18">
        <f t="shared" si="3"/>
        <v>1.2533933324977431</v>
      </c>
      <c r="C67" s="18">
        <f t="shared" si="4"/>
        <v>-3.5129796839731386</v>
      </c>
      <c r="D67" s="18">
        <f t="shared" si="3"/>
        <v>-0.20850033169236282</v>
      </c>
      <c r="E67" s="18">
        <f t="shared" si="3"/>
        <v>-0.89594011153555364</v>
      </c>
      <c r="F67" s="18">
        <f t="shared" si="5"/>
        <v>-0.66732131444080522</v>
      </c>
    </row>
    <row r="68" spans="1:6" x14ac:dyDescent="0.2">
      <c r="A68" t="str">
        <f>$A$10</f>
        <v>Electricity and gas</v>
      </c>
      <c r="B68" s="18">
        <f t="shared" si="3"/>
        <v>-4.8011947574267744</v>
      </c>
      <c r="C68" s="18">
        <f t="shared" si="4"/>
        <v>14.406779661017154</v>
      </c>
      <c r="D68" s="18">
        <f t="shared" si="3"/>
        <v>-1.1625190864037127</v>
      </c>
      <c r="E68" s="18">
        <f t="shared" si="3"/>
        <v>-0.18477490695387733</v>
      </c>
      <c r="F68" s="18">
        <f t="shared" si="5"/>
        <v>-0.51175963311945738</v>
      </c>
    </row>
    <row r="69" spans="1:6" x14ac:dyDescent="0.2">
      <c r="A69" t="str">
        <f>$A$11</f>
        <v>Water and sewerage</v>
      </c>
      <c r="B69" s="18">
        <f t="shared" si="3"/>
        <v>9.5553773952800078</v>
      </c>
      <c r="C69" s="18">
        <f t="shared" si="4"/>
        <v>-9.044030146766957</v>
      </c>
      <c r="D69" s="18">
        <f t="shared" si="3"/>
        <v>0.32926802369854791</v>
      </c>
      <c r="E69" s="18">
        <f t="shared" si="3"/>
        <v>0.18717572981687969</v>
      </c>
      <c r="F69" s="18">
        <f t="shared" si="5"/>
        <v>0.23451745373777033</v>
      </c>
    </row>
    <row r="70" spans="1:6" x14ac:dyDescent="0.2">
      <c r="A70" t="str">
        <f>$A$12</f>
        <v>Construction</v>
      </c>
      <c r="B70" s="18">
        <f t="shared" si="3"/>
        <v>5.2924611522120246</v>
      </c>
      <c r="C70" s="18">
        <f t="shared" si="4"/>
        <v>-5.4430042951077562</v>
      </c>
      <c r="D70" s="18">
        <f t="shared" si="3"/>
        <v>-5.7951922775367759E-2</v>
      </c>
      <c r="E70" s="18">
        <f t="shared" si="3"/>
        <v>0.15453470316539875</v>
      </c>
      <c r="F70" s="18">
        <f t="shared" si="5"/>
        <v>8.3655678839700265E-2</v>
      </c>
    </row>
    <row r="71" spans="1:6" x14ac:dyDescent="0.2">
      <c r="A71" t="str">
        <f>$A$13</f>
        <v>Wholesale and retail trade</v>
      </c>
      <c r="B71" s="18">
        <f t="shared" si="3"/>
        <v>-2.220806558574151</v>
      </c>
      <c r="C71" s="18">
        <f t="shared" si="4"/>
        <v>-2.5901586142548561</v>
      </c>
      <c r="D71" s="18">
        <f t="shared" si="3"/>
        <v>0.20075402327457414</v>
      </c>
      <c r="E71" s="18">
        <f t="shared" si="3"/>
        <v>0.10994936282260337</v>
      </c>
      <c r="F71" s="18">
        <f t="shared" si="5"/>
        <v>0.14020843599271693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4.864211915317318</v>
      </c>
      <c r="C72" s="18">
        <f t="shared" si="4"/>
        <v>-4.0902358436824766</v>
      </c>
      <c r="D72" s="18">
        <f t="shared" si="3"/>
        <v>2.2233004334446749</v>
      </c>
      <c r="E72" s="18">
        <f t="shared" si="3"/>
        <v>0.62057232783927496</v>
      </c>
      <c r="F72" s="18">
        <f t="shared" si="5"/>
        <v>1.1520033174322375</v>
      </c>
    </row>
    <row r="73" spans="1:6" x14ac:dyDescent="0.2">
      <c r="A73" t="str">
        <f>$A$15</f>
        <v>Accommodation and food</v>
      </c>
      <c r="B73" s="18">
        <f t="shared" si="6"/>
        <v>1.9740019361727645</v>
      </c>
      <c r="C73" s="18">
        <f>IF(AND(D$3-C$3 &lt;&gt; 0,C15&lt;&gt;0,D15&lt;&gt;0),(EXP(LN(D15/C15)/(D$3-C$3))-1)*100,0)</f>
        <v>3.4709290295884321</v>
      </c>
      <c r="D73" s="18">
        <f t="shared" si="3"/>
        <v>1.3820538044822195</v>
      </c>
      <c r="E73" s="18">
        <f t="shared" si="3"/>
        <v>1.4030680189634381</v>
      </c>
      <c r="F73" s="18">
        <f t="shared" si="5"/>
        <v>1.3960627968728323</v>
      </c>
    </row>
    <row r="74" spans="1:6" x14ac:dyDescent="0.2">
      <c r="A74" t="str">
        <f>$A$16</f>
        <v>Media</v>
      </c>
      <c r="B74" s="18">
        <f t="shared" si="6"/>
        <v>2.4249096290002603</v>
      </c>
      <c r="C74" s="18">
        <f>IF(AND(D$3-C$3 &lt;&gt; 0,C16&lt;&gt;0,D16&lt;&gt;0),(EXP(LN(D16/C16)/(D$3-C$3))-1)*100,0)</f>
        <v>18.429003021148162</v>
      </c>
      <c r="D74" s="18">
        <f t="shared" si="3"/>
        <v>-0.35972155627101987</v>
      </c>
      <c r="E74" s="18">
        <f t="shared" si="3"/>
        <v>0.1611638051603137</v>
      </c>
      <c r="F74" s="18">
        <f t="shared" si="5"/>
        <v>-1.2766504586425587E-2</v>
      </c>
    </row>
    <row r="75" spans="1:6" x14ac:dyDescent="0.2">
      <c r="A75" t="str">
        <f>$A$17</f>
        <v>Information technology</v>
      </c>
      <c r="B75" s="18">
        <f t="shared" si="6"/>
        <v>4.7825535472048486</v>
      </c>
      <c r="C75" s="18">
        <f t="shared" si="4"/>
        <v>6.8309951488131349</v>
      </c>
      <c r="D75" s="18">
        <f t="shared" si="3"/>
        <v>1.3592072369618124</v>
      </c>
      <c r="E75" s="18">
        <f t="shared" si="3"/>
        <v>0.63866493024857807</v>
      </c>
      <c r="F75" s="18">
        <f t="shared" si="5"/>
        <v>0.87827476117661174</v>
      </c>
    </row>
    <row r="76" spans="1:6" x14ac:dyDescent="0.2">
      <c r="A76" t="str">
        <f>$A$18</f>
        <v>Finance and insurance</v>
      </c>
      <c r="B76" s="18">
        <f t="shared" si="6"/>
        <v>-9.9628659485376243</v>
      </c>
      <c r="C76" s="18">
        <f t="shared" si="4"/>
        <v>1.6233766233764824</v>
      </c>
      <c r="D76" s="18">
        <f t="shared" si="3"/>
        <v>-2.1308333492819909E-2</v>
      </c>
      <c r="E76" s="18">
        <f t="shared" si="3"/>
        <v>-0.49042714097703444</v>
      </c>
      <c r="F76" s="18">
        <f t="shared" si="5"/>
        <v>-0.33429929366042277</v>
      </c>
    </row>
    <row r="77" spans="1:6" x14ac:dyDescent="0.2">
      <c r="A77" t="str">
        <f>$A$19</f>
        <v>Real estate</v>
      </c>
      <c r="B77" s="18">
        <f t="shared" si="6"/>
        <v>1.4126777780169464</v>
      </c>
      <c r="C77" s="18">
        <f t="shared" si="4"/>
        <v>0.73988439306360565</v>
      </c>
      <c r="D77" s="18">
        <f t="shared" si="3"/>
        <v>0.17838470467517187</v>
      </c>
      <c r="E77" s="18">
        <f t="shared" si="3"/>
        <v>1.1694386303167104</v>
      </c>
      <c r="F77" s="18">
        <f t="shared" si="5"/>
        <v>0.83800270753531247</v>
      </c>
    </row>
    <row r="78" spans="1:6" x14ac:dyDescent="0.2">
      <c r="A78" t="str">
        <f>$A$20</f>
        <v>Professional services</v>
      </c>
      <c r="B78" s="18">
        <f t="shared" si="6"/>
        <v>2.8795649394003142</v>
      </c>
      <c r="C78" s="18">
        <f t="shared" si="4"/>
        <v>-0.13492363322351597</v>
      </c>
      <c r="D78" s="18">
        <f t="shared" si="3"/>
        <v>0.63498861330197887</v>
      </c>
      <c r="E78" s="18">
        <f t="shared" si="3"/>
        <v>0.51914403049260205</v>
      </c>
      <c r="F78" s="18">
        <f t="shared" si="5"/>
        <v>0.55774406685469291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2.8768582197474135</v>
      </c>
      <c r="C79" s="18">
        <f t="shared" ref="C79:C84" si="8">IF(AND(D$3-C$3 &lt;&gt; 0,C21&lt;&gt;0,D21&lt;&gt;0),(EXP(LN(D21/C21)/(D$3-C$3))-1)*100,0)</f>
        <v>-8.6310055367032952</v>
      </c>
      <c r="D79" s="18">
        <f t="shared" ref="D79:D84" si="9">IF(AND(E$3-D$3 &lt;&gt; 0,D21&lt;&gt;0,E21&lt;&gt;0),(EXP(LN(E21/D21)/(E$3-D$3))-1)*100,0)</f>
        <v>1.3703218335210376</v>
      </c>
      <c r="E79" s="18">
        <f t="shared" ref="E79:E84" si="10">IF(AND(F$3-E$3 &lt;&gt; 0,E21&lt;&gt;0,F21&lt;&gt;0),(EXP(LN(F21/E21)/(F$3-E$3))-1)*100,0)</f>
        <v>0.67188495998629083</v>
      </c>
      <c r="F79" s="18">
        <f t="shared" si="5"/>
        <v>0.90416091855527458</v>
      </c>
    </row>
    <row r="80" spans="1:6" x14ac:dyDescent="0.2">
      <c r="A80" s="10" t="str">
        <f>$A$22</f>
        <v>Public admin. and defence</v>
      </c>
      <c r="B80" s="18">
        <f t="shared" si="7"/>
        <v>-1.5061850721288517</v>
      </c>
      <c r="C80" s="18">
        <f t="shared" si="8"/>
        <v>-0.85031407997546715</v>
      </c>
      <c r="D80" s="18">
        <f t="shared" si="9"/>
        <v>0.33766404462094446</v>
      </c>
      <c r="E80" s="18">
        <f t="shared" si="10"/>
        <v>0.31606222103877091</v>
      </c>
      <c r="F80" s="18">
        <f t="shared" si="5"/>
        <v>0.32326231210737522</v>
      </c>
    </row>
    <row r="81" spans="1:6" x14ac:dyDescent="0.2">
      <c r="A81" s="10" t="str">
        <f>$A$23</f>
        <v>Education</v>
      </c>
      <c r="B81" s="18">
        <f t="shared" si="7"/>
        <v>-0.14023727158488652</v>
      </c>
      <c r="C81" s="18">
        <f t="shared" si="8"/>
        <v>0.97029849640735133</v>
      </c>
      <c r="D81" s="18">
        <f t="shared" si="9"/>
        <v>0.3453181257521365</v>
      </c>
      <c r="E81" s="18">
        <f t="shared" si="10"/>
        <v>0.38931557771757497</v>
      </c>
      <c r="F81" s="18">
        <f t="shared" si="5"/>
        <v>0.3746476173531299</v>
      </c>
    </row>
    <row r="82" spans="1:6" x14ac:dyDescent="0.2">
      <c r="A82" s="10" t="str">
        <f>$A$24</f>
        <v>Health and social work</v>
      </c>
      <c r="B82" s="18">
        <f t="shared" si="7"/>
        <v>2.634821892209005</v>
      </c>
      <c r="C82" s="18">
        <f t="shared" si="8"/>
        <v>-1.0392443356039616</v>
      </c>
      <c r="D82" s="18">
        <f t="shared" si="9"/>
        <v>1.1788314779503928</v>
      </c>
      <c r="E82" s="18">
        <f t="shared" si="10"/>
        <v>0.53040329555689159</v>
      </c>
      <c r="F82" s="18">
        <f t="shared" si="5"/>
        <v>0.7460829691915416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1.1338789731796695</v>
      </c>
      <c r="C83" s="18">
        <f t="shared" si="8"/>
        <v>-6.0155087334537001</v>
      </c>
      <c r="D83" s="18">
        <f t="shared" si="9"/>
        <v>0.20748788308335708</v>
      </c>
      <c r="E83" s="18">
        <f t="shared" si="10"/>
        <v>0.9217185642182546</v>
      </c>
      <c r="F83" s="18">
        <f t="shared" si="5"/>
        <v>0.68307782244010351</v>
      </c>
    </row>
    <row r="84" spans="1:6" x14ac:dyDescent="0.2">
      <c r="A84" s="10" t="str">
        <f>$A$26</f>
        <v>Other services</v>
      </c>
      <c r="B84" s="18">
        <f t="shared" si="7"/>
        <v>-1.3230426646891114</v>
      </c>
      <c r="C84" s="18">
        <f t="shared" si="8"/>
        <v>-3.6137710898314634</v>
      </c>
      <c r="D84" s="18">
        <f t="shared" si="9"/>
        <v>-0.4029985464782837</v>
      </c>
      <c r="E84" s="18">
        <f t="shared" si="10"/>
        <v>6.0326367449237139E-3</v>
      </c>
      <c r="F84" s="18">
        <f t="shared" si="5"/>
        <v>-0.13049739943703509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1.0830238020725025</v>
      </c>
      <c r="C86" s="18">
        <f>IF(AND(D$3-C$3 &lt;&gt; 0,C28&lt;&gt;0,D28&lt;&gt;0),(EXP(LN(D28/C28)/(D$3-C$3))-1)*100,0)</f>
        <v>-2.6854853299247528</v>
      </c>
      <c r="D86" s="18">
        <f>IF(AND(E$3-D$3 &lt;&gt; 0,D28&lt;&gt;0,E28&lt;&gt;0),(EXP(LN(E28/D28)/(E$3-D$3))-1)*100,0)</f>
        <v>0.67441639592689118</v>
      </c>
      <c r="E86" s="18">
        <f>IF(AND(F$3-E$3 &lt;&gt; 0,E28&lt;&gt;0,F28&lt;&gt;0),(EXP(LN(F28/E28)/(F$3-E$3))-1)*100,0)</f>
        <v>0.34032016372833596</v>
      </c>
      <c r="F86" s="18">
        <f>IF(AND(F$3-D$3 &lt;&gt; 0,D28&lt;&gt;0,F28&lt;&gt;0),(EXP(LN(F28/D28)/(F$3-D$3))-1)*100,0)</f>
        <v>0.45156220068820474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-0.74599999999999422</v>
      </c>
      <c r="C90" s="27">
        <f>D5-C5</f>
        <v>-1.6920000000000051</v>
      </c>
      <c r="D90" s="27">
        <f t="shared" si="11"/>
        <v>0.16400000000000325</v>
      </c>
      <c r="E90" s="27">
        <f t="shared" si="11"/>
        <v>3.9999999999928981E-3</v>
      </c>
      <c r="F90" s="27">
        <f>F5-D5</f>
        <v>0.16799999999999615</v>
      </c>
    </row>
    <row r="91" spans="1:6" x14ac:dyDescent="0.2">
      <c r="A91" t="str">
        <f>$A$6</f>
        <v>Mining and quarrying</v>
      </c>
      <c r="B91" s="27">
        <f t="shared" si="11"/>
        <v>0.24600000000000044</v>
      </c>
      <c r="C91" s="27">
        <f t="shared" ref="C91:C105" si="12">D6-C6</f>
        <v>3.3999999999998698E-2</v>
      </c>
      <c r="D91" s="27">
        <f t="shared" si="11"/>
        <v>-0.15799999999999925</v>
      </c>
      <c r="E91" s="27">
        <f t="shared" si="11"/>
        <v>-0.15300000000000072</v>
      </c>
      <c r="F91" s="27">
        <f t="shared" ref="F91:F111" si="13">F6-D6</f>
        <v>-0.31099999999999994</v>
      </c>
    </row>
    <row r="92" spans="1:6" x14ac:dyDescent="0.2">
      <c r="A92" t="str">
        <f>$A$7</f>
        <v>Food drink and tobacco</v>
      </c>
      <c r="B92" s="27">
        <f t="shared" si="11"/>
        <v>-0.36199999999999832</v>
      </c>
      <c r="C92" s="27">
        <f t="shared" si="12"/>
        <v>-2.8999999999999027E-2</v>
      </c>
      <c r="D92" s="27">
        <f t="shared" si="11"/>
        <v>2.1000000000000796E-2</v>
      </c>
      <c r="E92" s="27">
        <f t="shared" si="11"/>
        <v>-8.8000000000000966E-2</v>
      </c>
      <c r="F92" s="27">
        <f t="shared" si="13"/>
        <v>-6.7000000000000171E-2</v>
      </c>
    </row>
    <row r="93" spans="1:6" x14ac:dyDescent="0.2">
      <c r="A93" t="str">
        <f>$A$8</f>
        <v>Engineering</v>
      </c>
      <c r="B93" s="27">
        <f t="shared" si="11"/>
        <v>-0.82299999999997198</v>
      </c>
      <c r="C93" s="27">
        <f t="shared" si="12"/>
        <v>-0.5550000000000086</v>
      </c>
      <c r="D93" s="27">
        <f t="shared" si="11"/>
        <v>0.52600000000000513</v>
      </c>
      <c r="E93" s="27">
        <f t="shared" si="11"/>
        <v>-0.57500000000002505</v>
      </c>
      <c r="F93" s="27">
        <f t="shared" si="13"/>
        <v>-4.9000000000019917E-2</v>
      </c>
    </row>
    <row r="94" spans="1:6" x14ac:dyDescent="0.2">
      <c r="A94" t="str">
        <f>$A$9</f>
        <v>Rest of manufacturing</v>
      </c>
      <c r="B94" s="27">
        <f t="shared" si="11"/>
        <v>1.3780000000000641</v>
      </c>
      <c r="C94" s="27">
        <f t="shared" si="12"/>
        <v>-0.99600000000006617</v>
      </c>
      <c r="D94" s="27">
        <f t="shared" si="11"/>
        <v>-0.28400000000005221</v>
      </c>
      <c r="E94" s="27">
        <f t="shared" si="11"/>
        <v>-2.3299999999998562</v>
      </c>
      <c r="F94" s="27">
        <f t="shared" si="13"/>
        <v>-2.6139999999999084</v>
      </c>
    </row>
    <row r="95" spans="1:6" x14ac:dyDescent="0.2">
      <c r="A95" t="str">
        <f>$A$10</f>
        <v>Electricity and gas</v>
      </c>
      <c r="B95" s="27">
        <f t="shared" si="11"/>
        <v>-7.7000000000000346E-2</v>
      </c>
      <c r="C95" s="27">
        <f t="shared" si="12"/>
        <v>5.1000000000000656E-2</v>
      </c>
      <c r="D95" s="27">
        <f t="shared" si="11"/>
        <v>-2.3000000000000409E-2</v>
      </c>
      <c r="E95" s="27">
        <f t="shared" si="11"/>
        <v>-7.0000000000000617E-3</v>
      </c>
      <c r="F95" s="27">
        <f t="shared" si="13"/>
        <v>-3.0000000000000471E-2</v>
      </c>
    </row>
    <row r="96" spans="1:6" x14ac:dyDescent="0.2">
      <c r="A96" t="str">
        <f>$A$11</f>
        <v>Water and sewerage</v>
      </c>
      <c r="B96" s="27">
        <f t="shared" si="11"/>
        <v>0.77100000000000435</v>
      </c>
      <c r="C96" s="27">
        <f t="shared" si="12"/>
        <v>-0.22799999999999487</v>
      </c>
      <c r="D96" s="27">
        <f t="shared" si="11"/>
        <v>3.7999999999991374E-2</v>
      </c>
      <c r="E96" s="27">
        <f t="shared" si="11"/>
        <v>4.3999999999998263E-2</v>
      </c>
      <c r="F96" s="27">
        <f t="shared" si="13"/>
        <v>8.1999999999989637E-2</v>
      </c>
    </row>
    <row r="97" spans="1:6" x14ac:dyDescent="0.2">
      <c r="A97" t="str">
        <f>$A$12</f>
        <v>Construction</v>
      </c>
      <c r="B97" s="27">
        <f t="shared" si="11"/>
        <v>4.9039999999999644</v>
      </c>
      <c r="C97" s="27">
        <f t="shared" si="12"/>
        <v>-1.4319999999998956</v>
      </c>
      <c r="D97" s="27">
        <f t="shared" si="11"/>
        <v>-7.2000000000006281E-2</v>
      </c>
      <c r="E97" s="27">
        <f t="shared" si="11"/>
        <v>0.38599999999996371</v>
      </c>
      <c r="F97" s="27">
        <f t="shared" si="13"/>
        <v>0.31399999999995742</v>
      </c>
    </row>
    <row r="98" spans="1:6" x14ac:dyDescent="0.2">
      <c r="A98" t="str">
        <f>$A$13</f>
        <v>Wholesale and retail trade</v>
      </c>
      <c r="B98" s="27">
        <f t="shared" si="11"/>
        <v>-4.634000000000114</v>
      </c>
      <c r="C98" s="27">
        <f t="shared" si="12"/>
        <v>-1.27699999999993</v>
      </c>
      <c r="D98" s="27">
        <f t="shared" si="11"/>
        <v>0.48400000000004439</v>
      </c>
      <c r="E98" s="27">
        <f t="shared" si="11"/>
        <v>0.53599999999998005</v>
      </c>
      <c r="F98" s="27">
        <f t="shared" si="13"/>
        <v>1.0200000000000244</v>
      </c>
    </row>
    <row r="99" spans="1:6" x14ac:dyDescent="0.2">
      <c r="A99" t="str">
        <f>$A$14</f>
        <v>Transport and storage</v>
      </c>
      <c r="B99" s="27">
        <f t="shared" si="11"/>
        <v>4.5560000000000223</v>
      </c>
      <c r="C99" s="27">
        <f t="shared" si="12"/>
        <v>-1.0770000000000337</v>
      </c>
      <c r="D99" s="27">
        <f t="shared" si="11"/>
        <v>2.9350000000000911</v>
      </c>
      <c r="E99" s="27">
        <f t="shared" si="11"/>
        <v>1.7989999999999746</v>
      </c>
      <c r="F99" s="27">
        <f t="shared" si="13"/>
        <v>4.7340000000000657</v>
      </c>
    </row>
    <row r="100" spans="1:6" x14ac:dyDescent="0.2">
      <c r="A100" t="str">
        <f>$A$15</f>
        <v>Accommodation and food</v>
      </c>
      <c r="B100" s="27">
        <f t="shared" si="11"/>
        <v>1.4540000000000113</v>
      </c>
      <c r="C100" s="27">
        <f t="shared" si="12"/>
        <v>0.6710000000000349</v>
      </c>
      <c r="D100" s="27">
        <f t="shared" si="11"/>
        <v>1.4209999999999674</v>
      </c>
      <c r="E100" s="27">
        <f t="shared" si="11"/>
        <v>3.2030000000000562</v>
      </c>
      <c r="F100" s="27">
        <f t="shared" si="13"/>
        <v>4.6240000000000236</v>
      </c>
    </row>
    <row r="101" spans="1:6" x14ac:dyDescent="0.2">
      <c r="A101" t="str">
        <f>$A$16</f>
        <v>Media</v>
      </c>
      <c r="B101" s="27">
        <f t="shared" si="11"/>
        <v>0.12099999999999844</v>
      </c>
      <c r="C101" s="27">
        <f t="shared" si="12"/>
        <v>0.24400000000000088</v>
      </c>
      <c r="D101" s="27">
        <f t="shared" si="11"/>
        <v>-2.7999999999999359E-2</v>
      </c>
      <c r="E101" s="27">
        <f t="shared" si="11"/>
        <v>2.5000000000001243E-2</v>
      </c>
      <c r="F101" s="27">
        <f t="shared" si="13"/>
        <v>-2.9999999999981153E-3</v>
      </c>
    </row>
    <row r="102" spans="1:6" x14ac:dyDescent="0.2">
      <c r="A102" t="str">
        <f>$A$17</f>
        <v>Information technology</v>
      </c>
      <c r="B102" s="27">
        <f t="shared" si="11"/>
        <v>1.2999999999999936</v>
      </c>
      <c r="C102" s="27">
        <f t="shared" si="12"/>
        <v>0.5209999999999777</v>
      </c>
      <c r="D102" s="27">
        <f t="shared" si="11"/>
        <v>0.56900000000003637</v>
      </c>
      <c r="E102" s="27">
        <f t="shared" si="11"/>
        <v>0.57299999999996309</v>
      </c>
      <c r="F102" s="27">
        <f t="shared" si="13"/>
        <v>1.1419999999999995</v>
      </c>
    </row>
    <row r="103" spans="1:6" x14ac:dyDescent="0.2">
      <c r="A103" t="str">
        <f>$A$18</f>
        <v>Finance and insurance</v>
      </c>
      <c r="B103" s="27">
        <f t="shared" si="11"/>
        <v>-2.4100000000000117</v>
      </c>
      <c r="C103" s="27">
        <f t="shared" si="12"/>
        <v>7.499999999999396E-2</v>
      </c>
      <c r="D103" s="27">
        <f t="shared" si="11"/>
        <v>-4.9999999999972289E-3</v>
      </c>
      <c r="E103" s="27">
        <f t="shared" si="11"/>
        <v>-0.22500000000001741</v>
      </c>
      <c r="F103" s="27">
        <f t="shared" si="13"/>
        <v>-0.23000000000001464</v>
      </c>
    </row>
    <row r="104" spans="1:6" x14ac:dyDescent="0.2">
      <c r="A104" t="str">
        <f>$A$19</f>
        <v>Real estate</v>
      </c>
      <c r="B104" s="27">
        <f t="shared" si="11"/>
        <v>0.23600000000000598</v>
      </c>
      <c r="C104" s="27">
        <f t="shared" si="12"/>
        <v>3.2000000000000917E-2</v>
      </c>
      <c r="D104" s="27">
        <f t="shared" si="11"/>
        <v>3.8999999999989043E-2</v>
      </c>
      <c r="E104" s="27">
        <f t="shared" si="11"/>
        <v>0.54199999999999893</v>
      </c>
      <c r="F104" s="27">
        <f t="shared" si="13"/>
        <v>0.58099999999998797</v>
      </c>
    </row>
    <row r="105" spans="1:6" x14ac:dyDescent="0.2">
      <c r="A105" t="str">
        <f>$A$20</f>
        <v>Professional services</v>
      </c>
      <c r="B105" s="27">
        <f t="shared" si="11"/>
        <v>1.9889999999999901</v>
      </c>
      <c r="C105" s="27">
        <f t="shared" si="12"/>
        <v>-2.4999999999984368E-2</v>
      </c>
      <c r="D105" s="27">
        <f t="shared" si="11"/>
        <v>0.59500000000000597</v>
      </c>
      <c r="E105" s="27">
        <f t="shared" si="11"/>
        <v>1.0150000000000396</v>
      </c>
      <c r="F105" s="27">
        <f t="shared" si="13"/>
        <v>1.6100000000000456</v>
      </c>
    </row>
    <row r="106" spans="1:6" x14ac:dyDescent="0.2">
      <c r="A106" s="10" t="str">
        <f>$A$21</f>
        <v>Support services</v>
      </c>
      <c r="B106" s="27">
        <f t="shared" ref="B106:B111" si="14">C21-B21</f>
        <v>2.4019999999999797</v>
      </c>
      <c r="C106" s="27">
        <f t="shared" ref="C106:C111" si="15">D21-C21</f>
        <v>-1.9330000000000709</v>
      </c>
      <c r="D106" s="27">
        <f t="shared" ref="D106:D111" si="16">E21-D21</f>
        <v>1.44100000000007</v>
      </c>
      <c r="E106" s="27">
        <f t="shared" ref="E106:E111" si="17">F21-E21</f>
        <v>1.5169999999999426</v>
      </c>
      <c r="F106" s="27">
        <f t="shared" si="13"/>
        <v>2.9580000000000126</v>
      </c>
    </row>
    <row r="107" spans="1:6" x14ac:dyDescent="0.2">
      <c r="A107" s="10" t="str">
        <f>$A$22</f>
        <v>Public admin. and defence</v>
      </c>
      <c r="B107" s="27">
        <f t="shared" si="14"/>
        <v>-0.81700000000000372</v>
      </c>
      <c r="C107" s="27">
        <f t="shared" si="15"/>
        <v>-0.1109999999999971</v>
      </c>
      <c r="D107" s="27">
        <f t="shared" si="16"/>
        <v>0.21999999999999531</v>
      </c>
      <c r="E107" s="27">
        <f t="shared" si="17"/>
        <v>0.4220000000000379</v>
      </c>
      <c r="F107" s="27">
        <f t="shared" si="13"/>
        <v>0.64200000000003321</v>
      </c>
    </row>
    <row r="108" spans="1:6" x14ac:dyDescent="0.2">
      <c r="A108" s="10" t="str">
        <f>$A$23</f>
        <v>Education</v>
      </c>
      <c r="B108" s="27">
        <f t="shared" si="14"/>
        <v>-0.15200000000002589</v>
      </c>
      <c r="C108" s="27">
        <f t="shared" si="15"/>
        <v>0.26199999999991164</v>
      </c>
      <c r="D108" s="27">
        <f t="shared" si="16"/>
        <v>0.47399999999996112</v>
      </c>
      <c r="E108" s="27">
        <f t="shared" si="17"/>
        <v>1.0990000000000073</v>
      </c>
      <c r="F108" s="27">
        <f t="shared" si="13"/>
        <v>1.5729999999999684</v>
      </c>
    </row>
    <row r="109" spans="1:6" x14ac:dyDescent="0.2">
      <c r="A109" s="10" t="str">
        <f>$A$24</f>
        <v>Health and social work</v>
      </c>
      <c r="B109" s="27">
        <f t="shared" si="14"/>
        <v>4.8010000000000446</v>
      </c>
      <c r="C109" s="27">
        <f t="shared" si="15"/>
        <v>-0.50500000000003098</v>
      </c>
      <c r="D109" s="27">
        <f t="shared" si="16"/>
        <v>2.9019999999998305</v>
      </c>
      <c r="E109" s="27">
        <f t="shared" si="17"/>
        <v>2.7700000000002234</v>
      </c>
      <c r="F109" s="27">
        <f t="shared" si="13"/>
        <v>5.6720000000000539</v>
      </c>
    </row>
    <row r="110" spans="1:6" x14ac:dyDescent="0.2">
      <c r="A110" s="10" t="str">
        <f>$A$25</f>
        <v>Arts and entertainment</v>
      </c>
      <c r="B110" s="27">
        <f t="shared" si="14"/>
        <v>0.56299999999999528</v>
      </c>
      <c r="C110" s="27">
        <f t="shared" si="15"/>
        <v>-0.76800000000003443</v>
      </c>
      <c r="D110" s="27">
        <f t="shared" si="16"/>
        <v>0.12500000000006573</v>
      </c>
      <c r="E110" s="27">
        <f t="shared" si="17"/>
        <v>1.1649999999999832</v>
      </c>
      <c r="F110" s="27">
        <f t="shared" si="13"/>
        <v>1.2900000000000489</v>
      </c>
    </row>
    <row r="111" spans="1:6" x14ac:dyDescent="0.2">
      <c r="A111" s="10" t="str">
        <f>$A$26</f>
        <v>Other services</v>
      </c>
      <c r="B111" s="27">
        <f t="shared" si="14"/>
        <v>-0.4799999999999951</v>
      </c>
      <c r="C111" s="27">
        <f t="shared" si="15"/>
        <v>-0.31700000000001616</v>
      </c>
      <c r="D111" s="27">
        <f t="shared" si="16"/>
        <v>-0.1689999999999845</v>
      </c>
      <c r="E111" s="27">
        <f t="shared" si="17"/>
        <v>4.9999999999918998E-3</v>
      </c>
      <c r="F111" s="27">
        <f t="shared" si="13"/>
        <v>-0.1639999999999926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14.219999999999914</v>
      </c>
      <c r="C113" s="29">
        <f>D28-C28</f>
        <v>-9.0550000000001774</v>
      </c>
      <c r="D113" s="29">
        <f>E28-D28</f>
        <v>11.214999999999975</v>
      </c>
      <c r="E113" s="29">
        <f>F28-E28</f>
        <v>11.727000000000373</v>
      </c>
      <c r="F113" s="29">
        <f>F28-D28</f>
        <v>22.942000000000348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Stoke-on-Trent and Staffordshire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8.3159999999999918</v>
      </c>
      <c r="C7" s="31">
        <f>'Ind T1'!C7</f>
        <v>8.5100000000000016</v>
      </c>
      <c r="D7" s="31">
        <f>'Ind T1'!D7</f>
        <v>6.6750000000000007</v>
      </c>
      <c r="E7" s="31">
        <f>'Ind T1'!E7</f>
        <v>6.6959999999999962</v>
      </c>
      <c r="F7" s="31">
        <f>'Ind T1'!F7</f>
        <v>6.5839999999999854</v>
      </c>
      <c r="H7" s="31">
        <f>C7-B7</f>
        <v>0.19400000000000972</v>
      </c>
      <c r="I7" s="31">
        <f>D7-C7</f>
        <v>-1.8350000000000009</v>
      </c>
      <c r="J7" s="31">
        <f>E7-D7</f>
        <v>2.0999999999995467E-2</v>
      </c>
      <c r="K7" s="31">
        <f>F7-E7</f>
        <v>-0.11200000000001076</v>
      </c>
      <c r="L7" s="31">
        <f>F7-D7</f>
        <v>-9.1000000000015291E-2</v>
      </c>
    </row>
    <row r="8" spans="1:12" x14ac:dyDescent="0.2">
      <c r="A8" t="str">
        <f>'Ind T2'!A5</f>
        <v>Agriculture</v>
      </c>
      <c r="B8" s="32">
        <f>'Ind T2'!B5</f>
        <v>5.9149999999999965</v>
      </c>
      <c r="C8" s="32">
        <f>'Ind T2'!C5</f>
        <v>5.1690000000000023</v>
      </c>
      <c r="D8" s="32">
        <f>'Ind T2'!D5</f>
        <v>3.4769999999999972</v>
      </c>
      <c r="E8" s="32">
        <f>'Ind T2'!E5</f>
        <v>3.6410000000000005</v>
      </c>
      <c r="F8" s="32">
        <f>'Ind T2'!F5</f>
        <v>3.6449999999999934</v>
      </c>
      <c r="H8" s="11">
        <f t="shared" ref="H8:H40" si="0">C8-B8</f>
        <v>-0.74599999999999422</v>
      </c>
      <c r="I8" s="31">
        <f t="shared" ref="I8:I38" si="1">D8-C8</f>
        <v>-1.6920000000000051</v>
      </c>
      <c r="J8" s="11">
        <f t="shared" ref="J8:J38" si="2">E8-D8</f>
        <v>0.16400000000000325</v>
      </c>
      <c r="K8" s="11">
        <f t="shared" ref="K8:K38" si="3">F8-E8</f>
        <v>3.9999999999928981E-3</v>
      </c>
      <c r="L8" s="31">
        <f t="shared" ref="L8:L40" si="4">F8-D8</f>
        <v>0.16799999999999615</v>
      </c>
    </row>
    <row r="9" spans="1:12" x14ac:dyDescent="0.2">
      <c r="A9" t="str">
        <f>'Ind T2'!A6</f>
        <v>Mining and quarrying</v>
      </c>
      <c r="B9" s="32">
        <f>'Ind T2'!B6</f>
        <v>0.22000000000000053</v>
      </c>
      <c r="C9" s="32">
        <f>'Ind T2'!C6</f>
        <v>0.46600000000000097</v>
      </c>
      <c r="D9" s="32">
        <f>'Ind T2'!D6</f>
        <v>0.49999999999999967</v>
      </c>
      <c r="E9" s="32">
        <f>'Ind T2'!E6</f>
        <v>0.34200000000000041</v>
      </c>
      <c r="F9" s="32">
        <f>'Ind T2'!F6</f>
        <v>0.1889999999999997</v>
      </c>
      <c r="H9" s="11">
        <f t="shared" si="0"/>
        <v>0.24600000000000044</v>
      </c>
      <c r="I9" s="31">
        <f t="shared" si="1"/>
        <v>3.3999999999998698E-2</v>
      </c>
      <c r="J9" s="11">
        <f t="shared" si="2"/>
        <v>-0.15799999999999925</v>
      </c>
      <c r="K9" s="11">
        <f t="shared" si="3"/>
        <v>-0.15300000000000072</v>
      </c>
      <c r="L9" s="31">
        <f t="shared" si="4"/>
        <v>-0.31099999999999994</v>
      </c>
    </row>
    <row r="10" spans="1:12" x14ac:dyDescent="0.2">
      <c r="A10" t="str">
        <f>'Ind T2'!A10</f>
        <v>Electricity and gas</v>
      </c>
      <c r="B10" s="32">
        <f>'Ind T2'!B10</f>
        <v>0.43100000000000005</v>
      </c>
      <c r="C10" s="32">
        <f>'Ind T2'!C10</f>
        <v>0.3539999999999997</v>
      </c>
      <c r="D10" s="32">
        <f>'Ind T2'!D10</f>
        <v>0.40500000000000036</v>
      </c>
      <c r="E10" s="32">
        <f>'Ind T2'!E10</f>
        <v>0.38199999999999995</v>
      </c>
      <c r="F10" s="32">
        <f>'Ind T2'!F10</f>
        <v>0.37499999999999989</v>
      </c>
      <c r="H10" s="11">
        <f t="shared" si="0"/>
        <v>-7.7000000000000346E-2</v>
      </c>
      <c r="I10" s="31">
        <f t="shared" si="1"/>
        <v>5.1000000000000656E-2</v>
      </c>
      <c r="J10" s="11">
        <f t="shared" si="2"/>
        <v>-2.3000000000000409E-2</v>
      </c>
      <c r="K10" s="11">
        <f t="shared" si="3"/>
        <v>-7.0000000000000617E-3</v>
      </c>
      <c r="L10" s="31">
        <f t="shared" si="4"/>
        <v>-3.0000000000000471E-2</v>
      </c>
    </row>
    <row r="11" spans="1:12" x14ac:dyDescent="0.2">
      <c r="A11" t="str">
        <f>'Ind T2'!A11</f>
        <v>Water and sewerage</v>
      </c>
      <c r="B11" s="32">
        <f>'Ind T2'!B11</f>
        <v>1.7499999999999942</v>
      </c>
      <c r="C11" s="32">
        <f>'Ind T2'!C11</f>
        <v>2.5209999999999986</v>
      </c>
      <c r="D11" s="32">
        <f>'Ind T2'!D11</f>
        <v>2.2930000000000037</v>
      </c>
      <c r="E11" s="32">
        <f>'Ind T2'!E11</f>
        <v>2.3309999999999951</v>
      </c>
      <c r="F11" s="32">
        <f>'Ind T2'!F11</f>
        <v>2.3749999999999933</v>
      </c>
      <c r="H11" s="11">
        <f t="shared" ref="H11" si="5">C11-B11</f>
        <v>0.77100000000000435</v>
      </c>
      <c r="I11" s="31">
        <f t="shared" ref="I11" si="6">D11-C11</f>
        <v>-0.22799999999999487</v>
      </c>
      <c r="J11" s="11">
        <f t="shared" ref="J11" si="7">E11-D11</f>
        <v>3.7999999999991374E-2</v>
      </c>
      <c r="K11" s="11">
        <f t="shared" ref="K11" si="8">F11-E11</f>
        <v>4.3999999999998263E-2</v>
      </c>
      <c r="L11" s="31">
        <f t="shared" si="4"/>
        <v>8.1999999999989637E-2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38.196999999999974</v>
      </c>
      <c r="C13" s="31">
        <f>'Ind T1'!C8</f>
        <v>38.390000000000072</v>
      </c>
      <c r="D13" s="31">
        <f>'Ind T1'!D8</f>
        <v>36.809999999999995</v>
      </c>
      <c r="E13" s="31">
        <f>'Ind T1'!E8</f>
        <v>37.072999999999951</v>
      </c>
      <c r="F13" s="31">
        <f>'Ind T1'!F8</f>
        <v>34.080000000000069</v>
      </c>
      <c r="H13" s="31">
        <f t="shared" si="0"/>
        <v>0.19300000000009732</v>
      </c>
      <c r="I13" s="31">
        <f t="shared" si="1"/>
        <v>-1.5800000000000765</v>
      </c>
      <c r="J13" s="31">
        <f t="shared" si="2"/>
        <v>0.26299999999995549</v>
      </c>
      <c r="K13" s="31">
        <f t="shared" si="3"/>
        <v>-2.9929999999998813</v>
      </c>
      <c r="L13" s="31">
        <f t="shared" si="4"/>
        <v>-2.7299999999999258</v>
      </c>
    </row>
    <row r="14" spans="1:12" x14ac:dyDescent="0.2">
      <c r="A14" t="str">
        <f>'Ind T2'!A7</f>
        <v>Food drink and tobacco</v>
      </c>
      <c r="B14" s="32">
        <f>'Ind T2'!B7</f>
        <v>3.5819999999999941</v>
      </c>
      <c r="C14" s="32">
        <f>'Ind T2'!C7</f>
        <v>3.2199999999999958</v>
      </c>
      <c r="D14" s="32">
        <f>'Ind T2'!D7</f>
        <v>3.1909999999999967</v>
      </c>
      <c r="E14" s="32">
        <f>'Ind T2'!E7</f>
        <v>3.2119999999999975</v>
      </c>
      <c r="F14" s="32">
        <f>'Ind T2'!F7</f>
        <v>3.1239999999999966</v>
      </c>
      <c r="H14" s="11">
        <f t="shared" si="0"/>
        <v>-0.36199999999999832</v>
      </c>
      <c r="I14" s="31">
        <f t="shared" si="1"/>
        <v>-2.8999999999999027E-2</v>
      </c>
      <c r="J14" s="11">
        <f t="shared" si="2"/>
        <v>2.1000000000000796E-2</v>
      </c>
      <c r="K14" s="11">
        <f t="shared" si="3"/>
        <v>-8.8000000000000966E-2</v>
      </c>
      <c r="L14" s="31">
        <f t="shared" si="4"/>
        <v>-6.7000000000000171E-2</v>
      </c>
    </row>
    <row r="15" spans="1:12" x14ac:dyDescent="0.2">
      <c r="A15" t="str">
        <f>'Ind T2'!A8</f>
        <v>Engineering</v>
      </c>
      <c r="B15" s="32">
        <f>'Ind T2'!B8</f>
        <v>7.640999999999992</v>
      </c>
      <c r="C15" s="32">
        <f>'Ind T2'!C8</f>
        <v>6.81800000000002</v>
      </c>
      <c r="D15" s="32">
        <f>'Ind T2'!D8</f>
        <v>6.2630000000000114</v>
      </c>
      <c r="E15" s="32">
        <f>'Ind T2'!E8</f>
        <v>6.7890000000000166</v>
      </c>
      <c r="F15" s="32">
        <f>'Ind T2'!F8</f>
        <v>6.2139999999999915</v>
      </c>
      <c r="H15" s="11">
        <f t="shared" si="0"/>
        <v>-0.82299999999997198</v>
      </c>
      <c r="I15" s="31">
        <f t="shared" si="1"/>
        <v>-0.5550000000000086</v>
      </c>
      <c r="J15" s="11">
        <f t="shared" si="2"/>
        <v>0.52600000000000513</v>
      </c>
      <c r="K15" s="11">
        <f t="shared" si="3"/>
        <v>-0.57500000000002505</v>
      </c>
      <c r="L15" s="31">
        <f t="shared" si="4"/>
        <v>-4.9000000000019917E-2</v>
      </c>
    </row>
    <row r="16" spans="1:12" x14ac:dyDescent="0.2">
      <c r="A16" t="str">
        <f>'Ind T2'!A9</f>
        <v>Rest of manufacturing</v>
      </c>
      <c r="B16" s="32">
        <f>'Ind T2'!B9</f>
        <v>26.97399999999999</v>
      </c>
      <c r="C16" s="32">
        <f>'Ind T2'!C9</f>
        <v>28.352000000000054</v>
      </c>
      <c r="D16" s="32">
        <f>'Ind T2'!D9</f>
        <v>27.355999999999987</v>
      </c>
      <c r="E16" s="32">
        <f>'Ind T2'!E9</f>
        <v>27.071999999999935</v>
      </c>
      <c r="F16" s="32">
        <f>'Ind T2'!F9</f>
        <v>24.742000000000079</v>
      </c>
      <c r="H16" s="11">
        <f t="shared" si="0"/>
        <v>1.3780000000000641</v>
      </c>
      <c r="I16" s="31">
        <f t="shared" si="1"/>
        <v>-0.99600000000006617</v>
      </c>
      <c r="J16" s="11">
        <f t="shared" si="2"/>
        <v>-0.28400000000005221</v>
      </c>
      <c r="K16" s="11">
        <f t="shared" si="3"/>
        <v>-2.3299999999998562</v>
      </c>
      <c r="L16" s="31">
        <f t="shared" si="4"/>
        <v>-2.6139999999999084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21.404999999999966</v>
      </c>
      <c r="C18" s="31">
        <f>'Ind T1'!C9</f>
        <v>26.30899999999993</v>
      </c>
      <c r="D18" s="31">
        <f>'Ind T1'!D9</f>
        <v>24.877000000000034</v>
      </c>
      <c r="E18" s="31">
        <f>'Ind T1'!E9</f>
        <v>24.805000000000028</v>
      </c>
      <c r="F18" s="31">
        <f>'Ind T1'!F9</f>
        <v>25.190999999999992</v>
      </c>
      <c r="H18" s="31">
        <f t="shared" si="0"/>
        <v>4.9039999999999644</v>
      </c>
      <c r="I18" s="31">
        <f t="shared" si="1"/>
        <v>-1.4319999999998956</v>
      </c>
      <c r="J18" s="31">
        <f t="shared" si="2"/>
        <v>-7.2000000000006281E-2</v>
      </c>
      <c r="K18" s="31">
        <f t="shared" si="3"/>
        <v>0.38599999999996371</v>
      </c>
      <c r="L18" s="31">
        <f t="shared" si="4"/>
        <v>0.31399999999995742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93.588999999999984</v>
      </c>
      <c r="C20" s="31">
        <f>'Ind T1'!C10</f>
        <v>94.964999999999904</v>
      </c>
      <c r="D20" s="31">
        <f>'Ind T1'!D10</f>
        <v>93.281999999999982</v>
      </c>
      <c r="E20" s="31">
        <f>'Ind T1'!E10</f>
        <v>98.122000000000071</v>
      </c>
      <c r="F20" s="31">
        <f>'Ind T1'!F10</f>
        <v>103.6600000000001</v>
      </c>
      <c r="H20" s="31">
        <f t="shared" si="0"/>
        <v>1.3759999999999195</v>
      </c>
      <c r="I20" s="31">
        <f t="shared" si="1"/>
        <v>-1.6829999999999217</v>
      </c>
      <c r="J20" s="31">
        <f t="shared" si="2"/>
        <v>4.8400000000000887</v>
      </c>
      <c r="K20" s="31">
        <f t="shared" si="3"/>
        <v>5.5380000000000251</v>
      </c>
      <c r="L20" s="31">
        <f t="shared" si="4"/>
        <v>10.378000000000114</v>
      </c>
    </row>
    <row r="21" spans="1:12" x14ac:dyDescent="0.2">
      <c r="A21" s="10" t="str">
        <f>'Ind T2'!A13</f>
        <v>Wholesale and retail trade</v>
      </c>
      <c r="B21" s="32">
        <f>'Ind T2'!B13</f>
        <v>53.93600000000005</v>
      </c>
      <c r="C21" s="32">
        <f>'Ind T2'!C13</f>
        <v>49.301999999999936</v>
      </c>
      <c r="D21" s="32">
        <f>'Ind T2'!D13</f>
        <v>48.025000000000006</v>
      </c>
      <c r="E21" s="32">
        <f>'Ind T2'!E13</f>
        <v>48.50900000000005</v>
      </c>
      <c r="F21" s="32">
        <f>'Ind T2'!F13</f>
        <v>49.04500000000003</v>
      </c>
      <c r="H21" s="11">
        <f t="shared" si="0"/>
        <v>-4.634000000000114</v>
      </c>
      <c r="I21" s="31">
        <f t="shared" si="1"/>
        <v>-1.27699999999993</v>
      </c>
      <c r="J21" s="11">
        <f t="shared" si="2"/>
        <v>0.48400000000004439</v>
      </c>
      <c r="K21" s="11">
        <f t="shared" si="3"/>
        <v>0.53599999999998005</v>
      </c>
      <c r="L21" s="31">
        <f t="shared" si="4"/>
        <v>1.0200000000000244</v>
      </c>
    </row>
    <row r="22" spans="1:12" x14ac:dyDescent="0.2">
      <c r="A22" s="10" t="str">
        <f>'Ind T2'!A14</f>
        <v>Transport and storage</v>
      </c>
      <c r="B22" s="32">
        <f>'Ind T2'!B14</f>
        <v>21.77499999999997</v>
      </c>
      <c r="C22" s="32">
        <f>'Ind T2'!C14</f>
        <v>26.330999999999992</v>
      </c>
      <c r="D22" s="32">
        <f>'Ind T2'!D14</f>
        <v>25.253999999999959</v>
      </c>
      <c r="E22" s="32">
        <f>'Ind T2'!E14</f>
        <v>28.18900000000005</v>
      </c>
      <c r="F22" s="32">
        <f>'Ind T2'!F14</f>
        <v>29.988000000000024</v>
      </c>
      <c r="H22" s="11">
        <f t="shared" si="0"/>
        <v>4.5560000000000223</v>
      </c>
      <c r="I22" s="31">
        <f t="shared" si="1"/>
        <v>-1.0770000000000337</v>
      </c>
      <c r="J22" s="11">
        <f t="shared" si="2"/>
        <v>2.9350000000000911</v>
      </c>
      <c r="K22" s="11">
        <f t="shared" si="3"/>
        <v>1.7989999999999746</v>
      </c>
      <c r="L22" s="31">
        <f t="shared" si="4"/>
        <v>4.7340000000000657</v>
      </c>
    </row>
    <row r="23" spans="1:12" x14ac:dyDescent="0.2">
      <c r="A23" s="10" t="str">
        <f>'Ind T2'!A15</f>
        <v>Accommodation and food</v>
      </c>
      <c r="B23" s="32">
        <f>'Ind T2'!B15</f>
        <v>17.877999999999972</v>
      </c>
      <c r="C23" s="32">
        <f>'Ind T2'!C15</f>
        <v>19.331999999999983</v>
      </c>
      <c r="D23" s="32">
        <f>'Ind T2'!D15</f>
        <v>20.003000000000018</v>
      </c>
      <c r="E23" s="32">
        <f>'Ind T2'!E15</f>
        <v>21.423999999999985</v>
      </c>
      <c r="F23" s="32">
        <f>'Ind T2'!F15</f>
        <v>24.627000000000042</v>
      </c>
      <c r="H23" s="11">
        <f t="shared" si="0"/>
        <v>1.4540000000000113</v>
      </c>
      <c r="I23" s="31">
        <f t="shared" si="1"/>
        <v>0.6710000000000349</v>
      </c>
      <c r="J23" s="11">
        <f t="shared" si="2"/>
        <v>1.4209999999999674</v>
      </c>
      <c r="K23" s="11">
        <f t="shared" si="3"/>
        <v>3.2030000000000562</v>
      </c>
      <c r="L23" s="31">
        <f t="shared" si="4"/>
        <v>4.6240000000000236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76.639000000000038</v>
      </c>
      <c r="C25" s="31">
        <f>'Ind T1'!C11</f>
        <v>80.360000000000014</v>
      </c>
      <c r="D25" s="31">
        <f>'Ind T1'!D11</f>
        <v>78.188999999999865</v>
      </c>
      <c r="E25" s="31">
        <f>'Ind T1'!E11</f>
        <v>80.756000000000057</v>
      </c>
      <c r="F25" s="31">
        <f>'Ind T1'!F11</f>
        <v>85.372999999999962</v>
      </c>
      <c r="H25" s="31">
        <f t="shared" si="0"/>
        <v>3.7209999999999752</v>
      </c>
      <c r="I25" s="31">
        <f t="shared" si="1"/>
        <v>-2.1710000000001486</v>
      </c>
      <c r="J25" s="31">
        <f t="shared" si="2"/>
        <v>2.567000000000192</v>
      </c>
      <c r="K25" s="31">
        <f t="shared" si="3"/>
        <v>4.616999999999905</v>
      </c>
      <c r="L25" s="31">
        <f t="shared" si="4"/>
        <v>7.184000000000097</v>
      </c>
    </row>
    <row r="26" spans="1:12" x14ac:dyDescent="0.2">
      <c r="A26" s="10" t="str">
        <f>'Ind T2'!A16</f>
        <v>Media</v>
      </c>
      <c r="B26" s="11">
        <f>'Ind T2'!B16</f>
        <v>1.2029999999999981</v>
      </c>
      <c r="C26" s="11">
        <f>'Ind T2'!C16</f>
        <v>1.3239999999999965</v>
      </c>
      <c r="D26" s="11">
        <f>'Ind T2'!D16</f>
        <v>1.5679999999999974</v>
      </c>
      <c r="E26" s="11">
        <f>'Ind T2'!E16</f>
        <v>1.539999999999998</v>
      </c>
      <c r="F26" s="11">
        <f>'Ind T2'!F16</f>
        <v>1.5649999999999993</v>
      </c>
      <c r="H26" s="11">
        <f t="shared" si="0"/>
        <v>0.12099999999999844</v>
      </c>
      <c r="I26" s="31">
        <f t="shared" si="1"/>
        <v>0.24400000000000088</v>
      </c>
      <c r="J26" s="11">
        <f t="shared" si="2"/>
        <v>-2.7999999999999359E-2</v>
      </c>
      <c r="K26" s="11">
        <f t="shared" si="3"/>
        <v>2.5000000000001243E-2</v>
      </c>
      <c r="L26" s="31">
        <f t="shared" si="4"/>
        <v>-2.9999999999981153E-3</v>
      </c>
    </row>
    <row r="27" spans="1:12" x14ac:dyDescent="0.2">
      <c r="A27" s="10" t="str">
        <f>'Ind T2'!A17</f>
        <v>Information technology</v>
      </c>
      <c r="B27" s="11">
        <f>'Ind T2'!B17</f>
        <v>6.3270000000000035</v>
      </c>
      <c r="C27" s="11">
        <f>'Ind T2'!C17</f>
        <v>7.6269999999999971</v>
      </c>
      <c r="D27" s="11">
        <f>'Ind T2'!D17</f>
        <v>8.1479999999999748</v>
      </c>
      <c r="E27" s="11">
        <f>'Ind T2'!E17</f>
        <v>8.7170000000000112</v>
      </c>
      <c r="F27" s="11">
        <f>'Ind T2'!F17</f>
        <v>9.2899999999999743</v>
      </c>
      <c r="H27" s="11">
        <f t="shared" si="0"/>
        <v>1.2999999999999936</v>
      </c>
      <c r="I27" s="31">
        <f t="shared" si="1"/>
        <v>0.5209999999999777</v>
      </c>
      <c r="J27" s="11">
        <f t="shared" si="2"/>
        <v>0.56900000000003637</v>
      </c>
      <c r="K27" s="11">
        <f t="shared" si="3"/>
        <v>0.57299999999996309</v>
      </c>
      <c r="L27" s="31">
        <f t="shared" si="4"/>
        <v>1.1419999999999995</v>
      </c>
    </row>
    <row r="28" spans="1:12" x14ac:dyDescent="0.2">
      <c r="A28" s="10" t="str">
        <f>'Ind T2'!A18</f>
        <v>Finance and insurance</v>
      </c>
      <c r="B28" s="11">
        <f>'Ind T2'!B18</f>
        <v>7.0300000000000225</v>
      </c>
      <c r="C28" s="11">
        <f>'Ind T2'!C18</f>
        <v>4.6200000000000108</v>
      </c>
      <c r="D28" s="11">
        <f>'Ind T2'!D18</f>
        <v>4.6950000000000047</v>
      </c>
      <c r="E28" s="11">
        <f>'Ind T2'!E18</f>
        <v>4.6900000000000075</v>
      </c>
      <c r="F28" s="11">
        <f>'Ind T2'!F18</f>
        <v>4.4649999999999901</v>
      </c>
      <c r="H28" s="11">
        <f t="shared" si="0"/>
        <v>-2.4100000000000117</v>
      </c>
      <c r="I28" s="31">
        <f t="shared" si="1"/>
        <v>7.499999999999396E-2</v>
      </c>
      <c r="J28" s="11">
        <f t="shared" si="2"/>
        <v>-4.9999999999972289E-3</v>
      </c>
      <c r="K28" s="11">
        <f t="shared" si="3"/>
        <v>-0.22500000000001741</v>
      </c>
      <c r="L28" s="31">
        <f t="shared" si="4"/>
        <v>-0.23000000000001464</v>
      </c>
    </row>
    <row r="29" spans="1:12" x14ac:dyDescent="0.2">
      <c r="A29" s="10" t="str">
        <f>'Ind T2'!A19</f>
        <v>Real estate</v>
      </c>
      <c r="B29" s="11">
        <f>'Ind T2'!B19</f>
        <v>4.088999999999996</v>
      </c>
      <c r="C29" s="11">
        <f>'Ind T2'!C19</f>
        <v>4.325000000000002</v>
      </c>
      <c r="D29" s="11">
        <f>'Ind T2'!D19</f>
        <v>4.3570000000000029</v>
      </c>
      <c r="E29" s="11">
        <f>'Ind T2'!E19</f>
        <v>4.3959999999999919</v>
      </c>
      <c r="F29" s="11">
        <f>'Ind T2'!F19</f>
        <v>4.9379999999999908</v>
      </c>
      <c r="H29" s="11">
        <f t="shared" ref="H29:H31" si="9">C29-B29</f>
        <v>0.23600000000000598</v>
      </c>
      <c r="I29" s="31">
        <f t="shared" ref="I29:I31" si="10">D29-C29</f>
        <v>3.2000000000000917E-2</v>
      </c>
      <c r="J29" s="11">
        <f t="shared" ref="J29:J31" si="11">E29-D29</f>
        <v>3.8999999999989043E-2</v>
      </c>
      <c r="K29" s="11">
        <f t="shared" ref="K29:K31" si="12">F29-E29</f>
        <v>0.54199999999999893</v>
      </c>
      <c r="L29" s="31">
        <f t="shared" si="4"/>
        <v>0.58099999999998797</v>
      </c>
    </row>
    <row r="30" spans="1:12" x14ac:dyDescent="0.2">
      <c r="A30" s="10" t="str">
        <f>'Ind T2'!A20</f>
        <v>Professional services</v>
      </c>
      <c r="B30" s="11">
        <f>'Ind T2'!B20</f>
        <v>16.539999999999988</v>
      </c>
      <c r="C30" s="11">
        <f>'Ind T2'!C20</f>
        <v>18.528999999999979</v>
      </c>
      <c r="D30" s="11">
        <f>'Ind T2'!D20</f>
        <v>18.503999999999994</v>
      </c>
      <c r="E30" s="11">
        <f>'Ind T2'!E20</f>
        <v>19.099</v>
      </c>
      <c r="F30" s="11">
        <f>'Ind T2'!F20</f>
        <v>20.11400000000004</v>
      </c>
      <c r="H30" s="11">
        <f t="shared" si="9"/>
        <v>1.9889999999999901</v>
      </c>
      <c r="I30" s="31">
        <f t="shared" si="10"/>
        <v>-2.4999999999984368E-2</v>
      </c>
      <c r="J30" s="11">
        <f t="shared" si="11"/>
        <v>0.59500000000000597</v>
      </c>
      <c r="K30" s="11">
        <f t="shared" si="12"/>
        <v>1.0150000000000396</v>
      </c>
      <c r="L30" s="31">
        <f t="shared" si="4"/>
        <v>1.6100000000000456</v>
      </c>
    </row>
    <row r="31" spans="1:12" x14ac:dyDescent="0.2">
      <c r="A31" s="10" t="str">
        <f>'Ind T2'!A21</f>
        <v>Support services</v>
      </c>
      <c r="B31" s="11">
        <f>'Ind T2'!B21</f>
        <v>19.994000000000032</v>
      </c>
      <c r="C31" s="11">
        <f>'Ind T2'!C21</f>
        <v>22.396000000000011</v>
      </c>
      <c r="D31" s="11">
        <f>'Ind T2'!D21</f>
        <v>20.462999999999941</v>
      </c>
      <c r="E31" s="11">
        <f>'Ind T2'!E21</f>
        <v>21.904000000000011</v>
      </c>
      <c r="F31" s="11">
        <f>'Ind T2'!F21</f>
        <v>23.420999999999953</v>
      </c>
      <c r="H31" s="11">
        <f t="shared" si="9"/>
        <v>2.4019999999999797</v>
      </c>
      <c r="I31" s="31">
        <f t="shared" si="10"/>
        <v>-1.9330000000000709</v>
      </c>
      <c r="J31" s="11">
        <f t="shared" si="11"/>
        <v>1.44100000000007</v>
      </c>
      <c r="K31" s="11">
        <f t="shared" si="12"/>
        <v>1.5169999999999426</v>
      </c>
      <c r="L31" s="31">
        <f t="shared" si="4"/>
        <v>2.9580000000000126</v>
      </c>
    </row>
    <row r="32" spans="1:12" x14ac:dyDescent="0.2">
      <c r="A32" s="10" t="str">
        <f>'Ind T2'!A25</f>
        <v>Arts and entertainment</v>
      </c>
      <c r="B32" s="11">
        <f>'Ind T2'!B25</f>
        <v>12.20400000000001</v>
      </c>
      <c r="C32" s="11">
        <f>'Ind T2'!C25</f>
        <v>12.767000000000005</v>
      </c>
      <c r="D32" s="11">
        <f>'Ind T2'!D25</f>
        <v>11.99899999999997</v>
      </c>
      <c r="E32" s="11">
        <f>'Ind T2'!E25</f>
        <v>12.124000000000036</v>
      </c>
      <c r="F32" s="11">
        <f>'Ind T2'!F25</f>
        <v>13.289000000000019</v>
      </c>
      <c r="H32" s="11">
        <f t="shared" ref="H32" si="13">C32-B32</f>
        <v>0.56299999999999528</v>
      </c>
      <c r="I32" s="31">
        <f t="shared" ref="I32:I33" si="14">D32-C32</f>
        <v>-0.76800000000003443</v>
      </c>
      <c r="J32" s="11">
        <f t="shared" ref="J32:J33" si="15">E32-D32</f>
        <v>0.12500000000006573</v>
      </c>
      <c r="K32" s="11">
        <f t="shared" ref="K32:K33" si="16">F32-E32</f>
        <v>1.1649999999999832</v>
      </c>
      <c r="L32" s="31">
        <f t="shared" si="4"/>
        <v>1.2900000000000489</v>
      </c>
    </row>
    <row r="33" spans="1:12" x14ac:dyDescent="0.2">
      <c r="A33" s="10" t="str">
        <f>'Ind T2'!A26</f>
        <v>Other services</v>
      </c>
      <c r="B33" s="11">
        <f>'Ind T2'!B26</f>
        <v>9.2519999999999936</v>
      </c>
      <c r="C33" s="11">
        <f>'Ind T2'!C26</f>
        <v>8.7719999999999985</v>
      </c>
      <c r="D33" s="11">
        <f>'Ind T2'!D26</f>
        <v>8.4549999999999823</v>
      </c>
      <c r="E33" s="11">
        <f>'Ind T2'!E26</f>
        <v>8.2859999999999978</v>
      </c>
      <c r="F33" s="11">
        <f>'Ind T2'!F26</f>
        <v>8.2909999999999897</v>
      </c>
      <c r="H33" s="11">
        <f>C33-B33</f>
        <v>-0.4799999999999951</v>
      </c>
      <c r="I33" s="31">
        <f t="shared" si="14"/>
        <v>-0.31700000000001616</v>
      </c>
      <c r="J33" s="11">
        <f t="shared" si="15"/>
        <v>-0.1689999999999845</v>
      </c>
      <c r="K33" s="11">
        <f t="shared" si="16"/>
        <v>4.9999999999918998E-3</v>
      </c>
      <c r="L33" s="31">
        <f t="shared" si="4"/>
        <v>-0.1639999999999926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84.817000000000093</v>
      </c>
      <c r="C35" s="31">
        <f>'Ind T1'!C12</f>
        <v>88.6490000000001</v>
      </c>
      <c r="D35" s="31">
        <f>'Ind T1'!D12</f>
        <v>88.294999999999987</v>
      </c>
      <c r="E35" s="31">
        <f>'Ind T1'!E12</f>
        <v>91.890999999999764</v>
      </c>
      <c r="F35" s="31">
        <f>'Ind T1'!F12</f>
        <v>96.182000000000045</v>
      </c>
      <c r="H35" s="31">
        <f t="shared" si="0"/>
        <v>3.8320000000000078</v>
      </c>
      <c r="I35" s="31">
        <f t="shared" si="1"/>
        <v>-0.35400000000011289</v>
      </c>
      <c r="J35" s="31">
        <f t="shared" si="2"/>
        <v>3.5959999999997763</v>
      </c>
      <c r="K35" s="31">
        <f t="shared" si="3"/>
        <v>4.291000000000281</v>
      </c>
      <c r="L35" s="31">
        <f t="shared" si="4"/>
        <v>7.8870000000000573</v>
      </c>
    </row>
    <row r="36" spans="1:12" x14ac:dyDescent="0.2">
      <c r="A36" s="10" t="str">
        <f>'Ind T2'!A22</f>
        <v>Public admin. and defence</v>
      </c>
      <c r="B36" s="32">
        <f>'Ind T2'!B22</f>
        <v>13.870999999999992</v>
      </c>
      <c r="C36" s="32">
        <f>'Ind T2'!C22</f>
        <v>13.053999999999988</v>
      </c>
      <c r="D36" s="32">
        <f>'Ind T2'!D22</f>
        <v>12.942999999999991</v>
      </c>
      <c r="E36" s="32">
        <f>'Ind T2'!E22</f>
        <v>13.162999999999986</v>
      </c>
      <c r="F36" s="32">
        <f>'Ind T2'!F22</f>
        <v>13.585000000000024</v>
      </c>
      <c r="H36" s="11">
        <f t="shared" si="0"/>
        <v>-0.81700000000000372</v>
      </c>
      <c r="I36" s="31">
        <f t="shared" si="1"/>
        <v>-0.1109999999999971</v>
      </c>
      <c r="J36" s="11">
        <f t="shared" si="2"/>
        <v>0.21999999999999531</v>
      </c>
      <c r="K36" s="11">
        <f t="shared" si="3"/>
        <v>0.4220000000000379</v>
      </c>
      <c r="L36" s="31">
        <f t="shared" si="4"/>
        <v>0.64200000000003321</v>
      </c>
    </row>
    <row r="37" spans="1:12" x14ac:dyDescent="0.2">
      <c r="A37" s="10" t="str">
        <f>'Ind T2'!A23</f>
        <v>Education</v>
      </c>
      <c r="B37" s="32">
        <f>'Ind T2'!B23</f>
        <v>27.154000000000085</v>
      </c>
      <c r="C37" s="32">
        <f>'Ind T2'!C23</f>
        <v>27.002000000000059</v>
      </c>
      <c r="D37" s="32">
        <f>'Ind T2'!D23</f>
        <v>27.263999999999971</v>
      </c>
      <c r="E37" s="32">
        <f>'Ind T2'!E23</f>
        <v>27.737999999999932</v>
      </c>
      <c r="F37" s="32">
        <f>'Ind T2'!F23</f>
        <v>28.836999999999939</v>
      </c>
      <c r="H37" s="11">
        <f t="shared" si="0"/>
        <v>-0.15200000000002589</v>
      </c>
      <c r="I37" s="31">
        <f t="shared" si="1"/>
        <v>0.26199999999991164</v>
      </c>
      <c r="J37" s="11">
        <f t="shared" si="2"/>
        <v>0.47399999999996112</v>
      </c>
      <c r="K37" s="11">
        <f t="shared" si="3"/>
        <v>1.0990000000000073</v>
      </c>
      <c r="L37" s="31">
        <f t="shared" si="4"/>
        <v>1.5729999999999684</v>
      </c>
    </row>
    <row r="38" spans="1:12" x14ac:dyDescent="0.2">
      <c r="A38" s="10" t="str">
        <f>'Ind T2'!A24</f>
        <v>Health and social work</v>
      </c>
      <c r="B38" s="32">
        <f>'Ind T2'!B24</f>
        <v>43.792000000000009</v>
      </c>
      <c r="C38" s="32">
        <f>'Ind T2'!C24</f>
        <v>48.593000000000053</v>
      </c>
      <c r="D38" s="32">
        <f>'Ind T2'!D24</f>
        <v>48.088000000000022</v>
      </c>
      <c r="E38" s="32">
        <f>'Ind T2'!E24</f>
        <v>50.989999999999853</v>
      </c>
      <c r="F38" s="32">
        <f>'Ind T2'!F24</f>
        <v>53.760000000000076</v>
      </c>
      <c r="H38" s="11">
        <f t="shared" si="0"/>
        <v>4.8010000000000446</v>
      </c>
      <c r="I38" s="31">
        <f t="shared" si="1"/>
        <v>-0.50500000000003098</v>
      </c>
      <c r="J38" s="11">
        <f t="shared" si="2"/>
        <v>2.9019999999998305</v>
      </c>
      <c r="K38" s="11">
        <f t="shared" si="3"/>
        <v>2.7700000000002234</v>
      </c>
      <c r="L38" s="31">
        <f t="shared" si="4"/>
        <v>5.6720000000000539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322.96300000000002</v>
      </c>
      <c r="C40" s="33">
        <f>'Ind T1'!C14</f>
        <v>337.18300000000005</v>
      </c>
      <c r="D40" s="33">
        <f>'Ind T1'!D14</f>
        <v>328.12799999999982</v>
      </c>
      <c r="E40" s="33">
        <f>'Ind T1'!E14</f>
        <v>339.34299999999985</v>
      </c>
      <c r="F40" s="33">
        <f>'Ind T1'!F14</f>
        <v>351.07000000000016</v>
      </c>
      <c r="G40" s="24"/>
      <c r="H40" s="34">
        <f t="shared" si="0"/>
        <v>14.220000000000027</v>
      </c>
      <c r="I40" s="34">
        <f>D40-C40</f>
        <v>-9.0550000000002342</v>
      </c>
      <c r="J40" s="34">
        <f>E40-D40</f>
        <v>11.215000000000032</v>
      </c>
      <c r="K40" s="34">
        <f>F40-E40</f>
        <v>11.727000000000317</v>
      </c>
      <c r="L40" s="205">
        <f t="shared" si="4"/>
        <v>22.942000000000348</v>
      </c>
    </row>
    <row r="44" spans="1:12" ht="15.75" x14ac:dyDescent="0.25">
      <c r="A44" s="19" t="str">
        <f>CONCATENATE(A1," (Continued)")</f>
        <v>Industry Table 4  Employment by Industry Group in Sector (SIC 2007), 2015-2035, Stoke-on-Trent and Staffordshire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0.5781793567106952</v>
      </c>
      <c r="C50" s="44">
        <f t="shared" ref="B50:E54" si="17">IF(AND(D$5-C$5 &lt;&gt; 0,C7&lt;&gt;0,D7&lt;&gt;0),(EXP(LN(D7/C7)/(D$5-C$5))-1)*100,0)</f>
        <v>-21.562867215041138</v>
      </c>
      <c r="D50" s="44">
        <f t="shared" si="17"/>
        <v>6.2842315531730364E-2</v>
      </c>
      <c r="E50" s="44">
        <f t="shared" si="17"/>
        <v>-0.16853651556320015</v>
      </c>
      <c r="F50" s="44">
        <f>IF(AND(F$5-D$5 &lt;&gt; 0,D7&lt;&gt;0,F7&lt;&gt;0),(EXP(LN(F7/D7)/(F$5-D$5))-1)*100,0)</f>
        <v>-9.1469746976369226E-2</v>
      </c>
      <c r="H50" s="44">
        <f>(B7/B$40)*100</f>
        <v>2.5749079615931212</v>
      </c>
      <c r="I50" s="44">
        <f>(C7/C$40)*100</f>
        <v>2.5238520328723575</v>
      </c>
      <c r="J50" s="44">
        <f>(D7/D$40)*100</f>
        <v>2.0342671152720904</v>
      </c>
      <c r="K50" s="44">
        <f>(E7/E$40)*100</f>
        <v>1.9732247313190485</v>
      </c>
      <c r="L50" s="44">
        <f>(F7/F$40)*100</f>
        <v>1.875409462500351</v>
      </c>
    </row>
    <row r="51" spans="1:12" x14ac:dyDescent="0.2">
      <c r="A51" t="str">
        <f>A8</f>
        <v>Agriculture</v>
      </c>
      <c r="B51" s="40">
        <f t="shared" si="17"/>
        <v>-3.3141441713937181</v>
      </c>
      <c r="C51" s="44">
        <f t="shared" si="17"/>
        <v>-32.733604178758071</v>
      </c>
      <c r="D51" s="40">
        <f t="shared" si="17"/>
        <v>0.92603170932985535</v>
      </c>
      <c r="E51" s="40">
        <f t="shared" si="17"/>
        <v>1.0980565493201588E-2</v>
      </c>
      <c r="F51" s="44">
        <f t="shared" ref="F51:F83" si="18">IF(AND(F$5-D$5 &lt;&gt; 0,D8&lt;&gt;0,F8&lt;&gt;0),(EXP(LN(F8/D8)/(F$5-D$5))-1)*100,0)</f>
        <v>0.31507206146532685</v>
      </c>
      <c r="H51" s="40">
        <f t="shared" ref="H51:L54" si="19">(B8/B$7)*100</f>
        <v>71.127946127946146</v>
      </c>
      <c r="I51" s="40">
        <f t="shared" si="19"/>
        <v>60.740305522914227</v>
      </c>
      <c r="J51" s="40">
        <f t="shared" si="19"/>
        <v>52.089887640449398</v>
      </c>
      <c r="K51" s="40">
        <f t="shared" si="19"/>
        <v>54.375746714456433</v>
      </c>
      <c r="L51" s="40">
        <f t="shared" si="19"/>
        <v>55.361482381531005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20.639855675048224</v>
      </c>
      <c r="C52" s="44">
        <f t="shared" si="17"/>
        <v>7.2961373390554973</v>
      </c>
      <c r="D52" s="40">
        <f t="shared" si="17"/>
        <v>-7.3146230924258759</v>
      </c>
      <c r="E52" s="40">
        <f t="shared" si="17"/>
        <v>-5.7582005751440573</v>
      </c>
      <c r="F52" s="44">
        <f t="shared" si="18"/>
        <v>-6.2798906482843364</v>
      </c>
      <c r="H52" s="40">
        <f t="shared" si="19"/>
        <v>2.6455026455026545</v>
      </c>
      <c r="I52" s="40">
        <f t="shared" si="19"/>
        <v>5.4759106933020076</v>
      </c>
      <c r="J52" s="40">
        <f t="shared" si="19"/>
        <v>7.4906367041198445</v>
      </c>
      <c r="K52" s="40">
        <f t="shared" si="19"/>
        <v>5.1075268817204398</v>
      </c>
      <c r="L52" s="40">
        <f t="shared" si="19"/>
        <v>2.8705953827460529</v>
      </c>
    </row>
    <row r="53" spans="1:12" x14ac:dyDescent="0.2">
      <c r="A53" t="str">
        <f>A10</f>
        <v>Electricity and gas</v>
      </c>
      <c r="B53" s="40">
        <f t="shared" si="17"/>
        <v>-4.8011947574267744</v>
      </c>
      <c r="C53" s="44">
        <f t="shared" si="17"/>
        <v>14.406779661017154</v>
      </c>
      <c r="D53" s="40">
        <f t="shared" si="17"/>
        <v>-1.1625190864037127</v>
      </c>
      <c r="E53" s="40">
        <f t="shared" si="17"/>
        <v>-0.18477490695387733</v>
      </c>
      <c r="F53" s="44">
        <f t="shared" si="18"/>
        <v>-0.51175963311945738</v>
      </c>
      <c r="H53" s="40">
        <f t="shared" si="19"/>
        <v>5.1827801827801885</v>
      </c>
      <c r="I53" s="40">
        <f t="shared" si="19"/>
        <v>4.159811985898938</v>
      </c>
      <c r="J53" s="40">
        <f t="shared" si="19"/>
        <v>6.0674157303370837</v>
      </c>
      <c r="K53" s="40">
        <f t="shared" si="19"/>
        <v>5.7048984468339325</v>
      </c>
      <c r="L53" s="40">
        <f t="shared" si="19"/>
        <v>5.695625759416779</v>
      </c>
    </row>
    <row r="54" spans="1:12" x14ac:dyDescent="0.2">
      <c r="A54" t="str">
        <f>A11</f>
        <v>Water and sewerage</v>
      </c>
      <c r="B54" s="40">
        <f t="shared" si="17"/>
        <v>9.5553773952800078</v>
      </c>
      <c r="C54" s="44">
        <f t="shared" si="17"/>
        <v>-9.044030146766957</v>
      </c>
      <c r="D54" s="40">
        <f t="shared" si="17"/>
        <v>0.32926802369854791</v>
      </c>
      <c r="E54" s="40">
        <f t="shared" si="17"/>
        <v>0.18717572981687969</v>
      </c>
      <c r="F54" s="44">
        <f t="shared" si="18"/>
        <v>0.23451745373777033</v>
      </c>
      <c r="H54" s="40">
        <f t="shared" si="19"/>
        <v>21.043771043770995</v>
      </c>
      <c r="I54" s="40">
        <f t="shared" si="19"/>
        <v>29.623971797884817</v>
      </c>
      <c r="J54" s="40">
        <f t="shared" si="19"/>
        <v>34.352059925093684</v>
      </c>
      <c r="K54" s="40">
        <f t="shared" si="19"/>
        <v>34.811827956989191</v>
      </c>
      <c r="L54" s="40">
        <f t="shared" si="19"/>
        <v>36.072296476306178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0.12608017720074916</v>
      </c>
      <c r="C56" s="44">
        <f t="shared" si="20"/>
        <v>-4.1156551185206443</v>
      </c>
      <c r="D56" s="44">
        <f t="shared" si="20"/>
        <v>0.14248930911244795</v>
      </c>
      <c r="E56" s="44">
        <f t="shared" si="20"/>
        <v>-0.83824933150536962</v>
      </c>
      <c r="F56" s="44">
        <f t="shared" si="18"/>
        <v>-0.51240832280988746</v>
      </c>
      <c r="H56" s="44">
        <f>(B13/B$40)*100</f>
        <v>11.827051395980336</v>
      </c>
      <c r="I56" s="44">
        <f>(C13/C$40)*100</f>
        <v>11.385508759338421</v>
      </c>
      <c r="J56" s="44">
        <f>(D13/D$40)*100</f>
        <v>11.218183148039794</v>
      </c>
      <c r="K56" s="44">
        <f>(E13/E$40)*100</f>
        <v>10.924934358451468</v>
      </c>
      <c r="L56" s="44">
        <f>(F13/F$40)*100</f>
        <v>9.7074657475717245</v>
      </c>
    </row>
    <row r="57" spans="1:12" x14ac:dyDescent="0.2">
      <c r="A57" t="str">
        <f>A14</f>
        <v>Food drink and tobacco</v>
      </c>
      <c r="B57" s="40">
        <f t="shared" si="20"/>
        <v>-2.6283403164570007</v>
      </c>
      <c r="C57" s="44">
        <f t="shared" si="20"/>
        <v>-0.9006211180123902</v>
      </c>
      <c r="D57" s="40">
        <f t="shared" si="20"/>
        <v>0.13127506614791784</v>
      </c>
      <c r="E57" s="40">
        <f t="shared" si="20"/>
        <v>-0.2774101460252032</v>
      </c>
      <c r="F57" s="44">
        <f t="shared" si="18"/>
        <v>-0.14136741745116588</v>
      </c>
      <c r="H57" s="40">
        <f t="shared" ref="H57:L59" si="21">(B14/B$13)*100</f>
        <v>9.3776998193575327</v>
      </c>
      <c r="I57" s="40">
        <f t="shared" si="21"/>
        <v>8.3876009377441783</v>
      </c>
      <c r="J57" s="40">
        <f t="shared" si="21"/>
        <v>8.6688399891333798</v>
      </c>
      <c r="K57" s="40">
        <f t="shared" si="21"/>
        <v>8.6639872683624244</v>
      </c>
      <c r="L57" s="40">
        <f t="shared" si="21"/>
        <v>9.1666666666666377</v>
      </c>
    </row>
    <row r="58" spans="1:12" x14ac:dyDescent="0.2">
      <c r="A58" t="str">
        <f>A15</f>
        <v>Engineering</v>
      </c>
      <c r="B58" s="40">
        <f t="shared" si="20"/>
        <v>-2.8088548292111826</v>
      </c>
      <c r="C58" s="44">
        <f t="shared" si="20"/>
        <v>-8.1402170724553695</v>
      </c>
      <c r="D58" s="40">
        <f t="shared" si="20"/>
        <v>1.6259642708835509</v>
      </c>
      <c r="E58" s="40">
        <f t="shared" si="20"/>
        <v>-0.88108394736369222</v>
      </c>
      <c r="F58" s="44">
        <f t="shared" si="18"/>
        <v>-5.234957664130846E-2</v>
      </c>
      <c r="H58" s="40">
        <f t="shared" si="21"/>
        <v>20.004188810639572</v>
      </c>
      <c r="I58" s="40">
        <f t="shared" si="21"/>
        <v>17.759833289919268</v>
      </c>
      <c r="J58" s="40">
        <f t="shared" si="21"/>
        <v>17.014398261342059</v>
      </c>
      <c r="K58" s="40">
        <f t="shared" si="21"/>
        <v>18.312518544493368</v>
      </c>
      <c r="L58" s="40">
        <f t="shared" si="21"/>
        <v>18.233568075117308</v>
      </c>
    </row>
    <row r="59" spans="1:12" x14ac:dyDescent="0.2">
      <c r="A59" t="str">
        <f>A16</f>
        <v>Rest of manufacturing</v>
      </c>
      <c r="B59" s="40">
        <f t="shared" si="20"/>
        <v>1.2533933324977431</v>
      </c>
      <c r="C59" s="44">
        <f t="shared" si="20"/>
        <v>-3.5129796839731386</v>
      </c>
      <c r="D59" s="40">
        <f t="shared" si="20"/>
        <v>-0.20850033169236282</v>
      </c>
      <c r="E59" s="40">
        <f t="shared" si="20"/>
        <v>-0.89594011153555364</v>
      </c>
      <c r="F59" s="44">
        <f t="shared" si="18"/>
        <v>-0.66732131444080522</v>
      </c>
      <c r="H59" s="40">
        <f t="shared" si="21"/>
        <v>70.618111370002907</v>
      </c>
      <c r="I59" s="40">
        <f t="shared" si="21"/>
        <v>73.852565772336547</v>
      </c>
      <c r="J59" s="40">
        <f t="shared" si="21"/>
        <v>74.316761749524559</v>
      </c>
      <c r="K59" s="40">
        <f t="shared" si="21"/>
        <v>73.023494187144195</v>
      </c>
      <c r="L59" s="40">
        <f t="shared" si="21"/>
        <v>72.599765258216038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5.2924611522120246</v>
      </c>
      <c r="C61" s="44">
        <f>IF(AND(D$5-C$5 &lt;&gt; 0,C18&lt;&gt;0,D18&lt;&gt;0),(EXP(LN(D18/C18)/(D$5-C$5))-1)*100,0)</f>
        <v>-5.4430042951077562</v>
      </c>
      <c r="D61" s="44">
        <f>IF(AND(E$5-D$5 &lt;&gt; 0,D18&lt;&gt;0,E18&lt;&gt;0),(EXP(LN(E18/D18)/(E$5-D$5))-1)*100,0)</f>
        <v>-5.7951922775367759E-2</v>
      </c>
      <c r="E61" s="44">
        <f>IF(AND(F$5-E$5 &lt;&gt; 0,E18&lt;&gt;0,F18&lt;&gt;0),(EXP(LN(F18/E18)/(F$5-E$5))-1)*100,0)</f>
        <v>0.15453470316539875</v>
      </c>
      <c r="F61" s="44">
        <f t="shared" si="18"/>
        <v>8.3655678839700265E-2</v>
      </c>
      <c r="H61" s="44">
        <f>(B18/B$40)*100</f>
        <v>6.6276941940717551</v>
      </c>
      <c r="I61" s="44">
        <f>(C18/C$40)*100</f>
        <v>7.8025879122019566</v>
      </c>
      <c r="J61" s="44">
        <f>(D18/D$40)*100</f>
        <v>7.5814925882582553</v>
      </c>
      <c r="K61" s="44">
        <f>(E18/E$40)*100</f>
        <v>7.3097131810587035</v>
      </c>
      <c r="L61" s="44">
        <f>(F18/F$40)*100</f>
        <v>7.1754920671091185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0.36555521557593007</v>
      </c>
      <c r="C63" s="44">
        <f t="shared" si="22"/>
        <v>-1.7722318749011978</v>
      </c>
      <c r="D63" s="44">
        <f t="shared" si="22"/>
        <v>1.0168236565008204</v>
      </c>
      <c r="E63" s="44">
        <f t="shared" si="22"/>
        <v>0.55055712967797543</v>
      </c>
      <c r="F63" s="44">
        <f t="shared" si="18"/>
        <v>0.70573968439637813</v>
      </c>
      <c r="H63" s="44">
        <f>(B20/B$40)*100</f>
        <v>28.978242089651129</v>
      </c>
      <c r="I63" s="44">
        <f>(C20/C$40)*100</f>
        <v>28.164231292799425</v>
      </c>
      <c r="J63" s="44">
        <f>(D20/D$40)*100</f>
        <v>28.428540081919262</v>
      </c>
      <c r="K63" s="44">
        <f>(E20/E$40)*100</f>
        <v>28.91528630323894</v>
      </c>
      <c r="L63" s="44">
        <f>(F20/F$40)*100</f>
        <v>29.526874982197299</v>
      </c>
    </row>
    <row r="64" spans="1:12" x14ac:dyDescent="0.2">
      <c r="A64" t="str">
        <f>A21</f>
        <v>Wholesale and retail trade</v>
      </c>
      <c r="B64" s="40">
        <f t="shared" si="22"/>
        <v>-2.220806558574151</v>
      </c>
      <c r="C64" s="44">
        <f t="shared" si="22"/>
        <v>-2.5901586142548561</v>
      </c>
      <c r="D64" s="40">
        <f t="shared" si="22"/>
        <v>0.20075402327457414</v>
      </c>
      <c r="E64" s="40">
        <f t="shared" si="22"/>
        <v>0.10994936282260337</v>
      </c>
      <c r="F64" s="44">
        <f t="shared" si="18"/>
        <v>0.14020843599271693</v>
      </c>
      <c r="H64" s="40">
        <f t="shared" ref="H64:L66" si="23">(B21/B$20)*100</f>
        <v>57.630704463131408</v>
      </c>
      <c r="I64" s="40">
        <f t="shared" si="23"/>
        <v>51.915969041225694</v>
      </c>
      <c r="J64" s="40">
        <f t="shared" si="23"/>
        <v>51.483673163096867</v>
      </c>
      <c r="K64" s="40">
        <f t="shared" si="23"/>
        <v>49.437435029860801</v>
      </c>
      <c r="L64" s="40">
        <f t="shared" si="23"/>
        <v>47.313332047076969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4.864211915317318</v>
      </c>
      <c r="C65" s="44">
        <f t="shared" si="22"/>
        <v>-4.0902358436824766</v>
      </c>
      <c r="D65" s="40">
        <f t="shared" si="22"/>
        <v>2.2233004334446749</v>
      </c>
      <c r="E65" s="40">
        <f t="shared" si="22"/>
        <v>0.62057232783927496</v>
      </c>
      <c r="F65" s="44">
        <f t="shared" si="18"/>
        <v>1.1520033174322375</v>
      </c>
      <c r="H65" s="40">
        <f t="shared" si="23"/>
        <v>23.266623214266605</v>
      </c>
      <c r="I65" s="40">
        <f t="shared" si="23"/>
        <v>27.727057336913617</v>
      </c>
      <c r="J65" s="40">
        <f t="shared" si="23"/>
        <v>27.072747153791688</v>
      </c>
      <c r="K65" s="40">
        <f t="shared" si="23"/>
        <v>28.728521636330314</v>
      </c>
      <c r="L65" s="40">
        <f t="shared" si="23"/>
        <v>28.929191587883462</v>
      </c>
    </row>
    <row r="66" spans="1:12" x14ac:dyDescent="0.2">
      <c r="A66" t="str">
        <f>A23</f>
        <v>Accommodation and food</v>
      </c>
      <c r="B66" s="40">
        <f t="shared" si="22"/>
        <v>1.9740019361727645</v>
      </c>
      <c r="C66" s="44">
        <f t="shared" si="22"/>
        <v>3.4709290295884321</v>
      </c>
      <c r="D66" s="40">
        <f t="shared" si="22"/>
        <v>1.3820538044822195</v>
      </c>
      <c r="E66" s="40">
        <f t="shared" si="22"/>
        <v>1.4030680189634381</v>
      </c>
      <c r="F66" s="44">
        <f t="shared" si="18"/>
        <v>1.3960627968728323</v>
      </c>
      <c r="H66" s="40">
        <f t="shared" si="23"/>
        <v>19.10267232260199</v>
      </c>
      <c r="I66" s="40">
        <f t="shared" si="23"/>
        <v>20.356973621860689</v>
      </c>
      <c r="J66" s="40">
        <f t="shared" si="23"/>
        <v>21.443579683111448</v>
      </c>
      <c r="K66" s="40">
        <f t="shared" si="23"/>
        <v>21.8340433338089</v>
      </c>
      <c r="L66" s="40">
        <f t="shared" si="23"/>
        <v>23.757476365039569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1.1923134163286164</v>
      </c>
      <c r="C68" s="44">
        <f t="shared" si="24"/>
        <v>-2.7015928322550398</v>
      </c>
      <c r="D68" s="44">
        <f t="shared" si="24"/>
        <v>0.64815730789244963</v>
      </c>
      <c r="E68" s="44">
        <f t="shared" si="24"/>
        <v>0.55752470451475578</v>
      </c>
      <c r="F68" s="44">
        <f t="shared" si="18"/>
        <v>0.58772650048697361</v>
      </c>
      <c r="H68" s="44">
        <f>(B25/B$40)*100</f>
        <v>23.729962875004269</v>
      </c>
      <c r="I68" s="44">
        <f>(C25/C$40)*100</f>
        <v>23.832755506653658</v>
      </c>
      <c r="J68" s="44">
        <f>(D25/D$40)*100</f>
        <v>23.828810708016356</v>
      </c>
      <c r="K68" s="44">
        <f>(E25/E$40)*100</f>
        <v>23.797750358781556</v>
      </c>
      <c r="L68" s="44">
        <f>(F25/F$40)*100</f>
        <v>24.31794229071123</v>
      </c>
    </row>
    <row r="69" spans="1:12" x14ac:dyDescent="0.2">
      <c r="A69" t="str">
        <f>A26</f>
        <v>Media</v>
      </c>
      <c r="B69" s="40">
        <f t="shared" si="24"/>
        <v>2.4249096290002603</v>
      </c>
      <c r="C69" s="44">
        <f t="shared" si="24"/>
        <v>18.429003021148162</v>
      </c>
      <c r="D69" s="40">
        <f t="shared" si="24"/>
        <v>-0.35972155627101987</v>
      </c>
      <c r="E69" s="40">
        <f t="shared" si="24"/>
        <v>0.1611638051603137</v>
      </c>
      <c r="F69" s="44">
        <f t="shared" si="18"/>
        <v>-1.2766504586425587E-2</v>
      </c>
      <c r="H69" s="40">
        <f t="shared" ref="H69:L71" si="25">(B26/B$25)*100</f>
        <v>1.5696968906170454</v>
      </c>
      <c r="I69" s="40">
        <f t="shared" si="25"/>
        <v>1.6475858636137337</v>
      </c>
      <c r="J69" s="40">
        <f t="shared" si="25"/>
        <v>2.0053971786312652</v>
      </c>
      <c r="K69" s="40">
        <f t="shared" si="25"/>
        <v>1.9069790479964301</v>
      </c>
      <c r="L69" s="40">
        <f t="shared" si="25"/>
        <v>1.8331322549283731</v>
      </c>
    </row>
    <row r="70" spans="1:12" x14ac:dyDescent="0.2">
      <c r="A70" t="str">
        <f>A27</f>
        <v>Information technology</v>
      </c>
      <c r="B70" s="40">
        <f t="shared" si="24"/>
        <v>4.7825535472048486</v>
      </c>
      <c r="C70" s="44">
        <f t="shared" si="24"/>
        <v>6.8309951488131349</v>
      </c>
      <c r="D70" s="40">
        <f t="shared" si="24"/>
        <v>1.3592072369618124</v>
      </c>
      <c r="E70" s="40">
        <f t="shared" si="24"/>
        <v>0.63866493024857807</v>
      </c>
      <c r="F70" s="44">
        <f t="shared" si="18"/>
        <v>0.87827476117661174</v>
      </c>
      <c r="H70" s="40">
        <f t="shared" si="25"/>
        <v>8.2555878860632319</v>
      </c>
      <c r="I70" s="40">
        <f t="shared" si="25"/>
        <v>9.491040318566446</v>
      </c>
      <c r="J70" s="40">
        <f t="shared" si="25"/>
        <v>10.42090319610174</v>
      </c>
      <c r="K70" s="40">
        <f t="shared" si="25"/>
        <v>10.794244390509689</v>
      </c>
      <c r="L70" s="40">
        <f t="shared" si="25"/>
        <v>10.881660478137091</v>
      </c>
    </row>
    <row r="71" spans="1:12" x14ac:dyDescent="0.2">
      <c r="A71" t="str">
        <f>A28</f>
        <v>Finance and insurance</v>
      </c>
      <c r="B71" s="40">
        <f t="shared" si="24"/>
        <v>-9.9628659485376243</v>
      </c>
      <c r="C71" s="44">
        <f t="shared" si="24"/>
        <v>1.6233766233764824</v>
      </c>
      <c r="D71" s="40">
        <f t="shared" si="24"/>
        <v>-2.1308333492819909E-2</v>
      </c>
      <c r="E71" s="40">
        <f t="shared" si="24"/>
        <v>-0.49042714097703444</v>
      </c>
      <c r="F71" s="44">
        <f t="shared" si="18"/>
        <v>-0.33429929366042277</v>
      </c>
      <c r="H71" s="40">
        <f t="shared" si="25"/>
        <v>9.1728754289591699</v>
      </c>
      <c r="I71" s="40">
        <f t="shared" si="25"/>
        <v>5.7491289198606399</v>
      </c>
      <c r="J71" s="40">
        <f t="shared" si="25"/>
        <v>6.0046809653531996</v>
      </c>
      <c r="K71" s="40">
        <f t="shared" si="25"/>
        <v>5.8076180098073262</v>
      </c>
      <c r="L71" s="40">
        <f t="shared" si="25"/>
        <v>5.2299907464889275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1.4126777780169464</v>
      </c>
      <c r="C72" s="44">
        <f t="shared" si="27"/>
        <v>0.73988439306360565</v>
      </c>
      <c r="D72" s="40">
        <f t="shared" si="27"/>
        <v>0.17838470467517187</v>
      </c>
      <c r="E72" s="40">
        <f t="shared" si="27"/>
        <v>1.1694386303167104</v>
      </c>
      <c r="F72" s="44">
        <f t="shared" si="18"/>
        <v>0.83800270753531247</v>
      </c>
      <c r="H72" s="40">
        <f t="shared" ref="H72:L72" si="28">(B29/B$25)*100</f>
        <v>5.3354036456634271</v>
      </c>
      <c r="I72" s="40">
        <f t="shared" si="28"/>
        <v>5.3820308611249397</v>
      </c>
      <c r="J72" s="40">
        <f t="shared" si="28"/>
        <v>5.5723950939390585</v>
      </c>
      <c r="K72" s="40">
        <f t="shared" si="28"/>
        <v>5.4435583733716246</v>
      </c>
      <c r="L72" s="40">
        <f t="shared" si="28"/>
        <v>5.7840300797676001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2.8795649394003142</v>
      </c>
      <c r="C73" s="44">
        <f t="shared" si="29"/>
        <v>-0.13492363322351597</v>
      </c>
      <c r="D73" s="40">
        <f t="shared" si="29"/>
        <v>0.63498861330197887</v>
      </c>
      <c r="E73" s="40">
        <f t="shared" si="29"/>
        <v>0.51914403049260205</v>
      </c>
      <c r="F73" s="44">
        <f t="shared" si="18"/>
        <v>0.55774406685469291</v>
      </c>
      <c r="H73" s="40">
        <f t="shared" ref="H73:L73" si="30">(B30/B$25)*100</f>
        <v>21.581701222615091</v>
      </c>
      <c r="I73" s="40">
        <f t="shared" si="30"/>
        <v>23.057491289198577</v>
      </c>
      <c r="J73" s="40">
        <f t="shared" si="30"/>
        <v>23.665733031500626</v>
      </c>
      <c r="K73" s="40">
        <f t="shared" si="30"/>
        <v>23.650255089405107</v>
      </c>
      <c r="L73" s="40">
        <f t="shared" si="30"/>
        <v>23.560141965258392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2.8768582197474135</v>
      </c>
      <c r="C74" s="44">
        <f t="shared" si="31"/>
        <v>-8.6310055367032952</v>
      </c>
      <c r="D74" s="40">
        <f t="shared" si="31"/>
        <v>1.3703218335210376</v>
      </c>
      <c r="E74" s="40">
        <f t="shared" si="31"/>
        <v>0.67188495998629083</v>
      </c>
      <c r="F74" s="44">
        <f t="shared" si="18"/>
        <v>0.90416091855527458</v>
      </c>
      <c r="H74" s="40">
        <f>(B31/B$25)*100</f>
        <v>26.088544996672741</v>
      </c>
      <c r="I74" s="40">
        <f t="shared" ref="I74:L74" si="32">(C31/C$25)*100</f>
        <v>27.869586859133904</v>
      </c>
      <c r="J74" s="40">
        <f t="shared" si="32"/>
        <v>26.171200552507358</v>
      </c>
      <c r="K74" s="40">
        <f t="shared" si="32"/>
        <v>27.123681212541477</v>
      </c>
      <c r="L74" s="40">
        <f t="shared" si="32"/>
        <v>27.43373197615167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1.1338789731796695</v>
      </c>
      <c r="C75" s="44">
        <f t="shared" si="33"/>
        <v>-6.0155087334537001</v>
      </c>
      <c r="D75" s="40">
        <f t="shared" si="33"/>
        <v>0.20748788308335708</v>
      </c>
      <c r="E75" s="40">
        <f t="shared" si="33"/>
        <v>0.9217185642182546</v>
      </c>
      <c r="F75" s="44">
        <f t="shared" si="18"/>
        <v>0.68307782244010351</v>
      </c>
      <c r="H75" s="40">
        <f t="shared" ref="H75:L75" si="34">(B32/B$25)*100</f>
        <v>15.924007359177446</v>
      </c>
      <c r="I75" s="40">
        <f t="shared" si="34"/>
        <v>15.887257341961178</v>
      </c>
      <c r="J75" s="40">
        <f t="shared" si="34"/>
        <v>15.34614843520187</v>
      </c>
      <c r="K75" s="40">
        <f t="shared" si="34"/>
        <v>15.013125959681048</v>
      </c>
      <c r="L75" s="40">
        <f t="shared" si="34"/>
        <v>15.56581120494773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-1.3230426646891114</v>
      </c>
      <c r="C76" s="44">
        <f t="shared" si="35"/>
        <v>-3.6137710898314634</v>
      </c>
      <c r="D76" s="40">
        <f t="shared" si="35"/>
        <v>-0.4029985464782837</v>
      </c>
      <c r="E76" s="40">
        <f t="shared" si="35"/>
        <v>6.0326367449237139E-3</v>
      </c>
      <c r="F76" s="44">
        <f t="shared" si="18"/>
        <v>-0.13049739943703509</v>
      </c>
      <c r="H76" s="40">
        <f t="shared" ref="H76:L76" si="36">(B33/B$25)*100</f>
        <v>12.072182570231851</v>
      </c>
      <c r="I76" s="40">
        <f t="shared" si="36"/>
        <v>10.915878546540563</v>
      </c>
      <c r="J76" s="40">
        <f t="shared" si="36"/>
        <v>10.813541546764887</v>
      </c>
      <c r="K76" s="40">
        <f t="shared" si="36"/>
        <v>10.260537916687296</v>
      </c>
      <c r="L76" s="40">
        <f t="shared" si="36"/>
        <v>9.7115012943202093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1.1108434953842172</v>
      </c>
      <c r="C78" s="44">
        <f t="shared" ref="C78:C83" si="38">IF(AND(D$5-C$5 &lt;&gt; 0,C35&lt;&gt;0,D35&lt;&gt;0),(EXP(LN(D35/C35)/(D$5-C$5))-1)*100,0)</f>
        <v>-0.39932768559162168</v>
      </c>
      <c r="D78" s="44">
        <f t="shared" si="37"/>
        <v>0.80158787296562561</v>
      </c>
      <c r="E78" s="44">
        <f t="shared" si="37"/>
        <v>0.4574344311186973</v>
      </c>
      <c r="F78" s="44">
        <f t="shared" si="18"/>
        <v>0.57202149131341251</v>
      </c>
      <c r="H78" s="44">
        <f>(B35/B$40)*100</f>
        <v>26.262141483699398</v>
      </c>
      <c r="I78" s="44">
        <f>(C35/C$40)*100</f>
        <v>26.291064496134169</v>
      </c>
      <c r="J78" s="44">
        <f>(D35/D$40)*100</f>
        <v>26.908706358494257</v>
      </c>
      <c r="K78" s="44">
        <f>(E35/E$40)*100</f>
        <v>27.079091067150291</v>
      </c>
      <c r="L78" s="44">
        <f>(F35/F$40)*100</f>
        <v>27.396815449910271</v>
      </c>
    </row>
    <row r="79" spans="1:12" x14ac:dyDescent="0.2">
      <c r="A79" t="str">
        <f>A36</f>
        <v>Public admin. and defence</v>
      </c>
      <c r="B79" s="40">
        <f t="shared" si="37"/>
        <v>-1.5061850721288517</v>
      </c>
      <c r="C79" s="44">
        <f t="shared" si="38"/>
        <v>-0.85031407997546715</v>
      </c>
      <c r="D79" s="40">
        <f t="shared" si="37"/>
        <v>0.33766404462094446</v>
      </c>
      <c r="E79" s="40">
        <f t="shared" si="37"/>
        <v>0.31606222103877091</v>
      </c>
      <c r="F79" s="44">
        <f t="shared" si="18"/>
        <v>0.32326231210737522</v>
      </c>
      <c r="H79" s="40">
        <f>(B36/B$35)*100</f>
        <v>16.354032800028268</v>
      </c>
      <c r="I79" s="40">
        <f t="shared" ref="I79:L81" si="39">(C36/C$35)*100</f>
        <v>14.725490417263559</v>
      </c>
      <c r="J79" s="40">
        <f t="shared" si="39"/>
        <v>14.658814202389708</v>
      </c>
      <c r="K79" s="40">
        <f t="shared" si="39"/>
        <v>14.324580209160874</v>
      </c>
      <c r="L79" s="40">
        <f t="shared" si="39"/>
        <v>14.124264415379194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-0.14023727158488652</v>
      </c>
      <c r="C80" s="44">
        <f t="shared" si="38"/>
        <v>0.97029849640735133</v>
      </c>
      <c r="D80" s="40">
        <f t="shared" si="40"/>
        <v>0.3453181257521365</v>
      </c>
      <c r="E80" s="40">
        <f t="shared" si="40"/>
        <v>0.38931557771757497</v>
      </c>
      <c r="F80" s="44">
        <f t="shared" si="18"/>
        <v>0.3746476173531299</v>
      </c>
      <c r="H80" s="40">
        <f>(B37/B$35)*100</f>
        <v>32.014808352099287</v>
      </c>
      <c r="I80" s="40">
        <f t="shared" si="39"/>
        <v>30.459452447292161</v>
      </c>
      <c r="J80" s="40">
        <f t="shared" si="39"/>
        <v>30.878305679823292</v>
      </c>
      <c r="K80" s="40">
        <f t="shared" si="39"/>
        <v>30.185763567705219</v>
      </c>
      <c r="L80" s="40">
        <f t="shared" si="39"/>
        <v>29.981701357842343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2.634821892209005</v>
      </c>
      <c r="C81" s="44">
        <f t="shared" si="38"/>
        <v>-1.0392443356039616</v>
      </c>
      <c r="D81" s="40">
        <f t="shared" si="40"/>
        <v>1.1788314779503928</v>
      </c>
      <c r="E81" s="40">
        <f t="shared" si="40"/>
        <v>0.53040329555689159</v>
      </c>
      <c r="F81" s="44">
        <f t="shared" si="18"/>
        <v>0.7460829691915416</v>
      </c>
      <c r="H81" s="40">
        <f>(B38/B$35)*100</f>
        <v>51.631158847872427</v>
      </c>
      <c r="I81" s="40">
        <f t="shared" si="39"/>
        <v>54.815057135444277</v>
      </c>
      <c r="J81" s="40">
        <f t="shared" si="39"/>
        <v>54.462880117786995</v>
      </c>
      <c r="K81" s="40">
        <f t="shared" si="39"/>
        <v>55.489656223133906</v>
      </c>
      <c r="L81" s="40">
        <f t="shared" si="39"/>
        <v>55.894034226778459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1.0830238020725247</v>
      </c>
      <c r="C83" s="206">
        <f t="shared" si="38"/>
        <v>-2.6854853299247639</v>
      </c>
      <c r="D83" s="43">
        <f>IF(AND(E$5-D$5 &lt;&gt; 0,D40&lt;&gt;0,E40&lt;&gt;0),(EXP(LN(E40/D40)/(E$5-D$5))-1)*100,0)</f>
        <v>0.67441639592689118</v>
      </c>
      <c r="E83" s="43">
        <f>IF(AND(F$5-E$5 &lt;&gt; 0,E40&lt;&gt;0,F40&lt;&gt;0),(EXP(LN(F40/E40)/(F$5-E$5))-1)*100,0)</f>
        <v>0.34032016372833596</v>
      </c>
      <c r="F83" s="206">
        <f t="shared" si="18"/>
        <v>0.45156220068820474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-4.3010092098147439</v>
      </c>
      <c r="C89" s="44">
        <f>IF(AND(F$5-D$5 &lt;&gt; 0,D7&lt;&gt;0,F7&lt;&gt;0),(EXP(LN(F7/D7)/(F$5-D$5))-1)*100,0)</f>
        <v>-9.1469746976369226E-2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-10.081306441625582</v>
      </c>
      <c r="C90" s="44">
        <f t="shared" ref="C90:C122" si="43">IF(AND(F$5-D$5 &lt;&gt; 0,D8&lt;&gt;0,F8&lt;&gt;0),(EXP(LN(F8/D8)/(F$5-D$5))-1)*100,0)</f>
        <v>0.31507206146532685</v>
      </c>
    </row>
    <row r="91" spans="1:12" x14ac:dyDescent="0.2">
      <c r="A91" s="30" t="str">
        <f t="shared" si="41"/>
        <v>Mining and quarrying</v>
      </c>
      <c r="B91" s="44">
        <f t="shared" si="42"/>
        <v>17.844539784792168</v>
      </c>
      <c r="C91" s="44">
        <f t="shared" si="43"/>
        <v>-6.2798906482843364</v>
      </c>
    </row>
    <row r="92" spans="1:12" x14ac:dyDescent="0.2">
      <c r="A92" s="30" t="str">
        <f t="shared" si="41"/>
        <v>Electricity and gas</v>
      </c>
      <c r="B92" s="44">
        <f t="shared" si="42"/>
        <v>-1.2367095669901351</v>
      </c>
      <c r="C92" s="44">
        <f t="shared" si="43"/>
        <v>-0.51175963311945738</v>
      </c>
    </row>
    <row r="93" spans="1:12" x14ac:dyDescent="0.2">
      <c r="A93" s="30" t="str">
        <f t="shared" si="41"/>
        <v>Water and sewerage</v>
      </c>
      <c r="B93" s="44">
        <f t="shared" si="42"/>
        <v>5.5536367754293048</v>
      </c>
      <c r="C93" s="44">
        <f t="shared" si="43"/>
        <v>0.23451745373777033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-0.7370192163988043</v>
      </c>
      <c r="C95" s="44">
        <f t="shared" si="43"/>
        <v>-0.51240832280988746</v>
      </c>
    </row>
    <row r="96" spans="1:12" x14ac:dyDescent="0.2">
      <c r="A96" s="30" t="str">
        <f t="shared" si="41"/>
        <v>Food drink and tobacco</v>
      </c>
      <c r="B96" s="44">
        <f t="shared" si="42"/>
        <v>-2.2852231575911652</v>
      </c>
      <c r="C96" s="44">
        <f t="shared" si="43"/>
        <v>-0.14136741745116588</v>
      </c>
    </row>
    <row r="97" spans="1:3" x14ac:dyDescent="0.2">
      <c r="A97" s="30" t="str">
        <f t="shared" si="41"/>
        <v>Engineering</v>
      </c>
      <c r="B97" s="44">
        <f t="shared" si="42"/>
        <v>-3.899324050652242</v>
      </c>
      <c r="C97" s="44">
        <f t="shared" si="43"/>
        <v>-5.234957664130846E-2</v>
      </c>
    </row>
    <row r="98" spans="1:3" x14ac:dyDescent="0.2">
      <c r="A98" s="30" t="str">
        <f t="shared" si="41"/>
        <v>Rest of manufacturing</v>
      </c>
      <c r="B98" s="44">
        <f t="shared" si="42"/>
        <v>0.28164475853913462</v>
      </c>
      <c r="C98" s="44">
        <f t="shared" si="43"/>
        <v>-0.66732131444080522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3.0520308363329862</v>
      </c>
      <c r="C100" s="44">
        <f t="shared" si="43"/>
        <v>8.3655678839700265E-2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-6.5692253468530026E-2</v>
      </c>
      <c r="C102" s="44">
        <f t="shared" si="43"/>
        <v>0.70573968439637813</v>
      </c>
    </row>
    <row r="103" spans="1:3" x14ac:dyDescent="0.2">
      <c r="A103" s="30" t="str">
        <f t="shared" si="41"/>
        <v>Wholesale and retail trade</v>
      </c>
      <c r="B103" s="44">
        <f t="shared" si="42"/>
        <v>-2.2947888388691884</v>
      </c>
      <c r="C103" s="44">
        <f t="shared" si="43"/>
        <v>0.14020843599271693</v>
      </c>
    </row>
    <row r="104" spans="1:3" x14ac:dyDescent="0.2">
      <c r="A104" s="30" t="str">
        <f t="shared" si="41"/>
        <v>Transport and storage</v>
      </c>
      <c r="B104" s="44">
        <f t="shared" si="42"/>
        <v>3.0088176938601441</v>
      </c>
      <c r="C104" s="44">
        <f t="shared" si="43"/>
        <v>1.1520033174322375</v>
      </c>
    </row>
    <row r="105" spans="1:3" x14ac:dyDescent="0.2">
      <c r="A105" s="30" t="str">
        <f t="shared" si="41"/>
        <v>Accommodation and food</v>
      </c>
      <c r="B105" s="44">
        <f t="shared" si="42"/>
        <v>2.2716447498483783</v>
      </c>
      <c r="C105" s="44">
        <f t="shared" si="43"/>
        <v>1.3960627968728323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0.40126064611574197</v>
      </c>
      <c r="C107" s="44">
        <f t="shared" si="43"/>
        <v>0.58772650048697361</v>
      </c>
    </row>
    <row r="108" spans="1:3" x14ac:dyDescent="0.2">
      <c r="A108" s="30" t="str">
        <f t="shared" si="41"/>
        <v>Media</v>
      </c>
      <c r="B108" s="44">
        <f t="shared" si="42"/>
        <v>5.4425951445213228</v>
      </c>
      <c r="C108" s="44">
        <f t="shared" si="43"/>
        <v>-1.2766504586425587E-2</v>
      </c>
    </row>
    <row r="109" spans="1:3" x14ac:dyDescent="0.2">
      <c r="A109" s="30" t="str">
        <f t="shared" si="41"/>
        <v>Information technology</v>
      </c>
      <c r="B109" s="44">
        <f t="shared" si="42"/>
        <v>5.189075265822729</v>
      </c>
      <c r="C109" s="44">
        <f t="shared" si="43"/>
        <v>0.87827476117661174</v>
      </c>
    </row>
    <row r="110" spans="1:3" x14ac:dyDescent="0.2">
      <c r="A110" s="30" t="str">
        <f t="shared" si="41"/>
        <v>Finance and insurance</v>
      </c>
      <c r="B110" s="44">
        <f t="shared" si="42"/>
        <v>-7.7564402610547978</v>
      </c>
      <c r="C110" s="44">
        <f t="shared" si="43"/>
        <v>-0.33429929366042277</v>
      </c>
    </row>
    <row r="111" spans="1:3" x14ac:dyDescent="0.2">
      <c r="A111" s="30" t="str">
        <f t="shared" si="41"/>
        <v>Real estate</v>
      </c>
      <c r="B111" s="44">
        <f t="shared" si="42"/>
        <v>1.2777605966274308</v>
      </c>
      <c r="C111" s="44">
        <f t="shared" si="43"/>
        <v>0.83800270753531247</v>
      </c>
    </row>
    <row r="112" spans="1:3" x14ac:dyDescent="0.2">
      <c r="A112" s="30" t="str">
        <f t="shared" si="41"/>
        <v>Professional services</v>
      </c>
      <c r="B112" s="44">
        <f t="shared" si="42"/>
        <v>2.2694741532384821</v>
      </c>
      <c r="C112" s="44">
        <f t="shared" si="43"/>
        <v>0.55774406685469291</v>
      </c>
    </row>
    <row r="113" spans="1:3" x14ac:dyDescent="0.2">
      <c r="A113" s="30" t="str">
        <f t="shared" si="41"/>
        <v>Support services</v>
      </c>
      <c r="B113" s="44">
        <f t="shared" si="42"/>
        <v>0.4647998348098481</v>
      </c>
      <c r="C113" s="44">
        <f t="shared" si="43"/>
        <v>0.90416091855527458</v>
      </c>
    </row>
    <row r="114" spans="1:3" x14ac:dyDescent="0.2">
      <c r="A114" s="30" t="str">
        <f t="shared" si="41"/>
        <v>Arts and entertainment</v>
      </c>
      <c r="B114" s="44">
        <f t="shared" si="42"/>
        <v>-0.33823576714724357</v>
      </c>
      <c r="C114" s="44">
        <f t="shared" si="43"/>
        <v>0.68307782244010351</v>
      </c>
    </row>
    <row r="115" spans="1:3" x14ac:dyDescent="0.2">
      <c r="A115" s="30" t="str">
        <f t="shared" si="41"/>
        <v>Other services</v>
      </c>
      <c r="B115" s="44">
        <f t="shared" si="42"/>
        <v>-1.7855028204113665</v>
      </c>
      <c r="C115" s="44">
        <f t="shared" si="43"/>
        <v>-0.13049739943703509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0.80698846865856488</v>
      </c>
      <c r="C117" s="44">
        <f t="shared" si="43"/>
        <v>0.57202149131341251</v>
      </c>
    </row>
    <row r="118" spans="1:3" x14ac:dyDescent="0.2">
      <c r="A118" s="30" t="str">
        <f t="shared" si="41"/>
        <v>Public admin. and defence</v>
      </c>
      <c r="B118" s="44">
        <f t="shared" si="42"/>
        <v>-1.3753588801508676</v>
      </c>
      <c r="C118" s="44">
        <f t="shared" si="43"/>
        <v>0.32326231210737522</v>
      </c>
    </row>
    <row r="119" spans="1:3" x14ac:dyDescent="0.2">
      <c r="A119" s="30" t="str">
        <f t="shared" si="41"/>
        <v>Education</v>
      </c>
      <c r="B119" s="44">
        <f t="shared" si="42"/>
        <v>8.0888406416801395E-2</v>
      </c>
      <c r="C119" s="44">
        <f t="shared" si="43"/>
        <v>0.3746476173531299</v>
      </c>
    </row>
    <row r="120" spans="1:3" x14ac:dyDescent="0.2">
      <c r="A120" s="30" t="str">
        <f t="shared" si="41"/>
        <v>Health and social work</v>
      </c>
      <c r="B120" s="44">
        <f t="shared" si="42"/>
        <v>1.8892550533071262</v>
      </c>
      <c r="C120" s="44">
        <f t="shared" si="43"/>
        <v>0.7460829691915416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0.31782420520671817</v>
      </c>
      <c r="C122" s="206">
        <f t="shared" si="43"/>
        <v>0.45156220068820474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Stoke-on-Trent and Staffordshire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118.04713148327379</v>
      </c>
      <c r="C9" s="299" t="str">
        <f>CONCATENATE("(",ROUND((B9/$H11)*100,1),")")</f>
        <v>(36)</v>
      </c>
      <c r="D9" s="249">
        <f>SUM(D30,D51,D72,D93,D114,D135,D156,D177,D198,D219,D240,D261,D282,D303,D324,D345,D366,D387,D408,D429,D450,D471)</f>
        <v>27.553640497306272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30.191559639011544</v>
      </c>
      <c r="G9" s="299" t="str">
        <f>CONCATENATE("(",ROUND((F9/$H11)*100,1),")")</f>
        <v>(9.2)</v>
      </c>
      <c r="H9" s="249">
        <f>SUM(H30,H51,H72,H93,H114,H135,H156,H177,H198,H219,H240,H261,H282,H303,H324,H345,H366,H387,H408,H429,H450,H471)</f>
        <v>175.79233161959158</v>
      </c>
      <c r="I9" s="299" t="str">
        <f>CONCATENATE("(",ROUND((H9/$H11)*100,1),")")</f>
        <v>(53.6)</v>
      </c>
      <c r="K9" s="249">
        <f>B14-B9</f>
        <v>3.5291959261382999</v>
      </c>
      <c r="L9" s="249">
        <f>D14-D9</f>
        <v>1.3275984555909943</v>
      </c>
      <c r="M9" s="249">
        <f>F14-F9</f>
        <v>0.69487664414960548</v>
      </c>
      <c r="N9" s="249">
        <f>SUM(K9:M9)</f>
        <v>5.5516710258788997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73.213042091220473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67.323289096120121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11.799337193067913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152.33566838040852</v>
      </c>
      <c r="I10" s="299" t="str">
        <f>CONCATENATE("(",ROUND((H10/$H11)*100,1),")")</f>
        <v>(46.4)</v>
      </c>
      <c r="K10" s="249">
        <f t="shared" ref="K10:K11" si="4">B15-B10</f>
        <v>4.0472532977160682</v>
      </c>
      <c r="L10" s="249">
        <f t="shared" ref="L10:L11" si="5">D15-D10</f>
        <v>1.3196655680750524</v>
      </c>
      <c r="M10" s="249">
        <f t="shared" ref="M10:M11" si="6">F15-F10</f>
        <v>0.29641010832979653</v>
      </c>
      <c r="N10" s="249">
        <f t="shared" ref="N10:N11" si="7">SUM(K10:M10)</f>
        <v>5.6633289741209172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191.26017357449425</v>
      </c>
      <c r="C11" s="299" t="str">
        <f>CONCATENATE("(",ROUND((B11/$H11)*100,1),")")</f>
        <v>(58.3)</v>
      </c>
      <c r="D11" s="249">
        <f t="shared" ref="D11" si="8">SUM(D32,D53,D74,D95,D116,D137,D158,D179,D200,D221,D242,D263,D284,D305,D326,D347,D368,D389,D410,D431,D452,D473)</f>
        <v>94.876929593426382</v>
      </c>
      <c r="E11" s="299" t="str">
        <f>CONCATENATE("(",ROUND((D11/$H11)*100,1),")")</f>
        <v>(28.9)</v>
      </c>
      <c r="F11" s="249">
        <f t="shared" ref="F11" si="9">SUM(F32,F53,F74,F95,F116,F137,F158,F179,F200,F221,F242,F263,F284,F305,F326,F347,F368,F389,F410,F431,F452,F473)</f>
        <v>41.990896832079457</v>
      </c>
      <c r="G11" s="299" t="str">
        <f>CONCATENATE("(",ROUND((F11/$H11)*100,1),")")</f>
        <v>(12.8)</v>
      </c>
      <c r="H11" s="249">
        <f t="shared" ref="H11" si="10">SUM(H32,H53,H74,H95,H116,H137,H158,H179,H200,H221,H242,H263,H284,H305,H326,H347,H368,H389,H410,H431,H452,H473)</f>
        <v>328.1280000000001</v>
      </c>
      <c r="I11" s="299" t="str">
        <f>CONCATENATE("(",ROUND((H11/$H11)*100,1),")")</f>
        <v>(100)</v>
      </c>
      <c r="K11" s="249">
        <f t="shared" si="4"/>
        <v>7.5764492238544108</v>
      </c>
      <c r="L11" s="249">
        <f t="shared" si="5"/>
        <v>2.6472640236660538</v>
      </c>
      <c r="M11" s="249">
        <f t="shared" si="6"/>
        <v>0.99128675247940379</v>
      </c>
      <c r="N11" s="249">
        <f t="shared" si="7"/>
        <v>11.214999999999868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121.57632740941209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28.881238952897267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30.886436283161149</v>
      </c>
      <c r="G14" s="299" t="str">
        <f>CONCATENATE("(",ROUND((F14/$H16)*100,1),")")</f>
        <v>(9.1)</v>
      </c>
      <c r="H14" s="249">
        <f t="shared" ref="H14" si="13">SUM(H35,H56,H77,H98,H119,H140,H161,H182,H203,H224,H245,H266,H287,H308,H329,H350,H371,H392,H413,H434,H455,H476)</f>
        <v>181.34400264547051</v>
      </c>
      <c r="I14" s="299" t="str">
        <f>CONCATENATE("(",ROUND((H14/$H16)*100,1),")")</f>
        <v>(53.4)</v>
      </c>
      <c r="K14" s="249">
        <f>B19-B14</f>
        <v>0.9551507047042378</v>
      </c>
      <c r="L14" s="249">
        <f>D19-D14</f>
        <v>2.0466031046393987</v>
      </c>
      <c r="M14" s="249">
        <f>F19-F14</f>
        <v>1.2848102063341322</v>
      </c>
      <c r="N14" s="249">
        <f>SUM(K14:M14)</f>
        <v>4.2865640156777687</v>
      </c>
    </row>
    <row r="15" spans="1:17" x14ac:dyDescent="0.2">
      <c r="A15" s="282" t="s">
        <v>365</v>
      </c>
      <c r="B15" s="249">
        <f t="shared" si="0"/>
        <v>77.260295388936541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68.642954664195173</v>
      </c>
      <c r="E15" s="299" t="str">
        <f>CONCATENATE("(",ROUND((D15/$H16)*100,1),")")</f>
        <v>(20.2)</v>
      </c>
      <c r="F15" s="249">
        <f t="shared" ref="F15" si="15">SUM(F36,F57,F78,F99,F120,F141,F162,F183,F204,F225,F246,F267,F288,F309,F330,F351,F372,F393,F414,F435,F456,F477)</f>
        <v>12.09574730139771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157.99899735452942</v>
      </c>
      <c r="I15" s="299" t="str">
        <f>CONCATENATE("(",ROUND((H15/$H16)*100,1),")")</f>
        <v>(46.6)</v>
      </c>
      <c r="K15" s="249">
        <f t="shared" ref="K15:K16" si="17">B20-B15</f>
        <v>5.7782474820780436</v>
      </c>
      <c r="L15" s="249">
        <f t="shared" ref="L15:L16" si="18">D20-D15</f>
        <v>0.88483912073711224</v>
      </c>
      <c r="M15" s="249">
        <f t="shared" ref="M15:M16" si="19">F20-F15</f>
        <v>0.77734938150707045</v>
      </c>
      <c r="N15" s="249">
        <f t="shared" ref="N15:N16" si="20">SUM(K15:M15)</f>
        <v>7.4404359843222263</v>
      </c>
    </row>
    <row r="16" spans="1:17" x14ac:dyDescent="0.2">
      <c r="A16" s="282" t="s">
        <v>363</v>
      </c>
      <c r="B16" s="249">
        <f t="shared" si="0"/>
        <v>198.83662279834866</v>
      </c>
      <c r="C16" s="299" t="str">
        <f>CONCATENATE("(",ROUND((B16/$H16)*100,1),")")</f>
        <v>(58.6)</v>
      </c>
      <c r="D16" s="249">
        <f t="shared" ref="D16" si="21">SUM(D37,D58,D79,D100,D121,D142,D163,D184,D205,D226,D247,D268,D289,D310,D331,D352,D373,D394,D415,D436,D457,D478)</f>
        <v>97.524193617092436</v>
      </c>
      <c r="E16" s="299" t="str">
        <f>CONCATENATE("(",ROUND((D16/$H16)*100,1),")")</f>
        <v>(28.7)</v>
      </c>
      <c r="F16" s="249">
        <f t="shared" ref="F16" si="22">SUM(F37,F58,F79,F100,F121,F142,F163,F184,F205,F226,F247,F268,F289,F310,F331,F352,F373,F394,F415,F436,F457,F478)</f>
        <v>42.982183584558861</v>
      </c>
      <c r="G16" s="299" t="str">
        <f>CONCATENATE("(",ROUND((F16/$H16)*100,1),")")</f>
        <v>(12.7)</v>
      </c>
      <c r="H16" s="249">
        <f t="shared" ref="H16" si="23">SUM(H37,H58,H79,H100,H121,H142,H163,H184,H205,H226,H247,H268,H289,H310,H331,H352,H373,H394,H415,H436,H457,H478)</f>
        <v>339.3429999999999</v>
      </c>
      <c r="I16" s="299" t="str">
        <f>CONCATENATE("(",ROUND((H16/$H16)*100,1),")")</f>
        <v>(100)</v>
      </c>
      <c r="K16" s="249">
        <f t="shared" si="17"/>
        <v>6.7333981867822672</v>
      </c>
      <c r="L16" s="249">
        <f t="shared" si="18"/>
        <v>2.9314422253765287</v>
      </c>
      <c r="M16" s="249">
        <f t="shared" si="19"/>
        <v>2.0621595878412009</v>
      </c>
      <c r="N16" s="249">
        <f t="shared" si="20"/>
        <v>11.726999999999997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122.53147811411633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30.927842057536665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32.171246489495282</v>
      </c>
      <c r="G19" s="299" t="str">
        <f>CONCATENATE("(",ROUND((F19/$H21)*100,1),")")</f>
        <v>(9.2)</v>
      </c>
      <c r="H19" s="249">
        <f t="shared" ref="H19" si="26">SUM(H40,H61,H82,H103,H124,H145,H166,H187,H208,H229,H250,H271,H292,H313,H334,H355,H376,H397,H418,H439,H460,H481)</f>
        <v>185.63056666114824</v>
      </c>
      <c r="I19" s="299" t="str">
        <f>CONCATENATE("(",ROUND((H19/$H21)*100,1),")")</f>
        <v>(52.9)</v>
      </c>
      <c r="K19" s="249">
        <f>B19-B9</f>
        <v>4.4843466308425377</v>
      </c>
      <c r="L19" s="249">
        <f>D19-D9</f>
        <v>3.374201560230393</v>
      </c>
      <c r="M19" s="249">
        <f>F19-F9</f>
        <v>1.9796868504837377</v>
      </c>
      <c r="N19" s="249">
        <f>SUM(K19:M19)</f>
        <v>9.8382350415566684</v>
      </c>
    </row>
    <row r="20" spans="1:14" x14ac:dyDescent="0.2">
      <c r="A20" s="282" t="s">
        <v>365</v>
      </c>
      <c r="B20" s="249">
        <f t="shared" si="0"/>
        <v>83.038542871014585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69.527793784932285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12.87309668290478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165.43943333885164</v>
      </c>
      <c r="I20" s="299" t="str">
        <f>CONCATENATE("(",ROUND((H20/$H21)*100,1),")")</f>
        <v>(47.1)</v>
      </c>
      <c r="K20" s="249">
        <f t="shared" ref="K20:K21" si="30">B20-B10</f>
        <v>9.8255007797941118</v>
      </c>
      <c r="L20" s="249">
        <f t="shared" ref="L20:L21" si="31">D20-D10</f>
        <v>2.2045046888121647</v>
      </c>
      <c r="M20" s="249">
        <f t="shared" ref="M20:M21" si="32">F20-F10</f>
        <v>1.073759489836867</v>
      </c>
      <c r="N20" s="249">
        <f t="shared" ref="N20:N21" si="33">SUM(K20:M20)</f>
        <v>13.103764958443143</v>
      </c>
    </row>
    <row r="21" spans="1:14" x14ac:dyDescent="0.2">
      <c r="A21" s="282" t="s">
        <v>363</v>
      </c>
      <c r="B21" s="249">
        <f t="shared" si="0"/>
        <v>205.57002098513092</v>
      </c>
      <c r="C21" s="299" t="str">
        <f>CONCATENATE("(",ROUND((B21/$H21)*100,1),")")</f>
        <v>(58.6)</v>
      </c>
      <c r="D21" s="249">
        <f t="shared" ref="D21" si="34">SUM(D42,D63,D84,D105,D126,D147,D168,D189,D210,D231,D252,D273,D294,D315,D336,D357,D378,D399,D420,D441,D462,D483)</f>
        <v>100.45563584246896</v>
      </c>
      <c r="E21" s="299" t="str">
        <f>CONCATENATE("(",ROUND((D21/$H21)*100,1),")")</f>
        <v>(28.6)</v>
      </c>
      <c r="F21" s="249">
        <f>SUM(F42,F63,F84,F105,F126,F147,F168,F189,F210,F231,F252,F273,F294,F315,F336,F357,F378,F399,F420,F441,F462,F483)</f>
        <v>45.044343172400062</v>
      </c>
      <c r="G21" s="299" t="str">
        <f>CONCATENATE("(",ROUND((F21/$H21)*100,1),")")</f>
        <v>(12.8)</v>
      </c>
      <c r="H21" s="249">
        <f t="shared" ref="H21" si="35">SUM(H42,H63,H84,H105,H126,H147,H168,H189,H210,H231,H252,H273,H294,H315,H336,H357,H378,H399,H420,H441,H462,H483)</f>
        <v>351.06999999999988</v>
      </c>
      <c r="I21" s="299" t="str">
        <f>CONCATENATE("(",ROUND((H21/$H21)*100,1),")")</f>
        <v>(100)</v>
      </c>
      <c r="K21" s="249">
        <f t="shared" si="30"/>
        <v>14.309847410636678</v>
      </c>
      <c r="L21" s="249">
        <f t="shared" si="31"/>
        <v>5.5787062490425825</v>
      </c>
      <c r="M21" s="249">
        <f t="shared" si="32"/>
        <v>3.0534463403206047</v>
      </c>
      <c r="N21" s="249">
        <f t="shared" si="33"/>
        <v>22.941999999999865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1.1294479711779126</v>
      </c>
      <c r="C30" s="299" t="str">
        <f>CONCATENATE("(",ROUND((B30/$H32)*100,1),")")</f>
        <v>(32.5)</v>
      </c>
      <c r="D30" s="302">
        <f>'Ind T6'!M9</f>
        <v>2.8583945135997744E-2</v>
      </c>
      <c r="E30" s="299" t="str">
        <f>CONCATENATE("(",ROUND((D30/$H32)*100,1),")")</f>
        <v>(0.8)</v>
      </c>
      <c r="F30" s="302">
        <f>'Ind T6'!N9</f>
        <v>1.1746931463332011</v>
      </c>
      <c r="G30" s="299" t="str">
        <f>CONCATENATE("(",ROUND((F30/$H32)*100,1),")")</f>
        <v>(33.8)</v>
      </c>
      <c r="H30" s="302">
        <f>SUM(B30,D30,F30)</f>
        <v>2.3327250626471114</v>
      </c>
      <c r="I30" s="299" t="str">
        <f>CONCATENATE("(",ROUND((H30/$H32)*100,1),")")</f>
        <v>(67.1)</v>
      </c>
      <c r="K30" s="302">
        <f>B35-B30</f>
        <v>9.002278981270706E-2</v>
      </c>
      <c r="L30" s="302">
        <f>D35-D30</f>
        <v>1.505701646709625E-3</v>
      </c>
      <c r="M30" s="302">
        <f>F35-F30</f>
        <v>1.5451664432407641E-2</v>
      </c>
      <c r="N30" s="302">
        <f>SUM(K30:M30)</f>
        <v>0.10698015589182433</v>
      </c>
    </row>
    <row r="31" spans="1:14" x14ac:dyDescent="0.2">
      <c r="A31" s="282" t="s">
        <v>365</v>
      </c>
      <c r="B31" s="302">
        <f>'Ind T6'!L8</f>
        <v>0.6390880995342092</v>
      </c>
      <c r="C31" s="299" t="str">
        <f>CONCATENATE("(",ROUND((B31/$H32)*100,1),")")</f>
        <v>(18.4)</v>
      </c>
      <c r="D31" s="302">
        <f>'Ind T6'!M8</f>
        <v>3.0876774960043468E-2</v>
      </c>
      <c r="E31" s="299" t="str">
        <f>CONCATENATE("(",ROUND((D31/$H32)*100,1),")")</f>
        <v>(0.9)</v>
      </c>
      <c r="F31" s="302">
        <f>'Ind T6'!N8</f>
        <v>0.47431006285863453</v>
      </c>
      <c r="G31" s="299" t="str">
        <f>CONCATENATE("(",ROUND((F31/$H32)*100,1),")")</f>
        <v>(13.6)</v>
      </c>
      <c r="H31" s="302">
        <f t="shared" ref="H31" si="36">SUM(B31,D31,F31)</f>
        <v>1.1442749373528871</v>
      </c>
      <c r="I31" s="299" t="str">
        <f>CONCATENATE("(",ROUND((H31/$H32)*100,1),")")</f>
        <v>(32.9)</v>
      </c>
      <c r="K31" s="302">
        <f t="shared" ref="K31:K32" si="37">B36-B31</f>
        <v>2.8382745354540995E-2</v>
      </c>
      <c r="L31" s="302">
        <f t="shared" ref="L31:L32" si="38">D36-D31</f>
        <v>4.3478641324049341E-4</v>
      </c>
      <c r="M31" s="302">
        <f t="shared" ref="M31:M32" si="39">F36-F31</f>
        <v>2.8202312340393498E-2</v>
      </c>
      <c r="N31" s="302">
        <f t="shared" ref="N31:N32" si="40">SUM(K31:M31)</f>
        <v>5.7019844108174983E-2</v>
      </c>
    </row>
    <row r="32" spans="1:14" x14ac:dyDescent="0.2">
      <c r="A32" s="282" t="s">
        <v>363</v>
      </c>
      <c r="B32" s="302">
        <f>SUM(B30:B31)</f>
        <v>1.7685360707121218</v>
      </c>
      <c r="C32" s="299" t="str">
        <f>CONCATENATE("(",ROUND((B32/$H32)*100,1),")")</f>
        <v>(50.9)</v>
      </c>
      <c r="D32" s="302">
        <f>SUM(D30:D31)</f>
        <v>5.9460720096041211E-2</v>
      </c>
      <c r="E32" s="299" t="str">
        <f>CONCATENATE("(",ROUND((D32/$H32)*100,1),")")</f>
        <v>(1.7)</v>
      </c>
      <c r="F32" s="302">
        <f>SUM(F30:F31)</f>
        <v>1.6490032091918356</v>
      </c>
      <c r="G32" s="299" t="str">
        <f>CONCATENATE("(",ROUND((F32/$H32)*100,1),")")</f>
        <v>(47.4)</v>
      </c>
      <c r="H32" s="302">
        <f>SUM(H30:H31)</f>
        <v>3.4769999999999985</v>
      </c>
      <c r="I32" s="299" t="str">
        <f>CONCATENATE("(",ROUND((H32/$H32)*100,1),")")</f>
        <v>(100)</v>
      </c>
      <c r="K32" s="302">
        <f t="shared" si="37"/>
        <v>0.11840553516724817</v>
      </c>
      <c r="L32" s="302">
        <f t="shared" si="38"/>
        <v>1.9404880599501184E-3</v>
      </c>
      <c r="M32" s="302">
        <f t="shared" si="39"/>
        <v>4.3653976772801029E-2</v>
      </c>
      <c r="N32" s="302">
        <f t="shared" si="40"/>
        <v>0.16399999999999931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1.2194707609906197</v>
      </c>
      <c r="C35" s="299" t="str">
        <f>CONCATENATE("(",ROUND((B35/$H37)*100,1),")")</f>
        <v>(33.5)</v>
      </c>
      <c r="D35" s="302">
        <f>'Ind T6'!R9</f>
        <v>3.0089646782707369E-2</v>
      </c>
      <c r="E35" s="299" t="str">
        <f>CONCATENATE("(",ROUND((D35/$H37)*100,1),")")</f>
        <v>(0.8)</v>
      </c>
      <c r="F35" s="302">
        <f>'Ind T6'!S9</f>
        <v>1.1901448107656087</v>
      </c>
      <c r="G35" s="299" t="str">
        <f>CONCATENATE("(",ROUND((F35/$H37)*100,1),")")</f>
        <v>(32.7)</v>
      </c>
      <c r="H35" s="302">
        <f>SUM(B35,D35,F35)</f>
        <v>2.4397052185389358</v>
      </c>
      <c r="I35" s="299" t="str">
        <f>CONCATENATE("(",ROUND((H35/$H37)*100,1),")")</f>
        <v>(67)</v>
      </c>
      <c r="K35" s="302">
        <f>B40-B35</f>
        <v>9.4476078288479481E-2</v>
      </c>
      <c r="L35" s="302">
        <f>D40-D35</f>
        <v>-8.5860812535261399E-6</v>
      </c>
      <c r="M35" s="302">
        <f>F40-F35</f>
        <v>-9.5316357853789224E-2</v>
      </c>
      <c r="N35" s="302">
        <f>SUM(K35:M35)</f>
        <v>-8.4886564656326546E-4</v>
      </c>
    </row>
    <row r="36" spans="1:14" x14ac:dyDescent="0.2">
      <c r="A36" s="282" t="s">
        <v>365</v>
      </c>
      <c r="B36" s="302">
        <f>'Ind T6'!Q8</f>
        <v>0.66747084488875019</v>
      </c>
      <c r="C36" s="299" t="str">
        <f>CONCATENATE("(",ROUND((B36/$H37)*100,1),")")</f>
        <v>(18.3)</v>
      </c>
      <c r="D36" s="302">
        <f>'Ind T6'!R8</f>
        <v>3.1311561373283961E-2</v>
      </c>
      <c r="E36" s="299" t="str">
        <f>CONCATENATE("(",ROUND((D36/$H37)*100,1),")")</f>
        <v>(0.9)</v>
      </c>
      <c r="F36" s="302">
        <f>'Ind T6'!S8</f>
        <v>0.50251237519902803</v>
      </c>
      <c r="G36" s="299" t="str">
        <f>CONCATENATE("(",ROUND((F36/$H37)*100,1),")")</f>
        <v>(13.8)</v>
      </c>
      <c r="H36" s="302">
        <f t="shared" ref="H36" si="41">SUM(B36,D36,F36)</f>
        <v>1.2012947814610622</v>
      </c>
      <c r="I36" s="299" t="str">
        <f>CONCATENATE("(",ROUND((H36/$H37)*100,1),")")</f>
        <v>(33)</v>
      </c>
      <c r="K36" s="302">
        <f t="shared" ref="K36:K37" si="42">B41-B36</f>
        <v>-4.6186392780886987E-3</v>
      </c>
      <c r="L36" s="302">
        <f t="shared" ref="L36:L37" si="43">D41-D36</f>
        <v>-2.4520665886823591E-3</v>
      </c>
      <c r="M36" s="302">
        <f t="shared" ref="M36:M37" si="44">F41-F36</f>
        <v>1.1919571513333671E-2</v>
      </c>
      <c r="N36" s="302">
        <f t="shared" ref="N36:N37" si="45">SUM(K36:M36)</f>
        <v>4.8488656465626133E-3</v>
      </c>
    </row>
    <row r="37" spans="1:14" x14ac:dyDescent="0.2">
      <c r="A37" s="282" t="s">
        <v>363</v>
      </c>
      <c r="B37" s="302">
        <f>SUM(B35:B36)</f>
        <v>1.88694160587937</v>
      </c>
      <c r="C37" s="299" t="str">
        <f>CONCATENATE("(",ROUND((B37/$H37)*100,1),")")</f>
        <v>(51.8)</v>
      </c>
      <c r="D37" s="302">
        <f>SUM(D35:D36)</f>
        <v>6.140120815599133E-2</v>
      </c>
      <c r="E37" s="299" t="str">
        <f>CONCATENATE("(",ROUND((D37/$H37)*100,1),")")</f>
        <v>(1.7)</v>
      </c>
      <c r="F37" s="302">
        <f>SUM(F35:F36)</f>
        <v>1.6926571859646367</v>
      </c>
      <c r="G37" s="299" t="str">
        <f>CONCATENATE("(",ROUND((F37/$H37)*100,1),")")</f>
        <v>(46.5)</v>
      </c>
      <c r="H37" s="302">
        <f>SUM(H35:H36)</f>
        <v>3.6409999999999982</v>
      </c>
      <c r="I37" s="299" t="str">
        <f>CONCATENATE("(",ROUND((H37/$H37)*100,1),")")</f>
        <v>(100)</v>
      </c>
      <c r="K37" s="302">
        <f t="shared" si="42"/>
        <v>8.9857439010390561E-2</v>
      </c>
      <c r="L37" s="302">
        <f t="shared" si="43"/>
        <v>-2.4606526699358852E-3</v>
      </c>
      <c r="M37" s="302">
        <f t="shared" si="44"/>
        <v>-8.3396786340455442E-2</v>
      </c>
      <c r="N37" s="302">
        <f t="shared" si="45"/>
        <v>3.9999999999992264E-3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1.3139468392790992</v>
      </c>
      <c r="C40" s="299" t="str">
        <f>CONCATENATE("(",ROUND((B40/$H42)*100,1),")")</f>
        <v>(36)</v>
      </c>
      <c r="D40" s="302">
        <f>'Ind T6'!W9</f>
        <v>3.0081060701453843E-2</v>
      </c>
      <c r="E40" s="299" t="str">
        <f>CONCATENATE("(",ROUND((D40/$H42)*100,1),")")</f>
        <v>(0.8)</v>
      </c>
      <c r="F40" s="302">
        <f>'Ind T6'!X9</f>
        <v>1.0948284529118195</v>
      </c>
      <c r="G40" s="299" t="str">
        <f>CONCATENATE("(",ROUND((F40/$H42)*100,1),")")</f>
        <v>(30)</v>
      </c>
      <c r="H40" s="302">
        <f>SUM(B40,D40,F40)</f>
        <v>2.4388563528923726</v>
      </c>
      <c r="I40" s="299" t="str">
        <f>CONCATENATE("(",ROUND((H40/$H42)*100,1),")")</f>
        <v>(66.9)</v>
      </c>
      <c r="K40" s="302">
        <f>B40-B30</f>
        <v>0.18449886810118654</v>
      </c>
      <c r="L40" s="302">
        <f>D40-D30</f>
        <v>1.4971155654560989E-3</v>
      </c>
      <c r="M40" s="302">
        <f>F40-F30</f>
        <v>-7.9864693421381583E-2</v>
      </c>
      <c r="N40" s="302">
        <f>SUM(K40:M40)</f>
        <v>0.10613129024526105</v>
      </c>
    </row>
    <row r="41" spans="1:14" x14ac:dyDescent="0.2">
      <c r="A41" s="282" t="s">
        <v>365</v>
      </c>
      <c r="B41" s="302">
        <f>'Ind T6'!V8</f>
        <v>0.66285220561066149</v>
      </c>
      <c r="C41" s="299" t="str">
        <f>CONCATENATE("(",ROUND((B41/$H42)*100,1),")")</f>
        <v>(18.2)</v>
      </c>
      <c r="D41" s="302">
        <f>'Ind T6'!W8</f>
        <v>2.8859494784601602E-2</v>
      </c>
      <c r="E41" s="299" t="str">
        <f>CONCATENATE("(",ROUND((D41/$H42)*100,1),")")</f>
        <v>(0.8)</v>
      </c>
      <c r="F41" s="302">
        <f>'Ind T6'!X8</f>
        <v>0.5144319467123617</v>
      </c>
      <c r="G41" s="299" t="str">
        <f>CONCATENATE("(",ROUND((F41/$H42)*100,1),")")</f>
        <v>(14.1)</v>
      </c>
      <c r="H41" s="302">
        <f t="shared" ref="H41" si="46">SUM(B41,D41,F41)</f>
        <v>1.2061436471076248</v>
      </c>
      <c r="I41" s="299" t="str">
        <f>CONCATENATE("(",ROUND((H41/$H42)*100,1),")")</f>
        <v>(33.1)</v>
      </c>
      <c r="K41" s="302">
        <f t="shared" ref="K41:K42" si="47">B41-B31</f>
        <v>2.3764106076452296E-2</v>
      </c>
      <c r="L41" s="302">
        <f t="shared" ref="L41:L42" si="48">D41-D31</f>
        <v>-2.0172801754418657E-3</v>
      </c>
      <c r="M41" s="302">
        <f t="shared" ref="M41:M42" si="49">F41-F31</f>
        <v>4.0121883853727169E-2</v>
      </c>
      <c r="N41" s="302">
        <f t="shared" ref="N41:N42" si="50">SUM(K41:M41)</f>
        <v>6.18687097547376E-2</v>
      </c>
    </row>
    <row r="42" spans="1:14" x14ac:dyDescent="0.2">
      <c r="A42" s="282" t="s">
        <v>363</v>
      </c>
      <c r="B42" s="302">
        <f>SUM(B40:B41)</f>
        <v>1.9767990448897605</v>
      </c>
      <c r="C42" s="299" t="str">
        <f>CONCATENATE("(",ROUND((B42/$H42)*100,1),")")</f>
        <v>(54.2)</v>
      </c>
      <c r="D42" s="302">
        <f>SUM(D40:D41)</f>
        <v>5.8940555486055445E-2</v>
      </c>
      <c r="E42" s="299" t="str">
        <f>CONCATENATE("(",ROUND((D42/$H42)*100,1),")")</f>
        <v>(1.6)</v>
      </c>
      <c r="F42" s="302">
        <f>SUM(F40:F41)</f>
        <v>1.6092603996241812</v>
      </c>
      <c r="G42" s="299" t="str">
        <f>CONCATENATE("(",ROUND((F42/$H42)*100,1),")")</f>
        <v>(44.1)</v>
      </c>
      <c r="H42" s="302">
        <f>SUM(H40:H41)</f>
        <v>3.6449999999999974</v>
      </c>
      <c r="I42" s="299" t="str">
        <f>CONCATENATE("(",ROUND((H42/$H42)*100,1),")")</f>
        <v>(100)</v>
      </c>
      <c r="K42" s="302">
        <f t="shared" si="47"/>
        <v>0.20826297417763873</v>
      </c>
      <c r="L42" s="302">
        <f t="shared" si="48"/>
        <v>-5.201646099857668E-4</v>
      </c>
      <c r="M42" s="302">
        <f t="shared" si="49"/>
        <v>-3.9742809567654414E-2</v>
      </c>
      <c r="N42" s="302">
        <f t="shared" si="50"/>
        <v>0.16799999999999854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0.41122278056859329</v>
      </c>
      <c r="C51" s="299" t="str">
        <f>CONCATENATE("(",ROUND((B51/$H53)*100,1),")")</f>
        <v>(82.2)</v>
      </c>
      <c r="D51" s="302">
        <f>'Ind T6'!M18</f>
        <v>6.9095477387291415E-3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0.41813232830732244</v>
      </c>
      <c r="I51" s="299" t="str">
        <f>CONCATENATE("(",ROUND((H51/$H53)*100,1),")")</f>
        <v>(83.6)</v>
      </c>
      <c r="K51" s="302">
        <f>B56-B51</f>
        <v>-0.1300142842035919</v>
      </c>
      <c r="L51" s="302">
        <f>D56-D51</f>
        <v>-2.1303414782600089E-3</v>
      </c>
      <c r="M51" s="302">
        <f>F56-F51</f>
        <v>0</v>
      </c>
      <c r="N51" s="302">
        <f>SUM(K51:M51)</f>
        <v>-0.13214462568185192</v>
      </c>
    </row>
    <row r="52" spans="1:14" x14ac:dyDescent="0.2">
      <c r="A52" s="282" t="s">
        <v>365</v>
      </c>
      <c r="B52" s="302">
        <f>'Ind T6'!L17</f>
        <v>7.0979899498321328E-2</v>
      </c>
      <c r="C52" s="299" t="str">
        <f>CONCATENATE("(",ROUND((B52/$H53)*100,1),")")</f>
        <v>(14.2)</v>
      </c>
      <c r="D52" s="302">
        <f>'Ind T6'!M17</f>
        <v>1.0887772194355098E-2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8.1867671692676419E-2</v>
      </c>
      <c r="I52" s="299" t="str">
        <f>CONCATENATE("(",ROUND((H52/$H53)*100,1),")")</f>
        <v>(16.4)</v>
      </c>
      <c r="K52" s="302">
        <f t="shared" ref="K52:K53" si="52">B57-B52</f>
        <v>-2.2614332140573935E-2</v>
      </c>
      <c r="L52" s="302">
        <f t="shared" ref="L52:L53" si="53">D57-D52</f>
        <v>-3.2410421775732057E-3</v>
      </c>
      <c r="M52" s="302">
        <f t="shared" ref="M52:M53" si="54">F57-F52</f>
        <v>0</v>
      </c>
      <c r="N52" s="302">
        <f t="shared" ref="N52:N53" si="55">SUM(K52:M52)</f>
        <v>-2.5855374318147141E-2</v>
      </c>
    </row>
    <row r="53" spans="1:14" x14ac:dyDescent="0.2">
      <c r="A53" s="282" t="s">
        <v>363</v>
      </c>
      <c r="B53" s="302">
        <f>SUM(B51:B52)</f>
        <v>0.48220268006691464</v>
      </c>
      <c r="C53" s="299" t="str">
        <f>CONCATENATE("(",ROUND((B53/$H53)*100,1),")")</f>
        <v>(96.4)</v>
      </c>
      <c r="D53" s="302">
        <f>SUM(D51:D52)</f>
        <v>1.7797319933084241E-2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0.49999999999999889</v>
      </c>
      <c r="I53" s="299" t="str">
        <f>CONCATENATE("(",ROUND((H53/$H53)*100,1),")")</f>
        <v>(100)</v>
      </c>
      <c r="K53" s="302">
        <f t="shared" si="52"/>
        <v>-0.15262861634416586</v>
      </c>
      <c r="L53" s="302">
        <f t="shared" si="53"/>
        <v>-5.3713836558332145E-3</v>
      </c>
      <c r="M53" s="302">
        <f t="shared" si="54"/>
        <v>0</v>
      </c>
      <c r="N53" s="302">
        <f t="shared" si="55"/>
        <v>-0.15799999999999909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0.28120849636500139</v>
      </c>
      <c r="C56" s="299" t="str">
        <f>CONCATENATE("(",ROUND((B56/$H58)*100,1),")")</f>
        <v>(82.2)</v>
      </c>
      <c r="D56" s="302">
        <f>'Ind T6'!R18</f>
        <v>4.7792062604691326E-3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0.28598770262547052</v>
      </c>
      <c r="I56" s="299" t="str">
        <f>CONCATENATE("(",ROUND((H56/$H58)*100,1),")")</f>
        <v>(83.6)</v>
      </c>
      <c r="K56" s="302">
        <f>B61-B56</f>
        <v>-0.12548429862050159</v>
      </c>
      <c r="L56" s="302">
        <f>D61-D56</f>
        <v>-1.8286425137230464E-3</v>
      </c>
      <c r="M56" s="302">
        <f>F61-F56</f>
        <v>0</v>
      </c>
      <c r="N56" s="302">
        <f>SUM(K56:M56)</f>
        <v>-0.12731294113422464</v>
      </c>
    </row>
    <row r="57" spans="1:14" x14ac:dyDescent="0.2">
      <c r="A57" s="282" t="s">
        <v>365</v>
      </c>
      <c r="B57" s="302">
        <f>'Ind T6'!Q17</f>
        <v>4.8365567357747392E-2</v>
      </c>
      <c r="C57" s="299" t="str">
        <f>CONCATENATE("(",ROUND((B57/$H58)*100,1),")")</f>
        <v>(14.1)</v>
      </c>
      <c r="D57" s="302">
        <f>'Ind T6'!R17</f>
        <v>7.6467300167818927E-3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5.6012297374529285E-2</v>
      </c>
      <c r="I57" s="299" t="str">
        <f>CONCATENATE("(",ROUND((H57/$H58)*100,1),")")</f>
        <v>(16.4)</v>
      </c>
      <c r="K57" s="302">
        <f t="shared" ref="K57:K58" si="57">B62-B57</f>
        <v>-2.2466174469094827E-2</v>
      </c>
      <c r="L57" s="302">
        <f t="shared" ref="L57:L58" si="58">D62-D57</f>
        <v>-3.2208843966805654E-3</v>
      </c>
      <c r="M57" s="302">
        <f t="shared" ref="M57:M58" si="59">F62-F57</f>
        <v>0</v>
      </c>
      <c r="N57" s="302">
        <f t="shared" ref="N57:N58" si="60">SUM(K57:M57)</f>
        <v>-2.5687058865775395E-2</v>
      </c>
    </row>
    <row r="58" spans="1:14" x14ac:dyDescent="0.2">
      <c r="A58" s="282" t="s">
        <v>363</v>
      </c>
      <c r="B58" s="302">
        <f>SUM(B56:B57)</f>
        <v>0.32957406372274878</v>
      </c>
      <c r="C58" s="299" t="str">
        <f>CONCATENATE("(",ROUND((B58/$H58)*100,1),")")</f>
        <v>(96.4)</v>
      </c>
      <c r="D58" s="302">
        <f>SUM(D56:D57)</f>
        <v>1.2425936277251026E-2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0.3419999999999998</v>
      </c>
      <c r="I58" s="299" t="str">
        <f>CONCATENATE("(",ROUND((H58/$H58)*100,1),")")</f>
        <v>(100)</v>
      </c>
      <c r="K58" s="302">
        <f t="shared" si="57"/>
        <v>-0.14795047308959641</v>
      </c>
      <c r="L58" s="302">
        <f t="shared" si="58"/>
        <v>-5.0495269104036122E-3</v>
      </c>
      <c r="M58" s="302">
        <f t="shared" si="59"/>
        <v>0</v>
      </c>
      <c r="N58" s="302">
        <f t="shared" si="60"/>
        <v>-0.15300000000000002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0.1557241977444998</v>
      </c>
      <c r="C61" s="299" t="str">
        <f>CONCATENATE("(",ROUND((B61/$H63)*100,1),")")</f>
        <v>(82.4)</v>
      </c>
      <c r="D61" s="302">
        <f>'Ind T6'!W18</f>
        <v>2.9505637467460862E-3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0.1586747614912459</v>
      </c>
      <c r="I61" s="299" t="str">
        <f>CONCATENATE("(",ROUND((H61/$H63)*100,1),")")</f>
        <v>(84)</v>
      </c>
      <c r="K61" s="302">
        <f>B61-B51</f>
        <v>-0.25549858282409349</v>
      </c>
      <c r="L61" s="302">
        <f>D61-D51</f>
        <v>-3.9589839919830557E-3</v>
      </c>
      <c r="M61" s="302">
        <f>F61-F51</f>
        <v>0</v>
      </c>
      <c r="N61" s="302">
        <f>SUM(K61:M61)</f>
        <v>-0.25945756681607657</v>
      </c>
    </row>
    <row r="62" spans="1:14" x14ac:dyDescent="0.2">
      <c r="A62" s="282" t="s">
        <v>365</v>
      </c>
      <c r="B62" s="302">
        <f>'Ind T6'!V17</f>
        <v>2.5899392888652565E-2</v>
      </c>
      <c r="C62" s="299" t="str">
        <f>CONCATENATE("(",ROUND((B62/$H63)*100,1),")")</f>
        <v>(13.7)</v>
      </c>
      <c r="D62" s="302">
        <f>'Ind T6'!W17</f>
        <v>4.4258456201013274E-3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3.0325238508753891E-2</v>
      </c>
      <c r="I62" s="299" t="str">
        <f>CONCATENATE("(",ROUND((H62/$H63)*100,1),")")</f>
        <v>(16)</v>
      </c>
      <c r="K62" s="302">
        <f t="shared" ref="K62:K63" si="62">B62-B52</f>
        <v>-4.5080506609668766E-2</v>
      </c>
      <c r="L62" s="302">
        <f t="shared" ref="L62:L63" si="63">D62-D52</f>
        <v>-6.4619265742537711E-3</v>
      </c>
      <c r="M62" s="302">
        <f t="shared" ref="M62:M63" si="64">F62-F52</f>
        <v>0</v>
      </c>
      <c r="N62" s="302">
        <f t="shared" ref="N62:N63" si="65">SUM(K62:M62)</f>
        <v>-5.1542433183922536E-2</v>
      </c>
    </row>
    <row r="63" spans="1:14" x14ac:dyDescent="0.2">
      <c r="A63" s="282" t="s">
        <v>363</v>
      </c>
      <c r="B63" s="302">
        <f>SUM(B61:B62)</f>
        <v>0.18162359063315237</v>
      </c>
      <c r="C63" s="299" t="str">
        <f>CONCATENATE("(",ROUND((B63/$H63)*100,1),")")</f>
        <v>(96.1)</v>
      </c>
      <c r="D63" s="302">
        <f>SUM(D61:D62)</f>
        <v>7.376409366847414E-3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0.18899999999999978</v>
      </c>
      <c r="I63" s="299" t="str">
        <f>CONCATENATE("(",ROUND((H63/$H63)*100,1),")")</f>
        <v>(100)</v>
      </c>
      <c r="K63" s="302">
        <f t="shared" si="62"/>
        <v>-0.30057908943376227</v>
      </c>
      <c r="L63" s="302">
        <f t="shared" si="63"/>
        <v>-1.0420910566236827E-2</v>
      </c>
      <c r="M63" s="302">
        <f t="shared" si="64"/>
        <v>0</v>
      </c>
      <c r="N63" s="302">
        <f t="shared" si="65"/>
        <v>-0.31099999999999911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1.8904577501841711</v>
      </c>
      <c r="C72" s="299" t="str">
        <f>CONCATENATE("(",ROUND((B72/$H74)*100,1),")")</f>
        <v>(59.2)</v>
      </c>
      <c r="D72" s="302">
        <f>'Ind T6'!M27</f>
        <v>0.17648881536567063</v>
      </c>
      <c r="E72" s="299" t="str">
        <f>CONCATENATE("(",ROUND((D72/$H74)*100,1),")")</f>
        <v>(5.5)</v>
      </c>
      <c r="F72" s="302">
        <f>'Ind T6'!N27</f>
        <v>3.2606986005092584E-2</v>
      </c>
      <c r="G72" s="299" t="str">
        <f>CONCATENATE("(",ROUND((F72/$H74)*100,1),")")</f>
        <v>(1)</v>
      </c>
      <c r="H72" s="302">
        <f>SUM(B72,D72,F72)</f>
        <v>2.0995535515549344</v>
      </c>
      <c r="I72" s="299" t="str">
        <f>CONCATENATE("(",ROUND((H72/$H74)*100,1),")")</f>
        <v>(65.8)</v>
      </c>
      <c r="K72" s="302">
        <f>B77-B72</f>
        <v>-1.5260583049387932E-2</v>
      </c>
      <c r="L72" s="302">
        <f>D77-D72</f>
        <v>5.5202287634778524E-4</v>
      </c>
      <c r="M72" s="302">
        <f>F77-F72</f>
        <v>3.0265901827191549E-4</v>
      </c>
      <c r="N72" s="302">
        <f>SUM(K72:M72)</f>
        <v>-1.4405901154768232E-2</v>
      </c>
    </row>
    <row r="73" spans="1:14" x14ac:dyDescent="0.2">
      <c r="A73" s="282" t="s">
        <v>365</v>
      </c>
      <c r="B73" s="302">
        <f>'Ind T6'!L26</f>
        <v>0.83423432101657702</v>
      </c>
      <c r="C73" s="299" t="str">
        <f>CONCATENATE("(",ROUND((B73/$H74)*100,1),")")</f>
        <v>(26.1)</v>
      </c>
      <c r="D73" s="302">
        <f>'Ind T6'!M26</f>
        <v>0.20498489196521641</v>
      </c>
      <c r="E73" s="299" t="str">
        <f>CONCATENATE("(",ROUND((D73/$H74)*100,1),")")</f>
        <v>(6.4)</v>
      </c>
      <c r="F73" s="302">
        <f>'Ind T6'!N26</f>
        <v>5.2227235463271036E-2</v>
      </c>
      <c r="G73" s="299" t="str">
        <f>CONCATENATE("(",ROUND((F73/$H74)*100,1),")")</f>
        <v>(1.6)</v>
      </c>
      <c r="H73" s="302">
        <f t="shared" ref="H73" si="66">SUM(B73,D73,F73)</f>
        <v>1.0914464484450646</v>
      </c>
      <c r="I73" s="299" t="str">
        <f>CONCATENATE("(",ROUND((H73/$H74)*100,1),")")</f>
        <v>(34.2)</v>
      </c>
      <c r="K73" s="302">
        <f t="shared" ref="K73:K74" si="67">B78-B73</f>
        <v>3.3629377372048408E-2</v>
      </c>
      <c r="L73" s="302">
        <f t="shared" ref="L73:L74" si="68">D78-D73</f>
        <v>2.1094004279240131E-4</v>
      </c>
      <c r="M73" s="302">
        <f t="shared" ref="M73:M74" si="69">F78-F73</f>
        <v>1.5655837399295991E-3</v>
      </c>
      <c r="N73" s="302">
        <f t="shared" ref="N73:N74" si="70">SUM(K73:M73)</f>
        <v>3.5405901154770408E-2</v>
      </c>
    </row>
    <row r="74" spans="1:14" x14ac:dyDescent="0.2">
      <c r="A74" s="282" t="s">
        <v>363</v>
      </c>
      <c r="B74" s="302">
        <f>SUM(B72:B73)</f>
        <v>2.7246920712007481</v>
      </c>
      <c r="C74" s="299" t="str">
        <f>CONCATENATE("(",ROUND((B74/$H74)*100,1),")")</f>
        <v>(85.4)</v>
      </c>
      <c r="D74" s="302">
        <f>SUM(D72:D73)</f>
        <v>0.38147370733088704</v>
      </c>
      <c r="E74" s="299" t="str">
        <f>CONCATENATE("(",ROUND((D74/$H74)*100,1),")")</f>
        <v>(12)</v>
      </c>
      <c r="F74" s="302">
        <f>SUM(F72:F73)</f>
        <v>8.4834221468363613E-2</v>
      </c>
      <c r="G74" s="299" t="str">
        <f>CONCATENATE("(",ROUND((F74/$H74)*100,1),")")</f>
        <v>(2.7)</v>
      </c>
      <c r="H74" s="302">
        <f>SUM(H72:H73)</f>
        <v>3.1909999999999989</v>
      </c>
      <c r="I74" s="299" t="str">
        <f>CONCATENATE("(",ROUND((H74/$H74)*100,1),")")</f>
        <v>(100)</v>
      </c>
      <c r="K74" s="302">
        <f t="shared" si="67"/>
        <v>1.8368794322660253E-2</v>
      </c>
      <c r="L74" s="302">
        <f t="shared" si="68"/>
        <v>7.6296291914018655E-4</v>
      </c>
      <c r="M74" s="302">
        <f t="shared" si="69"/>
        <v>1.8682427582015215E-3</v>
      </c>
      <c r="N74" s="302">
        <f t="shared" si="70"/>
        <v>2.1000000000001962E-2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1.8751971671347831</v>
      </c>
      <c r="C77" s="299" t="str">
        <f>CONCATENATE("(",ROUND((B77/$H79)*100,1),")")</f>
        <v>(58.4)</v>
      </c>
      <c r="D77" s="302">
        <f>'Ind T6'!R27</f>
        <v>0.17704083824201841</v>
      </c>
      <c r="E77" s="299" t="str">
        <f>CONCATENATE("(",ROUND((D77/$H79)*100,1),")")</f>
        <v>(5.5)</v>
      </c>
      <c r="F77" s="302">
        <f>'Ind T6'!S27</f>
        <v>3.2909645023364499E-2</v>
      </c>
      <c r="G77" s="299" t="str">
        <f>CONCATENATE("(",ROUND((F77/$H79)*100,1),")")</f>
        <v>(1)</v>
      </c>
      <c r="H77" s="302">
        <f>SUM(B77,D77,F77)</f>
        <v>2.0851476504001663</v>
      </c>
      <c r="I77" s="299" t="str">
        <f>CONCATENATE("(",ROUND((H77/$H79)*100,1),")")</f>
        <v>(64.9)</v>
      </c>
      <c r="K77" s="302">
        <f>B82-B77</f>
        <v>-0.10218678941493864</v>
      </c>
      <c r="L77" s="302">
        <f>D82-D77</f>
        <v>-5.9715437474006094E-3</v>
      </c>
      <c r="M77" s="302">
        <f>F82-F77</f>
        <v>7.0945340682172786E-5</v>
      </c>
      <c r="N77" s="302">
        <f>SUM(K77:M77)</f>
        <v>-0.10808738782165708</v>
      </c>
    </row>
    <row r="78" spans="1:14" x14ac:dyDescent="0.2">
      <c r="A78" s="282" t="s">
        <v>365</v>
      </c>
      <c r="B78" s="302">
        <f>'Ind T6'!Q26</f>
        <v>0.86786369838862543</v>
      </c>
      <c r="C78" s="299" t="str">
        <f>CONCATENATE("(",ROUND((B78/$H79)*100,1),")")</f>
        <v>(27)</v>
      </c>
      <c r="D78" s="302">
        <f>'Ind T6'!R26</f>
        <v>0.20519583200800881</v>
      </c>
      <c r="E78" s="299" t="str">
        <f>CONCATENATE("(",ROUND((D78/$H79)*100,1),")")</f>
        <v>(6.4)</v>
      </c>
      <c r="F78" s="302">
        <f>'Ind T6'!S26</f>
        <v>5.3792819203200636E-2</v>
      </c>
      <c r="G78" s="299" t="str">
        <f>CONCATENATE("(",ROUND((F78/$H79)*100,1),")")</f>
        <v>(1.7)</v>
      </c>
      <c r="H78" s="302">
        <f t="shared" ref="H78" si="71">SUM(B78,D78,F78)</f>
        <v>1.1268523495998348</v>
      </c>
      <c r="I78" s="299" t="str">
        <f>CONCATENATE("(",ROUND((H78/$H79)*100,1),")")</f>
        <v>(35.1)</v>
      </c>
      <c r="K78" s="302">
        <f t="shared" ref="K78:K79" si="72">B83-B78</f>
        <v>2.8031148641802783E-2</v>
      </c>
      <c r="L78" s="302">
        <f t="shared" ref="L78:L79" si="73">D83-D78</f>
        <v>-8.3400136035786943E-3</v>
      </c>
      <c r="M78" s="302">
        <f t="shared" ref="M78:M79" si="74">F83-F78</f>
        <v>3.9625278342952236E-4</v>
      </c>
      <c r="N78" s="302">
        <f t="shared" ref="N78:N79" si="75">SUM(K78:M78)</f>
        <v>2.0087387821653611E-2</v>
      </c>
    </row>
    <row r="79" spans="1:14" x14ac:dyDescent="0.2">
      <c r="A79" s="282" t="s">
        <v>363</v>
      </c>
      <c r="B79" s="302">
        <f>SUM(B77:B78)</f>
        <v>2.7430608655234083</v>
      </c>
      <c r="C79" s="299" t="str">
        <f>CONCATENATE("(",ROUND((B79/$H79)*100,1),")")</f>
        <v>(85.4)</v>
      </c>
      <c r="D79" s="302">
        <f>SUM(D77:D78)</f>
        <v>0.38223667025002722</v>
      </c>
      <c r="E79" s="299" t="str">
        <f>CONCATENATE("(",ROUND((D79/$H79)*100,1),")")</f>
        <v>(11.9)</v>
      </c>
      <c r="F79" s="302">
        <f>SUM(F77:F78)</f>
        <v>8.6702464226565135E-2</v>
      </c>
      <c r="G79" s="299" t="str">
        <f>CONCATENATE("(",ROUND((F79/$H79)*100,1),")")</f>
        <v>(2.7)</v>
      </c>
      <c r="H79" s="302">
        <f>SUM(H77:H78)</f>
        <v>3.2120000000000011</v>
      </c>
      <c r="I79" s="299" t="str">
        <f>CONCATENATE("(",ROUND((H79/$H79)*100,1),")")</f>
        <v>(100)</v>
      </c>
      <c r="K79" s="302">
        <f t="shared" si="72"/>
        <v>-7.4155640773135634E-2</v>
      </c>
      <c r="L79" s="302">
        <f t="shared" si="73"/>
        <v>-1.4311557350979276E-2</v>
      </c>
      <c r="M79" s="302">
        <f t="shared" si="74"/>
        <v>4.6719812411169515E-4</v>
      </c>
      <c r="N79" s="302">
        <f t="shared" si="75"/>
        <v>-8.8000000000003215E-2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1.7730103777198445</v>
      </c>
      <c r="C82" s="299" t="str">
        <f>CONCATENATE("(",ROUND((B82/$H84)*100,1),")")</f>
        <v>(56.8)</v>
      </c>
      <c r="D82" s="302">
        <f>'Ind T6'!W27</f>
        <v>0.1710692944946178</v>
      </c>
      <c r="E82" s="299" t="str">
        <f>CONCATENATE("(",ROUND((D82/$H84)*100,1),")")</f>
        <v>(5.5)</v>
      </c>
      <c r="F82" s="302">
        <f>'Ind T6'!X27</f>
        <v>3.2980590364046672E-2</v>
      </c>
      <c r="G82" s="299" t="str">
        <f>CONCATENATE("(",ROUND((F82/$H84)*100,1),")")</f>
        <v>(1.1)</v>
      </c>
      <c r="H82" s="302">
        <f>SUM(B82,D82,F82)</f>
        <v>1.977060262578509</v>
      </c>
      <c r="I82" s="299" t="str">
        <f>CONCATENATE("(",ROUND((H82/$H84)*100,1),")")</f>
        <v>(63.3)</v>
      </c>
      <c r="K82" s="302">
        <f>B82-B72</f>
        <v>-0.11744737246432657</v>
      </c>
      <c r="L82" s="302">
        <f>D82-D72</f>
        <v>-5.4195208710528242E-3</v>
      </c>
      <c r="M82" s="302">
        <f>F82-F72</f>
        <v>3.7360435895408828E-4</v>
      </c>
      <c r="N82" s="302">
        <f>SUM(K82:M82)</f>
        <v>-0.12249328897642531</v>
      </c>
    </row>
    <row r="83" spans="1:14" x14ac:dyDescent="0.2">
      <c r="A83" s="282" t="s">
        <v>365</v>
      </c>
      <c r="B83" s="302">
        <f>'Ind T6'!V26</f>
        <v>0.89589484703042821</v>
      </c>
      <c r="C83" s="299" t="str">
        <f>CONCATENATE("(",ROUND((B83/$H84)*100,1),")")</f>
        <v>(28.7)</v>
      </c>
      <c r="D83" s="302">
        <f>'Ind T6'!W26</f>
        <v>0.19685581840443012</v>
      </c>
      <c r="E83" s="299" t="str">
        <f>CONCATENATE("(",ROUND((D83/$H84)*100,1),")")</f>
        <v>(6.3)</v>
      </c>
      <c r="F83" s="302">
        <f>'Ind T6'!X26</f>
        <v>5.4189071986630158E-2</v>
      </c>
      <c r="G83" s="299" t="str">
        <f>CONCATENATE("(",ROUND((F83/$H84)*100,1),")")</f>
        <v>(1.7)</v>
      </c>
      <c r="H83" s="302">
        <f t="shared" ref="H83" si="76">SUM(B83,D83,F83)</f>
        <v>1.1469397374214887</v>
      </c>
      <c r="I83" s="299" t="str">
        <f>CONCATENATE("(",ROUND((H83/$H84)*100,1),")")</f>
        <v>(36.7)</v>
      </c>
      <c r="K83" s="302">
        <f t="shared" ref="K83:K84" si="77">B83-B73</f>
        <v>6.1660526013851191E-2</v>
      </c>
      <c r="L83" s="302">
        <f t="shared" ref="L83:L84" si="78">D83-D73</f>
        <v>-8.129073560786293E-3</v>
      </c>
      <c r="M83" s="302">
        <f t="shared" ref="M83:M84" si="79">F83-F73</f>
        <v>1.9618365233591215E-3</v>
      </c>
      <c r="N83" s="302">
        <f t="shared" ref="N83:N84" si="80">SUM(K83:M83)</f>
        <v>5.549328897642402E-2</v>
      </c>
    </row>
    <row r="84" spans="1:14" x14ac:dyDescent="0.2">
      <c r="A84" s="282" t="s">
        <v>363</v>
      </c>
      <c r="B84" s="302">
        <f>SUM(B82:B83)</f>
        <v>2.6689052247502727</v>
      </c>
      <c r="C84" s="299" t="str">
        <f>CONCATENATE("(",ROUND((B84/$H84)*100,1),")")</f>
        <v>(85.4)</v>
      </c>
      <c r="D84" s="302">
        <f>SUM(D82:D83)</f>
        <v>0.36792511289904795</v>
      </c>
      <c r="E84" s="299" t="str">
        <f>CONCATENATE("(",ROUND((D84/$H84)*100,1),")")</f>
        <v>(11.8)</v>
      </c>
      <c r="F84" s="302">
        <f>SUM(F82:F83)</f>
        <v>8.716966235067683E-2</v>
      </c>
      <c r="G84" s="299" t="str">
        <f>CONCATENATE("(",ROUND((F84/$H84)*100,1),")")</f>
        <v>(2.8)</v>
      </c>
      <c r="H84" s="302">
        <f>SUM(H82:H83)</f>
        <v>3.1239999999999979</v>
      </c>
      <c r="I84" s="299" t="str">
        <f>CONCATENATE("(",ROUND((H84/$H84)*100,1),")")</f>
        <v>(100)</v>
      </c>
      <c r="K84" s="302">
        <f t="shared" si="77"/>
        <v>-5.578684645047538E-2</v>
      </c>
      <c r="L84" s="302">
        <f t="shared" si="78"/>
        <v>-1.3548594431839089E-2</v>
      </c>
      <c r="M84" s="302">
        <f t="shared" si="79"/>
        <v>2.3354408823132167E-3</v>
      </c>
      <c r="N84" s="302">
        <f t="shared" si="80"/>
        <v>-6.7000000000001253E-2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4.4695226808449107</v>
      </c>
      <c r="C93" s="299" t="str">
        <f>CONCATENATE("(",ROUND((B93/$H95)*100,1),")")</f>
        <v>(71.4)</v>
      </c>
      <c r="D93" s="302">
        <f>'Ind T6'!M36</f>
        <v>0.17059771983498742</v>
      </c>
      <c r="E93" s="299" t="str">
        <f>CONCATENATE("(",ROUND((D93/$H95)*100,1),")")</f>
        <v>(2.7)</v>
      </c>
      <c r="F93" s="302">
        <f>'Ind T6'!N36</f>
        <v>0.16798372251350671</v>
      </c>
      <c r="G93" s="299" t="str">
        <f>CONCATENATE("(",ROUND((F93/$H95)*100,1),")")</f>
        <v>(2.7)</v>
      </c>
      <c r="H93" s="302">
        <f>SUM(B93,D93,F93)</f>
        <v>4.8081041231934041</v>
      </c>
      <c r="I93" s="299" t="str">
        <f>CONCATENATE("(",ROUND((H93/$H95)*100,1),")")</f>
        <v>(76.8)</v>
      </c>
      <c r="K93" s="302">
        <f>B98-B93</f>
        <v>0.37296151467955596</v>
      </c>
      <c r="L93" s="302">
        <f>D98-D93</f>
        <v>2.2328837743347679E-2</v>
      </c>
      <c r="M93" s="302">
        <f>F98-F93</f>
        <v>1.7352734439742556E-2</v>
      </c>
      <c r="N93" s="302">
        <f>SUM(K93:M93)</f>
        <v>0.41264308686264622</v>
      </c>
    </row>
    <row r="94" spans="1:14" x14ac:dyDescent="0.2">
      <c r="A94" s="282" t="s">
        <v>365</v>
      </c>
      <c r="B94" s="302">
        <f>'Ind T6'!L35</f>
        <v>1.0865974122946445</v>
      </c>
      <c r="C94" s="299" t="str">
        <f>CONCATENATE("(",ROUND((B94/$H95)*100,1),")")</f>
        <v>(17.3)</v>
      </c>
      <c r="D94" s="302">
        <f>'Ind T6'!M35</f>
        <v>0.27832192518097404</v>
      </c>
      <c r="E94" s="299" t="str">
        <f>CONCATENATE("(",ROUND((D94/$H95)*100,1),")")</f>
        <v>(4.4)</v>
      </c>
      <c r="F94" s="302">
        <f>'Ind T6'!N35</f>
        <v>8.9976539330994143E-2</v>
      </c>
      <c r="G94" s="299" t="str">
        <f>CONCATENATE("(",ROUND((F94/$H95)*100,1),")")</f>
        <v>(1.4)</v>
      </c>
      <c r="H94" s="302">
        <f t="shared" ref="H94" si="81">SUM(B94,D94,F94)</f>
        <v>1.4548958768066127</v>
      </c>
      <c r="I94" s="299" t="str">
        <f>CONCATENATE("(",ROUND((H94/$H95)*100,1),")")</f>
        <v>(23.2)</v>
      </c>
      <c r="K94" s="302">
        <f t="shared" ref="K94:K95" si="82">B99-B94</f>
        <v>8.3658101506091986E-2</v>
      </c>
      <c r="L94" s="302">
        <f t="shared" ref="L94:L95" si="83">D99-D94</f>
        <v>2.1004042903266018E-2</v>
      </c>
      <c r="M94" s="302">
        <f t="shared" ref="M94:M95" si="84">F99-F94</f>
        <v>8.6947687279891328E-3</v>
      </c>
      <c r="N94" s="302">
        <f t="shared" ref="N94:N95" si="85">SUM(K94:M94)</f>
        <v>0.11335691313734714</v>
      </c>
    </row>
    <row r="95" spans="1:14" x14ac:dyDescent="0.2">
      <c r="A95" s="282" t="s">
        <v>363</v>
      </c>
      <c r="B95" s="302">
        <f>SUM(B93:B94)</f>
        <v>5.5561200931395547</v>
      </c>
      <c r="C95" s="299" t="str">
        <f>CONCATENATE("(",ROUND((B95/$H95)*100,1),")")</f>
        <v>(88.7)</v>
      </c>
      <c r="D95" s="302">
        <f>SUM(D93:D94)</f>
        <v>0.44891964501596149</v>
      </c>
      <c r="E95" s="299" t="str">
        <f>CONCATENATE("(",ROUND((D95/$H95)*100,1),")")</f>
        <v>(7.2)</v>
      </c>
      <c r="F95" s="302">
        <f>SUM(F93:F94)</f>
        <v>0.25796026184450083</v>
      </c>
      <c r="G95" s="299" t="str">
        <f>CONCATENATE("(",ROUND((F95/$H95)*100,1),")")</f>
        <v>(4.1)</v>
      </c>
      <c r="H95" s="302">
        <f>SUM(H93:H94)</f>
        <v>6.2630000000000168</v>
      </c>
      <c r="I95" s="299" t="str">
        <f>CONCATENATE("(",ROUND((H95/$H95)*100,1),")")</f>
        <v>(100)</v>
      </c>
      <c r="K95" s="302">
        <f t="shared" si="82"/>
        <v>0.45661961618564817</v>
      </c>
      <c r="L95" s="302">
        <f t="shared" si="83"/>
        <v>4.333288064661367E-2</v>
      </c>
      <c r="M95" s="302">
        <f t="shared" si="84"/>
        <v>2.6047503167731745E-2</v>
      </c>
      <c r="N95" s="302">
        <f t="shared" si="85"/>
        <v>0.52599999999999358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4.8424841955244666</v>
      </c>
      <c r="C98" s="299" t="str">
        <f>CONCATENATE("(",ROUND((B98/$H100)*100,1),")")</f>
        <v>(71.3)</v>
      </c>
      <c r="D98" s="302">
        <f>'Ind T6'!R36</f>
        <v>0.1929265575783351</v>
      </c>
      <c r="E98" s="299" t="str">
        <f>CONCATENATE("(",ROUND((D98/$H100)*100,1),")")</f>
        <v>(2.8)</v>
      </c>
      <c r="F98" s="302">
        <f>'Ind T6'!S36</f>
        <v>0.18533645695324927</v>
      </c>
      <c r="G98" s="299" t="str">
        <f>CONCATENATE("(",ROUND((F98/$H100)*100,1),")")</f>
        <v>(2.7)</v>
      </c>
      <c r="H98" s="302">
        <f>SUM(B98,D98,F98)</f>
        <v>5.220747210056051</v>
      </c>
      <c r="I98" s="299" t="str">
        <f>CONCATENATE("(",ROUND((H98/$H100)*100,1),")")</f>
        <v>(76.9)</v>
      </c>
      <c r="K98" s="302">
        <f>B103-B98</f>
        <v>-0.41031407029960221</v>
      </c>
      <c r="L98" s="302">
        <f>D103-D98</f>
        <v>-3.8573410650241113E-3</v>
      </c>
      <c r="M98" s="302">
        <f>F103-F98</f>
        <v>-8.4879104565829533E-3</v>
      </c>
      <c r="N98" s="302">
        <f>SUM(K98:M98)</f>
        <v>-0.42265932182120924</v>
      </c>
    </row>
    <row r="99" spans="1:14" x14ac:dyDescent="0.2">
      <c r="A99" s="282" t="s">
        <v>365</v>
      </c>
      <c r="B99" s="302">
        <f>'Ind T6'!Q35</f>
        <v>1.1702555138007364</v>
      </c>
      <c r="C99" s="299" t="str">
        <f>CONCATENATE("(",ROUND((B99/$H100)*100,1),")")</f>
        <v>(17.2)</v>
      </c>
      <c r="D99" s="302">
        <f>'Ind T6'!R35</f>
        <v>0.29932596808424006</v>
      </c>
      <c r="E99" s="299" t="str">
        <f>CONCATENATE("(",ROUND((D99/$H100)*100,1),")")</f>
        <v>(4.4)</v>
      </c>
      <c r="F99" s="302">
        <f>'Ind T6'!S35</f>
        <v>9.8671308058983276E-2</v>
      </c>
      <c r="G99" s="299" t="str">
        <f>CONCATENATE("(",ROUND((F99/$H100)*100,1),")")</f>
        <v>(1.5)</v>
      </c>
      <c r="H99" s="302">
        <f t="shared" ref="H99" si="86">SUM(B99,D99,F99)</f>
        <v>1.5682527899439598</v>
      </c>
      <c r="I99" s="299" t="str">
        <f>CONCATENATE("(",ROUND((H99/$H100)*100,1),")")</f>
        <v>(23.1)</v>
      </c>
      <c r="K99" s="302">
        <f t="shared" ref="K99:K100" si="87">B104-B99</f>
        <v>-0.12096350240020759</v>
      </c>
      <c r="L99" s="302">
        <f t="shared" ref="L99:L100" si="88">D104-D99</f>
        <v>-2.7661878388981098E-2</v>
      </c>
      <c r="M99" s="302">
        <f t="shared" ref="M99:M100" si="89">F104-F99</f>
        <v>-3.7152973896260044E-3</v>
      </c>
      <c r="N99" s="302">
        <f t="shared" ref="N99:N100" si="90">SUM(K99:M99)</f>
        <v>-0.15234067817881469</v>
      </c>
    </row>
    <row r="100" spans="1:14" x14ac:dyDescent="0.2">
      <c r="A100" s="282" t="s">
        <v>363</v>
      </c>
      <c r="B100" s="302">
        <f>SUM(B98:B99)</f>
        <v>6.0127397093252029</v>
      </c>
      <c r="C100" s="299" t="str">
        <f>CONCATENATE("(",ROUND((B100/$H100)*100,1),")")</f>
        <v>(88.6)</v>
      </c>
      <c r="D100" s="302">
        <f>SUM(D98:D99)</f>
        <v>0.49225252566257516</v>
      </c>
      <c r="E100" s="299" t="str">
        <f>CONCATENATE("(",ROUND((D100/$H100)*100,1),")")</f>
        <v>(7.3)</v>
      </c>
      <c r="F100" s="302">
        <f>SUM(F98:F99)</f>
        <v>0.28400776501223257</v>
      </c>
      <c r="G100" s="299" t="str">
        <f>CONCATENATE("(",ROUND((F100/$H100)*100,1),")")</f>
        <v>(4.2)</v>
      </c>
      <c r="H100" s="302">
        <f>SUM(H98:H99)</f>
        <v>6.7890000000000104</v>
      </c>
      <c r="I100" s="299" t="str">
        <f>CONCATENATE("(",ROUND((H100/$H100)*100,1),")")</f>
        <v>(100)</v>
      </c>
      <c r="K100" s="302">
        <f t="shared" si="87"/>
        <v>-0.53127757269980957</v>
      </c>
      <c r="L100" s="302">
        <f t="shared" si="88"/>
        <v>-3.151921945400521E-2</v>
      </c>
      <c r="M100" s="302">
        <f t="shared" si="89"/>
        <v>-1.2203207846208985E-2</v>
      </c>
      <c r="N100" s="302">
        <f t="shared" si="90"/>
        <v>-0.57500000000002383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4.4321701252248644</v>
      </c>
      <c r="C103" s="299" t="str">
        <f>CONCATENATE("(",ROUND((B103/$H105)*100,1),")")</f>
        <v>(71.3)</v>
      </c>
      <c r="D103" s="302">
        <f>'Ind T6'!W36</f>
        <v>0.18906921651331099</v>
      </c>
      <c r="E103" s="299" t="str">
        <f>CONCATENATE("(",ROUND((D103/$H105)*100,1),")")</f>
        <v>(3)</v>
      </c>
      <c r="F103" s="302">
        <f>'Ind T6'!X36</f>
        <v>0.17684854649666631</v>
      </c>
      <c r="G103" s="299" t="str">
        <f>CONCATENATE("(",ROUND((F103/$H105)*100,1),")")</f>
        <v>(2.8)</v>
      </c>
      <c r="H103" s="302">
        <f>SUM(B103,D103,F103)</f>
        <v>4.7980878882348419</v>
      </c>
      <c r="I103" s="299" t="str">
        <f>CONCATENATE("(",ROUND((H103/$H105)*100,1),")")</f>
        <v>(77.2)</v>
      </c>
      <c r="K103" s="302">
        <f>B103-B93</f>
        <v>-3.7352555620046246E-2</v>
      </c>
      <c r="L103" s="302">
        <f>D103-D93</f>
        <v>1.8471496678323568E-2</v>
      </c>
      <c r="M103" s="302">
        <f>F103-F93</f>
        <v>8.8648239831596032E-3</v>
      </c>
      <c r="N103" s="302">
        <f>SUM(K103:M103)</f>
        <v>-1.0016234958563075E-2</v>
      </c>
    </row>
    <row r="104" spans="1:14" x14ac:dyDescent="0.2">
      <c r="A104" s="282" t="s">
        <v>365</v>
      </c>
      <c r="B104" s="302">
        <f>'Ind T6'!V35</f>
        <v>1.0492920114005289</v>
      </c>
      <c r="C104" s="299" t="str">
        <f>CONCATENATE("(",ROUND((B104/$H105)*100,1),")")</f>
        <v>(16.9)</v>
      </c>
      <c r="D104" s="302">
        <f>'Ind T6'!W35</f>
        <v>0.27166408969525896</v>
      </c>
      <c r="E104" s="299" t="str">
        <f>CONCATENATE("(",ROUND((D104/$H105)*100,1),")")</f>
        <v>(4.4)</v>
      </c>
      <c r="F104" s="302">
        <f>'Ind T6'!X35</f>
        <v>9.4956010669357271E-2</v>
      </c>
      <c r="G104" s="299" t="str">
        <f>CONCATENATE("(",ROUND((F104/$H105)*100,1),")")</f>
        <v>(1.5)</v>
      </c>
      <c r="H104" s="302">
        <f t="shared" ref="H104" si="91">SUM(B104,D104,F104)</f>
        <v>1.415912111765145</v>
      </c>
      <c r="I104" s="299" t="str">
        <f>CONCATENATE("(",ROUND((H104/$H105)*100,1),")")</f>
        <v>(22.8)</v>
      </c>
      <c r="K104" s="302">
        <f t="shared" ref="K104:K105" si="92">B104-B94</f>
        <v>-3.7305400894115603E-2</v>
      </c>
      <c r="L104" s="302">
        <f t="shared" ref="L104:L105" si="93">D104-D94</f>
        <v>-6.6578354857150801E-3</v>
      </c>
      <c r="M104" s="302">
        <f t="shared" ref="M104:M105" si="94">F104-F94</f>
        <v>4.9794713383631284E-3</v>
      </c>
      <c r="N104" s="302">
        <f t="shared" ref="N104:N105" si="95">SUM(K104:M104)</f>
        <v>-3.8983765041467555E-2</v>
      </c>
    </row>
    <row r="105" spans="1:14" x14ac:dyDescent="0.2">
      <c r="A105" s="282" t="s">
        <v>363</v>
      </c>
      <c r="B105" s="302">
        <f>SUM(B103:B104)</f>
        <v>5.4814621366253933</v>
      </c>
      <c r="C105" s="299" t="str">
        <f>CONCATENATE("(",ROUND((B105/$H105)*100,1),")")</f>
        <v>(88.2)</v>
      </c>
      <c r="D105" s="302">
        <f>SUM(D103:D104)</f>
        <v>0.46073330620856995</v>
      </c>
      <c r="E105" s="299" t="str">
        <f>CONCATENATE("(",ROUND((D105/$H105)*100,1),")")</f>
        <v>(7.4)</v>
      </c>
      <c r="F105" s="302">
        <f>SUM(F103:F104)</f>
        <v>0.27180455716602359</v>
      </c>
      <c r="G105" s="299" t="str">
        <f>CONCATENATE("(",ROUND((F105/$H105)*100,1),")")</f>
        <v>(4.4)</v>
      </c>
      <c r="H105" s="302">
        <f>SUM(H103:H104)</f>
        <v>6.2139999999999871</v>
      </c>
      <c r="I105" s="299" t="str">
        <f>CONCATENATE("(",ROUND((H105/$H105)*100,1),")")</f>
        <v>(100)</v>
      </c>
      <c r="K105" s="302">
        <f t="shared" si="92"/>
        <v>-7.4657956514161405E-2</v>
      </c>
      <c r="L105" s="302">
        <f t="shared" si="93"/>
        <v>1.181366119260846E-2</v>
      </c>
      <c r="M105" s="302">
        <f t="shared" si="94"/>
        <v>1.3844295321522759E-2</v>
      </c>
      <c r="N105" s="302">
        <f t="shared" si="95"/>
        <v>-4.9000000000030186E-2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19.246080079683409</v>
      </c>
      <c r="C114" s="299" t="str">
        <f>CONCATENATE("(",ROUND((B114/$H116)*100,1),")")</f>
        <v>(70.4)</v>
      </c>
      <c r="D114" s="302">
        <f>'Ind T6'!M45</f>
        <v>1.0808522265838953</v>
      </c>
      <c r="E114" s="299" t="str">
        <f>CONCATENATE("(",ROUND((D114/$H116)*100,1),")")</f>
        <v>(4)</v>
      </c>
      <c r="F114" s="302">
        <f>'Ind T6'!N45</f>
        <v>1.1318289356052393</v>
      </c>
      <c r="G114" s="299" t="str">
        <f>CONCATENATE("(",ROUND((F114/$H116)*100,1),")")</f>
        <v>(4.1)</v>
      </c>
      <c r="H114" s="302">
        <f>SUM(B114,D114,F114)</f>
        <v>21.458761241872544</v>
      </c>
      <c r="I114" s="299" t="str">
        <f>CONCATENATE("(",ROUND((H114/$H116)*100,1),")")</f>
        <v>(78.4)</v>
      </c>
      <c r="K114" s="302">
        <f>B119-B114</f>
        <v>-0.15405655433906418</v>
      </c>
      <c r="L114" s="302">
        <f>D119-D114</f>
        <v>-4.3642457979427007E-2</v>
      </c>
      <c r="M114" s="302">
        <f>F119-F114</f>
        <v>-3.6127579680575783E-2</v>
      </c>
      <c r="N114" s="302">
        <f>SUM(K114:M114)</f>
        <v>-0.23382659199906697</v>
      </c>
    </row>
    <row r="115" spans="1:14" x14ac:dyDescent="0.2">
      <c r="A115" s="282" t="s">
        <v>365</v>
      </c>
      <c r="B115" s="302">
        <f>'Ind T6'!L44</f>
        <v>4.2360550231100298</v>
      </c>
      <c r="C115" s="299" t="str">
        <f>CONCATENATE("(",ROUND((B115/$H116)*100,1),")")</f>
        <v>(15.5)</v>
      </c>
      <c r="D115" s="302">
        <f>'Ind T6'!M44</f>
        <v>1.2367022606200817</v>
      </c>
      <c r="E115" s="299" t="str">
        <f>CONCATENATE("(",ROUND((D115/$H116)*100,1),")")</f>
        <v>(4.5)</v>
      </c>
      <c r="F115" s="302">
        <f>'Ind T6'!N44</f>
        <v>0.42448147439737344</v>
      </c>
      <c r="G115" s="299" t="str">
        <f>CONCATENATE("(",ROUND((F115/$H116)*100,1),")")</f>
        <v>(1.6)</v>
      </c>
      <c r="H115" s="302">
        <f t="shared" ref="H115" si="96">SUM(B115,D115,F115)</f>
        <v>5.8972387581274841</v>
      </c>
      <c r="I115" s="299" t="str">
        <f>CONCATENATE("(",ROUND((H115/$H116)*100,1),")")</f>
        <v>(21.6)</v>
      </c>
      <c r="K115" s="302">
        <f t="shared" ref="K115:K116" si="97">B120-B115</f>
        <v>8.9565350540663502E-3</v>
      </c>
      <c r="L115" s="302">
        <f t="shared" ref="L115:L116" si="98">D120-D115</f>
        <v>-3.0174739200542255E-2</v>
      </c>
      <c r="M115" s="302">
        <f t="shared" ref="M115:M116" si="99">F120-F115</f>
        <v>-2.8955203854519662E-2</v>
      </c>
      <c r="N115" s="302">
        <f t="shared" ref="N115:N116" si="100">SUM(K115:M115)</f>
        <v>-5.0173408000995567E-2</v>
      </c>
    </row>
    <row r="116" spans="1:14" x14ac:dyDescent="0.2">
      <c r="A116" s="282" t="s">
        <v>363</v>
      </c>
      <c r="B116" s="302">
        <f>SUM(B114:B115)</f>
        <v>23.482135102793439</v>
      </c>
      <c r="C116" s="299" t="str">
        <f>CONCATENATE("(",ROUND((B116/$H116)*100,1),")")</f>
        <v>(85.8)</v>
      </c>
      <c r="D116" s="302">
        <f>SUM(D114:D115)</f>
        <v>2.3175544872039771</v>
      </c>
      <c r="E116" s="299" t="str">
        <f>CONCATENATE("(",ROUND((D116/$H116)*100,1),")")</f>
        <v>(8.5)</v>
      </c>
      <c r="F116" s="302">
        <f>SUM(F114:F115)</f>
        <v>1.5563104100026128</v>
      </c>
      <c r="G116" s="299" t="str">
        <f>CONCATENATE("(",ROUND((F116/$H116)*100,1),")")</f>
        <v>(5.7)</v>
      </c>
      <c r="H116" s="302">
        <f>SUM(H114:H115)</f>
        <v>27.35600000000003</v>
      </c>
      <c r="I116" s="299" t="str">
        <f>CONCATENATE("(",ROUND((H116/$H116)*100,1),")")</f>
        <v>(100)</v>
      </c>
      <c r="K116" s="302">
        <f t="shared" si="97"/>
        <v>-0.1451000192849996</v>
      </c>
      <c r="L116" s="302">
        <f t="shared" si="98"/>
        <v>-7.3817197179969263E-2</v>
      </c>
      <c r="M116" s="302">
        <f t="shared" si="99"/>
        <v>-6.5082783535095556E-2</v>
      </c>
      <c r="N116" s="302">
        <f t="shared" si="100"/>
        <v>-0.28400000000006442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19.092023525344345</v>
      </c>
      <c r="C119" s="299" t="str">
        <f>CONCATENATE("(",ROUND((B119/$H121)*100,1),")")</f>
        <v>(70.5)</v>
      </c>
      <c r="D119" s="302">
        <f>'Ind T6'!R45</f>
        <v>1.0372097686044683</v>
      </c>
      <c r="E119" s="299" t="str">
        <f>CONCATENATE("(",ROUND((D119/$H121)*100,1),")")</f>
        <v>(3.8)</v>
      </c>
      <c r="F119" s="302">
        <f>'Ind T6'!S45</f>
        <v>1.0957013559246636</v>
      </c>
      <c r="G119" s="299" t="str">
        <f>CONCATENATE("(",ROUND((F119/$H121)*100,1),")")</f>
        <v>(4)</v>
      </c>
      <c r="H119" s="302">
        <f>SUM(B119,D119,F119)</f>
        <v>21.224934649873479</v>
      </c>
      <c r="I119" s="299" t="str">
        <f>CONCATENATE("(",ROUND((H119/$H121)*100,1),")")</f>
        <v>(78.4)</v>
      </c>
      <c r="K119" s="302">
        <f>B124-B119</f>
        <v>-1.7448025220015069</v>
      </c>
      <c r="L119" s="302">
        <f>D124-D119</f>
        <v>-8.2774561522143464E-2</v>
      </c>
      <c r="M119" s="302">
        <f>F124-F119</f>
        <v>-5.0471600341695844E-2</v>
      </c>
      <c r="N119" s="302">
        <f>SUM(K119:M119)</f>
        <v>-1.8780486838653463</v>
      </c>
    </row>
    <row r="120" spans="1:14" x14ac:dyDescent="0.2">
      <c r="A120" s="282" t="s">
        <v>365</v>
      </c>
      <c r="B120" s="302">
        <f>'Ind T6'!Q44</f>
        <v>4.2450115581640961</v>
      </c>
      <c r="C120" s="299" t="str">
        <f>CONCATENATE("(",ROUND((B120/$H121)*100,1),")")</f>
        <v>(15.7)</v>
      </c>
      <c r="D120" s="302">
        <f>'Ind T6'!R44</f>
        <v>1.2065275214195395</v>
      </c>
      <c r="E120" s="299" t="str">
        <f>CONCATENATE("(",ROUND((D120/$H121)*100,1),")")</f>
        <v>(4.5)</v>
      </c>
      <c r="F120" s="302">
        <f>'Ind T6'!S44</f>
        <v>0.39552627054285378</v>
      </c>
      <c r="G120" s="299" t="str">
        <f>CONCATENATE("(",ROUND((F120/$H121)*100,1),")")</f>
        <v>(1.5)</v>
      </c>
      <c r="H120" s="302">
        <f t="shared" ref="H120" si="101">SUM(B120,D120,F120)</f>
        <v>5.8470653501264902</v>
      </c>
      <c r="I120" s="299" t="str">
        <f>CONCATENATE("(",ROUND((H120/$H121)*100,1),")")</f>
        <v>(21.6)</v>
      </c>
      <c r="K120" s="302">
        <f t="shared" ref="K120:K121" si="102">B125-B120</f>
        <v>-0.29156443939958399</v>
      </c>
      <c r="L120" s="302">
        <f t="shared" ref="L120:L121" si="103">D125-D120</f>
        <v>-0.11201623283287709</v>
      </c>
      <c r="M120" s="302">
        <f t="shared" ref="M120:M121" si="104">F125-F120</f>
        <v>-4.837064390216117E-2</v>
      </c>
      <c r="N120" s="302">
        <f t="shared" ref="N120:N121" si="105">SUM(K120:M120)</f>
        <v>-0.45195131613462225</v>
      </c>
    </row>
    <row r="121" spans="1:14" x14ac:dyDescent="0.2">
      <c r="A121" s="282" t="s">
        <v>363</v>
      </c>
      <c r="B121" s="302">
        <f>SUM(B119:B120)</f>
        <v>23.337035083508439</v>
      </c>
      <c r="C121" s="299" t="str">
        <f>CONCATENATE("(",ROUND((B121/$H121)*100,1),")")</f>
        <v>(86.2)</v>
      </c>
      <c r="D121" s="302">
        <f>SUM(D119:D120)</f>
        <v>2.2437372900240078</v>
      </c>
      <c r="E121" s="299" t="str">
        <f>CONCATENATE("(",ROUND((D121/$H121)*100,1),")")</f>
        <v>(8.3)</v>
      </c>
      <c r="F121" s="302">
        <f>SUM(F119:F120)</f>
        <v>1.4912276264675173</v>
      </c>
      <c r="G121" s="299" t="str">
        <f>CONCATENATE("(",ROUND((F121/$H121)*100,1),")")</f>
        <v>(5.5)</v>
      </c>
      <c r="H121" s="302">
        <f>SUM(H119:H120)</f>
        <v>27.071999999999967</v>
      </c>
      <c r="I121" s="299" t="str">
        <f>CONCATENATE("(",ROUND((H121/$H121)*100,1),")")</f>
        <v>(100)</v>
      </c>
      <c r="K121" s="302">
        <f t="shared" si="102"/>
        <v>-2.0363669614010895</v>
      </c>
      <c r="L121" s="302">
        <f t="shared" si="103"/>
        <v>-0.19479079435502067</v>
      </c>
      <c r="M121" s="302">
        <f t="shared" si="104"/>
        <v>-9.8842244243857014E-2</v>
      </c>
      <c r="N121" s="302">
        <f t="shared" si="105"/>
        <v>-2.3299999999999672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17.347221003342838</v>
      </c>
      <c r="C124" s="299" t="str">
        <f>CONCATENATE("(",ROUND((B124/$H126)*100,1),")")</f>
        <v>(70.1)</v>
      </c>
      <c r="D124" s="302">
        <f>'Ind T6'!W45</f>
        <v>0.95443520708232488</v>
      </c>
      <c r="E124" s="299" t="str">
        <f>CONCATENATE("(",ROUND((D124/$H126)*100,1),")")</f>
        <v>(3.9)</v>
      </c>
      <c r="F124" s="302">
        <f>'Ind T6'!X45</f>
        <v>1.0452297555829677</v>
      </c>
      <c r="G124" s="299" t="str">
        <f>CONCATENATE("(",ROUND((F124/$H126)*100,1),")")</f>
        <v>(4.2)</v>
      </c>
      <c r="H124" s="302">
        <f>SUM(B124,D124,F124)</f>
        <v>19.346885966008131</v>
      </c>
      <c r="I124" s="299" t="str">
        <f>CONCATENATE("(",ROUND((H124/$H126)*100,1),")")</f>
        <v>(78.2)</v>
      </c>
      <c r="K124" s="302">
        <f>B124-B114</f>
        <v>-1.8988590763405711</v>
      </c>
      <c r="L124" s="302">
        <f>D124-D114</f>
        <v>-0.12641701950157047</v>
      </c>
      <c r="M124" s="302">
        <f>F124-F114</f>
        <v>-8.6599180022271627E-2</v>
      </c>
      <c r="N124" s="302">
        <f>SUM(K124:M124)</f>
        <v>-2.1118752758644135</v>
      </c>
    </row>
    <row r="125" spans="1:14" x14ac:dyDescent="0.2">
      <c r="A125" s="282" t="s">
        <v>365</v>
      </c>
      <c r="B125" s="302">
        <f>'Ind T6'!V44</f>
        <v>3.9534471187645122</v>
      </c>
      <c r="C125" s="299" t="str">
        <f>CONCATENATE("(",ROUND((B125/$H126)*100,1),")")</f>
        <v>(16)</v>
      </c>
      <c r="D125" s="302">
        <f>'Ind T6'!W44</f>
        <v>1.0945112885866624</v>
      </c>
      <c r="E125" s="299" t="str">
        <f>CONCATENATE("(",ROUND((D125/$H126)*100,1),")")</f>
        <v>(4.4)</v>
      </c>
      <c r="F125" s="302">
        <f>'Ind T6'!X44</f>
        <v>0.34715562664069261</v>
      </c>
      <c r="G125" s="299" t="str">
        <f>CONCATENATE("(",ROUND((F125/$H126)*100,1),")")</f>
        <v>(1.4)</v>
      </c>
      <c r="H125" s="302">
        <f t="shared" ref="H125" si="106">SUM(B125,D125,F125)</f>
        <v>5.3951140339918675</v>
      </c>
      <c r="I125" s="299" t="str">
        <f>CONCATENATE("(",ROUND((H125/$H126)*100,1),")")</f>
        <v>(21.8)</v>
      </c>
      <c r="K125" s="302">
        <f t="shared" ref="K125:K126" si="107">B125-B115</f>
        <v>-0.28260790434551764</v>
      </c>
      <c r="L125" s="302">
        <f t="shared" ref="L125:L126" si="108">D125-D115</f>
        <v>-0.14219097203341935</v>
      </c>
      <c r="M125" s="302">
        <f t="shared" ref="M125:M126" si="109">F125-F115</f>
        <v>-7.7325847756680832E-2</v>
      </c>
      <c r="N125" s="302">
        <f t="shared" ref="N125:N126" si="110">SUM(K125:M125)</f>
        <v>-0.50212472413561782</v>
      </c>
    </row>
    <row r="126" spans="1:14" x14ac:dyDescent="0.2">
      <c r="A126" s="282" t="s">
        <v>363</v>
      </c>
      <c r="B126" s="302">
        <f>SUM(B124:B125)</f>
        <v>21.30066812210735</v>
      </c>
      <c r="C126" s="299" t="str">
        <f>CONCATENATE("(",ROUND((B126/$H126)*100,1),")")</f>
        <v>(86.1)</v>
      </c>
      <c r="D126" s="302">
        <f>SUM(D124:D125)</f>
        <v>2.0489464956689871</v>
      </c>
      <c r="E126" s="299" t="str">
        <f>CONCATENATE("(",ROUND((D126/$H126)*100,1),")")</f>
        <v>(8.3)</v>
      </c>
      <c r="F126" s="302">
        <f>SUM(F124:F125)</f>
        <v>1.3923853822236603</v>
      </c>
      <c r="G126" s="299" t="str">
        <f>CONCATENATE("(",ROUND((F126/$H126)*100,1),")")</f>
        <v>(5.6)</v>
      </c>
      <c r="H126" s="302">
        <f>SUM(H124:H125)</f>
        <v>24.741999999999997</v>
      </c>
      <c r="I126" s="299" t="str">
        <f>CONCATENATE("(",ROUND((H126/$H126)*100,1),")")</f>
        <v>(100)</v>
      </c>
      <c r="K126" s="302">
        <f t="shared" si="107"/>
        <v>-2.1814669806860891</v>
      </c>
      <c r="L126" s="302">
        <f t="shared" si="108"/>
        <v>-0.26860799153498993</v>
      </c>
      <c r="M126" s="302">
        <f t="shared" si="109"/>
        <v>-0.16392502777895257</v>
      </c>
      <c r="N126" s="302">
        <f t="shared" si="110"/>
        <v>-2.6140000000000319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0.27845946884364459</v>
      </c>
      <c r="C135" s="299" t="str">
        <f>CONCATENATE("(",ROUND((B135/$H137)*100,1),")")</f>
        <v>(68.8)</v>
      </c>
      <c r="D135" s="302">
        <f>'Ind T6'!M54</f>
        <v>4.7452699184025466E-3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0.28320473876204716</v>
      </c>
      <c r="I135" s="299" t="str">
        <f>CONCATENATE("(",ROUND((H135/$H137)*100,1),")")</f>
        <v>(69.9)</v>
      </c>
      <c r="K135" s="302">
        <f>B140-B135</f>
        <v>-1.6981492274551646E-2</v>
      </c>
      <c r="L135" s="302">
        <f>D140-D135</f>
        <v>-2.0054191918031893E-4</v>
      </c>
      <c r="M135" s="302">
        <f>F140-F135</f>
        <v>0</v>
      </c>
      <c r="N135" s="302">
        <f>SUM(K135:M135)</f>
        <v>-1.7182034193731967E-2</v>
      </c>
    </row>
    <row r="136" spans="1:14" x14ac:dyDescent="0.2">
      <c r="A136" s="282" t="s">
        <v>365</v>
      </c>
      <c r="B136" s="302">
        <f>'Ind T6'!L53</f>
        <v>9.9510067695146379E-2</v>
      </c>
      <c r="C136" s="299" t="str">
        <f>CONCATENATE("(",ROUND((B136/$H137)*100,1),")")</f>
        <v>(24.6)</v>
      </c>
      <c r="D136" s="302">
        <f>'Ind T6'!M53</f>
        <v>2.2285193542806243E-2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0.12179526123795262</v>
      </c>
      <c r="I136" s="299" t="str">
        <f>CONCATENATE("(",ROUND((H136/$H137)*100,1),")")</f>
        <v>(30.1)</v>
      </c>
      <c r="K136" s="302">
        <f t="shared" ref="K136:K137" si="112">B141-B136</f>
        <v>-4.5911684126507535E-3</v>
      </c>
      <c r="L136" s="302">
        <f t="shared" ref="L136:L137" si="113">D141-D136</f>
        <v>-1.2267973936170157E-3</v>
      </c>
      <c r="M136" s="302">
        <f t="shared" ref="M136:M137" si="114">F141-F136</f>
        <v>0</v>
      </c>
      <c r="N136" s="302">
        <f t="shared" ref="N136:N137" si="115">SUM(K136:M136)</f>
        <v>-5.8179658062677692E-3</v>
      </c>
    </row>
    <row r="137" spans="1:14" x14ac:dyDescent="0.2">
      <c r="A137" s="282" t="s">
        <v>363</v>
      </c>
      <c r="B137" s="302">
        <f>SUM(B135:B136)</f>
        <v>0.37796953653879095</v>
      </c>
      <c r="C137" s="299" t="str">
        <f>CONCATENATE("(",ROUND((B137/$H137)*100,1),")")</f>
        <v>(93.3)</v>
      </c>
      <c r="D137" s="302">
        <f>SUM(D135:D136)</f>
        <v>2.7030463461208791E-2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0.4049999999999998</v>
      </c>
      <c r="I137" s="299" t="str">
        <f>CONCATENATE("(",ROUND((H137/$H137)*100,1),")")</f>
        <v>(100)</v>
      </c>
      <c r="K137" s="302">
        <f t="shared" si="112"/>
        <v>-2.1572660687202372E-2</v>
      </c>
      <c r="L137" s="302">
        <f t="shared" si="113"/>
        <v>-1.4273393127973363E-3</v>
      </c>
      <c r="M137" s="302">
        <f t="shared" si="114"/>
        <v>0</v>
      </c>
      <c r="N137" s="302">
        <f t="shared" si="115"/>
        <v>-2.2999999999999708E-2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0.26147797656909294</v>
      </c>
      <c r="C140" s="299" t="str">
        <f>CONCATENATE("(",ROUND((B140/$H142)*100,1),")")</f>
        <v>(68.4)</v>
      </c>
      <c r="D140" s="302">
        <f>'Ind T6'!R54</f>
        <v>4.5447279992222277E-3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0.26602270456831517</v>
      </c>
      <c r="I140" s="299" t="str">
        <f>CONCATENATE("(",ROUND((H140/$H142)*100,1),")")</f>
        <v>(69.6)</v>
      </c>
      <c r="K140" s="302">
        <f>B145-B140</f>
        <v>-7.1557082409614003E-3</v>
      </c>
      <c r="L140" s="302">
        <f>D145-D140</f>
        <v>5.4165500089696332E-5</v>
      </c>
      <c r="M140" s="302">
        <f>F145-F140</f>
        <v>0</v>
      </c>
      <c r="N140" s="302">
        <f>SUM(K140:M140)</f>
        <v>-7.101542740871704E-3</v>
      </c>
    </row>
    <row r="141" spans="1:14" x14ac:dyDescent="0.2">
      <c r="A141" s="282" t="s">
        <v>365</v>
      </c>
      <c r="B141" s="302">
        <f>'Ind T6'!Q53</f>
        <v>9.4918899282495625E-2</v>
      </c>
      <c r="C141" s="299" t="str">
        <f>CONCATENATE("(",ROUND((B141/$H142)*100,1),")")</f>
        <v>(24.8)</v>
      </c>
      <c r="D141" s="302">
        <f>'Ind T6'!R53</f>
        <v>2.1058396149189227E-2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0.11597729543168485</v>
      </c>
      <c r="I141" s="299" t="str">
        <f>CONCATENATE("(",ROUND((H141/$H142)*100,1),")")</f>
        <v>(30.4)</v>
      </c>
      <c r="K141" s="302">
        <f t="shared" ref="K141:K142" si="117">B146-B141</f>
        <v>4.130509235603097E-4</v>
      </c>
      <c r="L141" s="302">
        <f t="shared" ref="L141:L142" si="118">D146-D141</f>
        <v>-3.1150818268859196E-4</v>
      </c>
      <c r="M141" s="302">
        <f t="shared" ref="M141:M142" si="119">F146-F141</f>
        <v>0</v>
      </c>
      <c r="N141" s="302">
        <f t="shared" ref="N141:N142" si="120">SUM(K141:M141)</f>
        <v>1.0154274087171775E-4</v>
      </c>
    </row>
    <row r="142" spans="1:14" x14ac:dyDescent="0.2">
      <c r="A142" s="282" t="s">
        <v>363</v>
      </c>
      <c r="B142" s="302">
        <f>SUM(B140:B141)</f>
        <v>0.35639687585158858</v>
      </c>
      <c r="C142" s="299" t="str">
        <f>CONCATENATE("(",ROUND((B142/$H142)*100,1),")")</f>
        <v>(93.3)</v>
      </c>
      <c r="D142" s="302">
        <f>SUM(D140:D141)</f>
        <v>2.5603124148411455E-2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0.38200000000000001</v>
      </c>
      <c r="I142" s="299" t="str">
        <f>CONCATENATE("(",ROUND((H142/$H142)*100,1),")")</f>
        <v>(100)</v>
      </c>
      <c r="K142" s="302">
        <f t="shared" si="117"/>
        <v>-6.7426573174010906E-3</v>
      </c>
      <c r="L142" s="302">
        <f t="shared" si="118"/>
        <v>-2.5734268259889476E-4</v>
      </c>
      <c r="M142" s="302">
        <f t="shared" si="119"/>
        <v>0</v>
      </c>
      <c r="N142" s="302">
        <f t="shared" si="120"/>
        <v>-6.9999999999999854E-3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0.25432226832813154</v>
      </c>
      <c r="C145" s="299" t="str">
        <f>CONCATENATE("(",ROUND((B145/$H147)*100,1),")")</f>
        <v>(67.8)</v>
      </c>
      <c r="D145" s="302">
        <f>'Ind T6'!W54</f>
        <v>4.598893499311924E-3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0.25892116182744346</v>
      </c>
      <c r="I145" s="299" t="str">
        <f>CONCATENATE("(",ROUND((H145/$H147)*100,1),")")</f>
        <v>(69)</v>
      </c>
      <c r="K145" s="302">
        <f>B145-B135</f>
        <v>-2.4137200515513046E-2</v>
      </c>
      <c r="L145" s="302">
        <f>D145-D135</f>
        <v>-1.4637641909062259E-4</v>
      </c>
      <c r="M145" s="302">
        <f>F145-F135</f>
        <v>0</v>
      </c>
      <c r="N145" s="302">
        <f>SUM(K145:M145)</f>
        <v>-2.428357693460367E-2</v>
      </c>
    </row>
    <row r="146" spans="1:14" x14ac:dyDescent="0.2">
      <c r="A146" s="282" t="s">
        <v>365</v>
      </c>
      <c r="B146" s="302">
        <f>'Ind T6'!V53</f>
        <v>9.5331950206055935E-2</v>
      </c>
      <c r="C146" s="299" t="str">
        <f>CONCATENATE("(",ROUND((B146/$H147)*100,1),")")</f>
        <v>(25.4)</v>
      </c>
      <c r="D146" s="302">
        <f>'Ind T6'!W53</f>
        <v>2.0746887966500635E-2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0.11607883817255657</v>
      </c>
      <c r="I146" s="299" t="str">
        <f>CONCATENATE("(",ROUND((H146/$H147)*100,1),")")</f>
        <v>(31)</v>
      </c>
      <c r="K146" s="302">
        <f t="shared" ref="K146:K147" si="122">B146-B136</f>
        <v>-4.1781174890904438E-3</v>
      </c>
      <c r="L146" s="302">
        <f t="shared" ref="L146:L147" si="123">D146-D136</f>
        <v>-1.5383055763056076E-3</v>
      </c>
      <c r="M146" s="302">
        <f t="shared" ref="M146:M147" si="124">F146-F136</f>
        <v>0</v>
      </c>
      <c r="N146" s="302">
        <f t="shared" ref="N146:N147" si="125">SUM(K146:M146)</f>
        <v>-5.7164230653960514E-3</v>
      </c>
    </row>
    <row r="147" spans="1:14" x14ac:dyDescent="0.2">
      <c r="A147" s="282" t="s">
        <v>363</v>
      </c>
      <c r="B147" s="302">
        <f>SUM(B145:B146)</f>
        <v>0.34965421853418749</v>
      </c>
      <c r="C147" s="299" t="str">
        <f>CONCATENATE("(",ROUND((B147/$H147)*100,1),")")</f>
        <v>(93.2)</v>
      </c>
      <c r="D147" s="302">
        <f>SUM(D145:D146)</f>
        <v>2.534578146581256E-2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0.375</v>
      </c>
      <c r="I147" s="299" t="str">
        <f>CONCATENATE("(",ROUND((H147/$H147)*100,1),")")</f>
        <v>(100)</v>
      </c>
      <c r="K147" s="302">
        <f t="shared" si="122"/>
        <v>-2.8315318004603462E-2</v>
      </c>
      <c r="L147" s="302">
        <f t="shared" si="123"/>
        <v>-1.6846819953962311E-3</v>
      </c>
      <c r="M147" s="302">
        <f t="shared" si="124"/>
        <v>0</v>
      </c>
      <c r="N147" s="302">
        <f t="shared" si="125"/>
        <v>-2.9999999999999694E-2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1.2704556565314522</v>
      </c>
      <c r="C156" s="299" t="str">
        <f>CONCATENATE("(",ROUND((B156/$H158)*100,1),")")</f>
        <v>(55.4)</v>
      </c>
      <c r="D156" s="302">
        <f>'Ind T6'!M63</f>
        <v>0.41198788258470193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1.6824435391161541</v>
      </c>
      <c r="I156" s="299" t="str">
        <f>CONCATENATE("(",ROUND((H156/$H158)*100,1),")")</f>
        <v>(73.4)</v>
      </c>
      <c r="K156" s="302">
        <f>B161-B156</f>
        <v>6.0584404899868272E-3</v>
      </c>
      <c r="L156" s="302">
        <f>D161-D156</f>
        <v>6.6092726059555074E-3</v>
      </c>
      <c r="M156" s="302">
        <f>F161-F156</f>
        <v>0</v>
      </c>
      <c r="N156" s="302">
        <f>SUM(K156:M156)</f>
        <v>1.2667713095942335E-2</v>
      </c>
    </row>
    <row r="157" spans="1:14" x14ac:dyDescent="0.2">
      <c r="A157" s="282" t="s">
        <v>365</v>
      </c>
      <c r="B157" s="302">
        <f>'Ind T6'!L62</f>
        <v>0.39510116995928302</v>
      </c>
      <c r="C157" s="299" t="str">
        <f>CONCATENATE("(",ROUND((B157/$H158)*100,1),")")</f>
        <v>(17.2)</v>
      </c>
      <c r="D157" s="302">
        <f>'Ind T6'!M62</f>
        <v>0.20587417737594185</v>
      </c>
      <c r="E157" s="299" t="str">
        <f>CONCATENATE("(",ROUND((D157/$H158)*100,1),")")</f>
        <v>(9)</v>
      </c>
      <c r="F157" s="302">
        <f>'Ind T6'!N62</f>
        <v>9.5811135486217648E-3</v>
      </c>
      <c r="G157" s="299" t="str">
        <f>CONCATENATE("(",ROUND((F157/$H158)*100,1),")")</f>
        <v>(0.4)</v>
      </c>
      <c r="H157" s="302">
        <f t="shared" ref="H157" si="126">SUM(B157,D157,F157)</f>
        <v>0.61055646088384663</v>
      </c>
      <c r="I157" s="299" t="str">
        <f>CONCATENATE("(",ROUND((H157/$H158)*100,1),")")</f>
        <v>(26.6)</v>
      </c>
      <c r="K157" s="302">
        <f t="shared" ref="K157:K158" si="127">B162-B157</f>
        <v>2.0417194287024154E-2</v>
      </c>
      <c r="L157" s="302">
        <f t="shared" ref="L157:L158" si="128">D162-D157</f>
        <v>5.0230032191137808E-3</v>
      </c>
      <c r="M157" s="302">
        <f t="shared" ref="M157:M158" si="129">F162-F157</f>
        <v>-1.0791060207837426E-4</v>
      </c>
      <c r="N157" s="302">
        <f t="shared" ref="N157:N158" si="130">SUM(K157:M157)</f>
        <v>2.5332286904059559E-2</v>
      </c>
    </row>
    <row r="158" spans="1:14" x14ac:dyDescent="0.2">
      <c r="A158" s="282" t="s">
        <v>363</v>
      </c>
      <c r="B158" s="302">
        <f>SUM(B156:B157)</f>
        <v>1.6655568264907352</v>
      </c>
      <c r="C158" s="299" t="str">
        <f>CONCATENATE("(",ROUND((B158/$H158)*100,1),")")</f>
        <v>(72.6)</v>
      </c>
      <c r="D158" s="302">
        <f>SUM(D156:D157)</f>
        <v>0.61786205996064381</v>
      </c>
      <c r="E158" s="299" t="str">
        <f>CONCATENATE("(",ROUND((D158/$H158)*100,1),")")</f>
        <v>(26.9)</v>
      </c>
      <c r="F158" s="302">
        <f>SUM(F156:F157)</f>
        <v>9.5811135486217648E-3</v>
      </c>
      <c r="G158" s="299" t="str">
        <f>CONCATENATE("(",ROUND((F158/$H158)*100,1),")")</f>
        <v>(0.4)</v>
      </c>
      <c r="H158" s="302">
        <f>SUM(H156:H157)</f>
        <v>2.2930000000000006</v>
      </c>
      <c r="I158" s="299" t="str">
        <f>CONCATENATE("(",ROUND((H158/$H158)*100,1),")")</f>
        <v>(100)</v>
      </c>
      <c r="K158" s="302">
        <f t="shared" si="127"/>
        <v>2.6475634777010981E-2</v>
      </c>
      <c r="L158" s="302">
        <f t="shared" si="128"/>
        <v>1.1632275825069205E-2</v>
      </c>
      <c r="M158" s="302">
        <f t="shared" si="129"/>
        <v>-1.0791060207837426E-4</v>
      </c>
      <c r="N158" s="302">
        <f t="shared" si="130"/>
        <v>3.800000000000181E-2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1.276514097021439</v>
      </c>
      <c r="C161" s="299" t="str">
        <f>CONCATENATE("(",ROUND((B161/$H163)*100,1),")")</f>
        <v>(54.8)</v>
      </c>
      <c r="D161" s="302">
        <f>'Ind T6'!R63</f>
        <v>0.41859715519065743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1.6951112522120964</v>
      </c>
      <c r="I161" s="299" t="str">
        <f>CONCATENATE("(",ROUND((H161/$H163)*100,1),")")</f>
        <v>(72.7)</v>
      </c>
      <c r="K161" s="302">
        <f>B166-B161</f>
        <v>-4.3590175964616229E-3</v>
      </c>
      <c r="L161" s="302">
        <f>D166-D161</f>
        <v>5.1440195486634477E-3</v>
      </c>
      <c r="M161" s="302">
        <f>F166-F161</f>
        <v>0</v>
      </c>
      <c r="N161" s="302">
        <f>SUM(K161:M161)</f>
        <v>7.8500195220182478E-4</v>
      </c>
    </row>
    <row r="162" spans="1:14" x14ac:dyDescent="0.2">
      <c r="A162" s="282" t="s">
        <v>365</v>
      </c>
      <c r="B162" s="302">
        <f>'Ind T6'!Q62</f>
        <v>0.41551836424630717</v>
      </c>
      <c r="C162" s="299" t="str">
        <f>CONCATENATE("(",ROUND((B162/$H163)*100,1),")")</f>
        <v>(17.8)</v>
      </c>
      <c r="D162" s="302">
        <f>'Ind T6'!R62</f>
        <v>0.21089718059505563</v>
      </c>
      <c r="E162" s="299" t="str">
        <f>CONCATENATE("(",ROUND((D162/$H163)*100,1),")")</f>
        <v>(9)</v>
      </c>
      <c r="F162" s="302">
        <f>'Ind T6'!S62</f>
        <v>9.4732029465433906E-3</v>
      </c>
      <c r="G162" s="299" t="str">
        <f>CONCATENATE("(",ROUND((F162/$H163)*100,1),")")</f>
        <v>(0.4)</v>
      </c>
      <c r="H162" s="302">
        <f t="shared" ref="H162" si="131">SUM(B162,D162,F162)</f>
        <v>0.63588874778790627</v>
      </c>
      <c r="I162" s="299" t="str">
        <f>CONCATENATE("(",ROUND((H162/$H163)*100,1),")")</f>
        <v>(27.3)</v>
      </c>
      <c r="K162" s="302">
        <f t="shared" ref="K162:K163" si="132">B167-B162</f>
        <v>3.6518799906308019E-2</v>
      </c>
      <c r="L162" s="302">
        <f t="shared" ref="L162:L163" si="133">D167-D162</f>
        <v>6.7374046180664615E-3</v>
      </c>
      <c r="M162" s="302">
        <f t="shared" ref="M162:M163" si="134">F167-F162</f>
        <v>-4.1206476578715956E-5</v>
      </c>
      <c r="N162" s="302">
        <f t="shared" ref="N162:N163" si="135">SUM(K162:M162)</f>
        <v>4.3214998047795765E-2</v>
      </c>
    </row>
    <row r="163" spans="1:14" x14ac:dyDescent="0.2">
      <c r="A163" s="282" t="s">
        <v>363</v>
      </c>
      <c r="B163" s="302">
        <f>SUM(B161:B162)</f>
        <v>1.6920324612677462</v>
      </c>
      <c r="C163" s="299" t="str">
        <f>CONCATENATE("(",ROUND((B163/$H163)*100,1),")")</f>
        <v>(72.6)</v>
      </c>
      <c r="D163" s="302">
        <f>SUM(D161:D162)</f>
        <v>0.62949433578571301</v>
      </c>
      <c r="E163" s="299" t="str">
        <f>CONCATENATE("(",ROUND((D163/$H163)*100,1),")")</f>
        <v>(27)</v>
      </c>
      <c r="F163" s="302">
        <f>SUM(F161:F162)</f>
        <v>9.4732029465433906E-3</v>
      </c>
      <c r="G163" s="299" t="str">
        <f>CONCATENATE("(",ROUND((F163/$H163)*100,1),")")</f>
        <v>(0.4)</v>
      </c>
      <c r="H163" s="302">
        <f>SUM(H161:H162)</f>
        <v>2.3310000000000026</v>
      </c>
      <c r="I163" s="299" t="str">
        <f>CONCATENATE("(",ROUND((H163/$H163)*100,1),")")</f>
        <v>(100)</v>
      </c>
      <c r="K163" s="302">
        <f t="shared" si="132"/>
        <v>3.2159782309846507E-2</v>
      </c>
      <c r="L163" s="302">
        <f t="shared" si="133"/>
        <v>1.1881424166729992E-2</v>
      </c>
      <c r="M163" s="302">
        <f t="shared" si="134"/>
        <v>-4.1206476578715956E-5</v>
      </c>
      <c r="N163" s="302">
        <f t="shared" si="135"/>
        <v>4.3999999999997784E-2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1.2721550794249774</v>
      </c>
      <c r="C166" s="299" t="str">
        <f>CONCATENATE("(",ROUND((B166/$H168)*100,1),")")</f>
        <v>(53.6)</v>
      </c>
      <c r="D166" s="302">
        <f>'Ind T6'!W63</f>
        <v>0.42374117473932088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1.6958962541642983</v>
      </c>
      <c r="I166" s="299" t="str">
        <f>CONCATENATE("(",ROUND((H166/$H168)*100,1),")")</f>
        <v>(71.4)</v>
      </c>
      <c r="K166" s="302">
        <f>B166-B156</f>
        <v>1.6994228935252043E-3</v>
      </c>
      <c r="L166" s="302">
        <f>D166-D156</f>
        <v>1.1753292154618955E-2</v>
      </c>
      <c r="M166" s="302">
        <f>F166-F156</f>
        <v>0</v>
      </c>
      <c r="N166" s="302">
        <f>SUM(K166:M166)</f>
        <v>1.3452715048144159E-2</v>
      </c>
    </row>
    <row r="167" spans="1:14" x14ac:dyDescent="0.2">
      <c r="A167" s="282" t="s">
        <v>365</v>
      </c>
      <c r="B167" s="302">
        <f>'Ind T6'!V62</f>
        <v>0.45203716415261519</v>
      </c>
      <c r="C167" s="299" t="str">
        <f>CONCATENATE("(",ROUND((B167/$H168)*100,1),")")</f>
        <v>(19)</v>
      </c>
      <c r="D167" s="302">
        <f>'Ind T6'!W62</f>
        <v>0.21763458521312209</v>
      </c>
      <c r="E167" s="299" t="str">
        <f>CONCATENATE("(",ROUND((D167/$H168)*100,1),")")</f>
        <v>(9.2)</v>
      </c>
      <c r="F167" s="302">
        <f>'Ind T6'!X62</f>
        <v>9.4319964699646746E-3</v>
      </c>
      <c r="G167" s="299" t="str">
        <f>CONCATENATE("(",ROUND((F167/$H168)*100,1),")")</f>
        <v>(0.4)</v>
      </c>
      <c r="H167" s="302">
        <f t="shared" ref="H167" si="136">SUM(B167,D167,F167)</f>
        <v>0.67910374583570188</v>
      </c>
      <c r="I167" s="299" t="str">
        <f>CONCATENATE("(",ROUND((H167/$H168)*100,1),")")</f>
        <v>(28.6)</v>
      </c>
      <c r="K167" s="302">
        <f t="shared" ref="K167:K168" si="137">B167-B157</f>
        <v>5.6935994193332173E-2</v>
      </c>
      <c r="L167" s="302">
        <f t="shared" ref="L167:L168" si="138">D167-D157</f>
        <v>1.1760407837180242E-2</v>
      </c>
      <c r="M167" s="302">
        <f t="shared" ref="M167:M168" si="139">F167-F157</f>
        <v>-1.4911707865709022E-4</v>
      </c>
      <c r="N167" s="302">
        <f t="shared" ref="N167:N168" si="140">SUM(K167:M167)</f>
        <v>6.8547284951855331E-2</v>
      </c>
    </row>
    <row r="168" spans="1:14" x14ac:dyDescent="0.2">
      <c r="A168" s="282" t="s">
        <v>363</v>
      </c>
      <c r="B168" s="302">
        <f>SUM(B166:B167)</f>
        <v>1.7241922435775927</v>
      </c>
      <c r="C168" s="299" t="str">
        <f>CONCATENATE("(",ROUND((B168/$H168)*100,1),")")</f>
        <v>(72.6)</v>
      </c>
      <c r="D168" s="302">
        <f>SUM(D166:D167)</f>
        <v>0.641375759952443</v>
      </c>
      <c r="E168" s="299" t="str">
        <f>CONCATENATE("(",ROUND((D168/$H168)*100,1),")")</f>
        <v>(27)</v>
      </c>
      <c r="F168" s="302">
        <f>SUM(F166:F167)</f>
        <v>9.4319964699646746E-3</v>
      </c>
      <c r="G168" s="299" t="str">
        <f>CONCATENATE("(",ROUND((F168/$H168)*100,1),")")</f>
        <v>(0.4)</v>
      </c>
      <c r="H168" s="302">
        <f>SUM(H166:H167)</f>
        <v>2.375</v>
      </c>
      <c r="I168" s="299" t="str">
        <f>CONCATENATE("(",ROUND((H168/$H168)*100,1),")")</f>
        <v>(100)</v>
      </c>
      <c r="K168" s="302">
        <f t="shared" si="137"/>
        <v>5.8635417086857489E-2</v>
      </c>
      <c r="L168" s="302">
        <f t="shared" si="138"/>
        <v>2.3513699991799197E-2</v>
      </c>
      <c r="M168" s="302">
        <f t="shared" si="139"/>
        <v>-1.4911707865709022E-4</v>
      </c>
      <c r="N168" s="302">
        <f t="shared" si="140"/>
        <v>8.1999999999999601E-2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9.9850148966758443</v>
      </c>
      <c r="C177" s="299" t="str">
        <f>CONCATENATE("(",ROUND((B177/$H179)*100,1),")")</f>
        <v>(40.1)</v>
      </c>
      <c r="D177" s="302">
        <f>'Ind T6'!M72</f>
        <v>0.63496821429255956</v>
      </c>
      <c r="E177" s="299" t="str">
        <f>CONCATENATE("(",ROUND((D177/$H179)*100,1),")")</f>
        <v>(2.6)</v>
      </c>
      <c r="F177" s="302">
        <f>'Ind T6'!N72</f>
        <v>10.755822081704808</v>
      </c>
      <c r="G177" s="299" t="str">
        <f>CONCATENATE("(",ROUND((F177/$H179)*100,1),")")</f>
        <v>(43.2)</v>
      </c>
      <c r="H177" s="302">
        <f>SUM(B177,D177,F177)</f>
        <v>21.375805192673212</v>
      </c>
      <c r="I177" s="299" t="str">
        <f>CONCATENATE("(",ROUND((H177/$H179)*100,1),")")</f>
        <v>(85.9)</v>
      </c>
      <c r="K177" s="302">
        <f>B182-B177</f>
        <v>-0.16172635339415464</v>
      </c>
      <c r="L177" s="302">
        <f>D182-D177</f>
        <v>9.2908185414772859E-3</v>
      </c>
      <c r="M177" s="302">
        <f>F182-F177</f>
        <v>6.7995541768723911E-2</v>
      </c>
      <c r="N177" s="302">
        <f>SUM(K177:M177)</f>
        <v>-8.4439993083953446E-2</v>
      </c>
    </row>
    <row r="178" spans="1:14" x14ac:dyDescent="0.2">
      <c r="A178" s="282" t="s">
        <v>365</v>
      </c>
      <c r="B178" s="302">
        <f>'Ind T6'!L71</f>
        <v>1.8329755990908161</v>
      </c>
      <c r="C178" s="299" t="str">
        <f>CONCATENATE("(",ROUND((B178/$H179)*100,1),")")</f>
        <v>(7.4)</v>
      </c>
      <c r="D178" s="302">
        <f>'Ind T6'!M71</f>
        <v>1.1453971213477474</v>
      </c>
      <c r="E178" s="299" t="str">
        <f>CONCATENATE("(",ROUND((D178/$H179)*100,1),")")</f>
        <v>(4.6)</v>
      </c>
      <c r="F178" s="302">
        <f>'Ind T6'!N71</f>
        <v>0.5228220868882496</v>
      </c>
      <c r="G178" s="299" t="str">
        <f>CONCATENATE("(",ROUND((F178/$H179)*100,1),")")</f>
        <v>(2.1)</v>
      </c>
      <c r="H178" s="302">
        <f t="shared" ref="H178" si="141">SUM(B178,D178,F178)</f>
        <v>3.5011948073268129</v>
      </c>
      <c r="I178" s="299" t="str">
        <f>CONCATENATE("(",ROUND((H178/$H179)*100,1),")")</f>
        <v>(14.1)</v>
      </c>
      <c r="K178" s="302">
        <f t="shared" ref="K178:K179" si="142">B183-B178</f>
        <v>1.3075749317379426E-3</v>
      </c>
      <c r="L178" s="302">
        <f t="shared" ref="L178:L179" si="143">D183-D178</f>
        <v>8.3715874275096525E-3</v>
      </c>
      <c r="M178" s="302">
        <f t="shared" ref="M178:M179" si="144">F183-F178</f>
        <v>2.7608307246831387E-3</v>
      </c>
      <c r="N178" s="302">
        <f t="shared" ref="N178:N179" si="145">SUM(K178:M178)</f>
        <v>1.2439993083930734E-2</v>
      </c>
    </row>
    <row r="179" spans="1:14" x14ac:dyDescent="0.2">
      <c r="A179" s="282" t="s">
        <v>363</v>
      </c>
      <c r="B179" s="302">
        <f>SUM(B177:B178)</f>
        <v>11.81799049576666</v>
      </c>
      <c r="C179" s="299" t="str">
        <f>CONCATENATE("(",ROUND((B179/$H179)*100,1),")")</f>
        <v>(47.5)</v>
      </c>
      <c r="D179" s="302">
        <f>SUM(D177:D178)</f>
        <v>1.7803653356403069</v>
      </c>
      <c r="E179" s="299" t="str">
        <f>CONCATENATE("(",ROUND((D179/$H179)*100,1),")")</f>
        <v>(7.2)</v>
      </c>
      <c r="F179" s="302">
        <f>SUM(F177:F178)</f>
        <v>11.278644168593058</v>
      </c>
      <c r="G179" s="299" t="str">
        <f>CONCATENATE("(",ROUND((F179/$H179)*100,1),")")</f>
        <v>(45.3)</v>
      </c>
      <c r="H179" s="302">
        <f>SUM(H177:H178)</f>
        <v>24.877000000000024</v>
      </c>
      <c r="I179" s="299" t="str">
        <f>CONCATENATE("(",ROUND((H179/$H179)*100,1),")")</f>
        <v>(100)</v>
      </c>
      <c r="K179" s="302">
        <f t="shared" si="142"/>
        <v>-0.16041877846241626</v>
      </c>
      <c r="L179" s="302">
        <f t="shared" si="143"/>
        <v>1.7662405968986938E-2</v>
      </c>
      <c r="M179" s="302">
        <f t="shared" si="144"/>
        <v>7.0756372493407937E-2</v>
      </c>
      <c r="N179" s="302">
        <f t="shared" si="145"/>
        <v>-7.200000000002138E-2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9.8232885432816897</v>
      </c>
      <c r="C182" s="299" t="str">
        <f>CONCATENATE("(",ROUND((B182/$H184)*100,1),")")</f>
        <v>(39.6)</v>
      </c>
      <c r="D182" s="302">
        <f>'Ind T6'!R72</f>
        <v>0.64425903283403685</v>
      </c>
      <c r="E182" s="299" t="str">
        <f>CONCATENATE("(",ROUND((D182/$H184)*100,1),")")</f>
        <v>(2.6)</v>
      </c>
      <c r="F182" s="302">
        <f>'Ind T6'!S72</f>
        <v>10.823817623473532</v>
      </c>
      <c r="G182" s="299" t="str">
        <f>CONCATENATE("(",ROUND((F182/$H184)*100,1),")")</f>
        <v>(43.6)</v>
      </c>
      <c r="H182" s="302">
        <f>SUM(B182,D182,F182)</f>
        <v>21.291365199589258</v>
      </c>
      <c r="I182" s="299" t="str">
        <f>CONCATENATE("(",ROUND((H182/$H184)*100,1),")")</f>
        <v>(85.8)</v>
      </c>
      <c r="K182" s="302">
        <f>B187-B182</f>
        <v>-0.17343282509834523</v>
      </c>
      <c r="L182" s="302">
        <f>D187-D182</f>
        <v>3.3056580753179299E-2</v>
      </c>
      <c r="M182" s="302">
        <f>F187-F182</f>
        <v>0.39867390314579865</v>
      </c>
      <c r="N182" s="302">
        <f>SUM(K182:M182)</f>
        <v>0.25829765880063271</v>
      </c>
    </row>
    <row r="183" spans="1:14" x14ac:dyDescent="0.2">
      <c r="A183" s="282" t="s">
        <v>365</v>
      </c>
      <c r="B183" s="302">
        <f>'Ind T6'!Q71</f>
        <v>1.834283174022554</v>
      </c>
      <c r="C183" s="299" t="str">
        <f>CONCATENATE("(",ROUND((B183/$H184)*100,1),")")</f>
        <v>(7.4)</v>
      </c>
      <c r="D183" s="302">
        <f>'Ind T6'!R71</f>
        <v>1.1537687087752571</v>
      </c>
      <c r="E183" s="299" t="str">
        <f>CONCATENATE("(",ROUND((D183/$H184)*100,1),")")</f>
        <v>(4.7)</v>
      </c>
      <c r="F183" s="302">
        <f>'Ind T6'!S71</f>
        <v>0.52558291761293274</v>
      </c>
      <c r="G183" s="299" t="str">
        <f>CONCATENATE("(",ROUND((F183/$H184)*100,1),")")</f>
        <v>(2.1)</v>
      </c>
      <c r="H183" s="302">
        <f t="shared" ref="H183" si="146">SUM(B183,D183,F183)</f>
        <v>3.5136348004107441</v>
      </c>
      <c r="I183" s="299" t="str">
        <f>CONCATENATE("(",ROUND((H183/$H184)*100,1),")")</f>
        <v>(14.2)</v>
      </c>
      <c r="K183" s="302">
        <f t="shared" ref="K183:K184" si="147">B188-B183</f>
        <v>5.184682779375116E-2</v>
      </c>
      <c r="L183" s="302">
        <f t="shared" ref="L183:L184" si="148">D188-D183</f>
        <v>4.5797000181868164E-2</v>
      </c>
      <c r="M183" s="302">
        <f t="shared" ref="M183:M184" si="149">F188-F183</f>
        <v>3.0058513223734207E-2</v>
      </c>
      <c r="N183" s="302">
        <f t="shared" ref="N183:N184" si="150">SUM(K183:M183)</f>
        <v>0.12770234119935353</v>
      </c>
    </row>
    <row r="184" spans="1:14" x14ac:dyDescent="0.2">
      <c r="A184" s="282" t="s">
        <v>363</v>
      </c>
      <c r="B184" s="302">
        <f>SUM(B182:B183)</f>
        <v>11.657571717304243</v>
      </c>
      <c r="C184" s="299" t="str">
        <f>CONCATENATE("(",ROUND((B184/$H184)*100,1),")")</f>
        <v>(47)</v>
      </c>
      <c r="D184" s="302">
        <f>SUM(D182:D183)</f>
        <v>1.7980277416092938</v>
      </c>
      <c r="E184" s="299" t="str">
        <f>CONCATENATE("(",ROUND((D184/$H184)*100,1),")")</f>
        <v>(7.2)</v>
      </c>
      <c r="F184" s="302">
        <f>SUM(F182:F183)</f>
        <v>11.349400541086466</v>
      </c>
      <c r="G184" s="299" t="str">
        <f>CONCATENATE("(",ROUND((F184/$H184)*100,1),")")</f>
        <v>(45.8)</v>
      </c>
      <c r="H184" s="302">
        <f>SUM(H182:H183)</f>
        <v>24.805000000000003</v>
      </c>
      <c r="I184" s="299" t="str">
        <f>CONCATENATE("(",ROUND((H184/$H184)*100,1),")")</f>
        <v>(100)</v>
      </c>
      <c r="K184" s="302">
        <f t="shared" si="147"/>
        <v>-0.12158599730459407</v>
      </c>
      <c r="L184" s="302">
        <f t="shared" si="148"/>
        <v>7.8853580935047685E-2</v>
      </c>
      <c r="M184" s="302">
        <f t="shared" si="149"/>
        <v>0.42873241636953274</v>
      </c>
      <c r="N184" s="302">
        <f t="shared" si="150"/>
        <v>0.38599999999998635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9.6498557181833444</v>
      </c>
      <c r="C187" s="299" t="str">
        <f>CONCATENATE("(",ROUND((B187/$H189)*100,1),")")</f>
        <v>(38.3)</v>
      </c>
      <c r="D187" s="302">
        <f>'Ind T6'!W72</f>
        <v>0.67731561358721615</v>
      </c>
      <c r="E187" s="299" t="str">
        <f>CONCATENATE("(",ROUND((D187/$H189)*100,1),")")</f>
        <v>(2.7)</v>
      </c>
      <c r="F187" s="302">
        <f>'Ind T6'!X72</f>
        <v>11.222491526619331</v>
      </c>
      <c r="G187" s="299" t="str">
        <f>CONCATENATE("(",ROUND((F187/$H189)*100,1),")")</f>
        <v>(44.5)</v>
      </c>
      <c r="H187" s="302">
        <f>SUM(B187,D187,F187)</f>
        <v>21.549662858389894</v>
      </c>
      <c r="I187" s="299" t="str">
        <f>CONCATENATE("(",ROUND((H187/$H189)*100,1),")")</f>
        <v>(85.5)</v>
      </c>
      <c r="K187" s="302">
        <f>B187-B177</f>
        <v>-0.33515917849249988</v>
      </c>
      <c r="L187" s="302">
        <f>D187-D177</f>
        <v>4.2347399294656585E-2</v>
      </c>
      <c r="M187" s="302">
        <f>F187-F177</f>
        <v>0.46666944491452256</v>
      </c>
      <c r="N187" s="302">
        <f>SUM(K187:M187)</f>
        <v>0.17385766571667927</v>
      </c>
    </row>
    <row r="188" spans="1:14" x14ac:dyDescent="0.2">
      <c r="A188" s="282" t="s">
        <v>365</v>
      </c>
      <c r="B188" s="302">
        <f>'Ind T6'!V71</f>
        <v>1.8861300018163052</v>
      </c>
      <c r="C188" s="299" t="str">
        <f>CONCATENATE("(",ROUND((B188/$H189)*100,1),")")</f>
        <v>(7.5)</v>
      </c>
      <c r="D188" s="302">
        <f>'Ind T6'!W71</f>
        <v>1.1995657089571252</v>
      </c>
      <c r="E188" s="299" t="str">
        <f>CONCATENATE("(",ROUND((D188/$H189)*100,1),")")</f>
        <v>(4.8)</v>
      </c>
      <c r="F188" s="302">
        <f>'Ind T6'!X71</f>
        <v>0.55564143083666695</v>
      </c>
      <c r="G188" s="299" t="str">
        <f>CONCATENATE("(",ROUND((F188/$H189)*100,1),")")</f>
        <v>(2.2)</v>
      </c>
      <c r="H188" s="302">
        <f t="shared" ref="H188" si="151">SUM(B188,D188,F188)</f>
        <v>3.6413371416100975</v>
      </c>
      <c r="I188" s="299" t="str">
        <f>CONCATENATE("(",ROUND((H188/$H189)*100,1),")")</f>
        <v>(14.5)</v>
      </c>
      <c r="K188" s="302">
        <f t="shared" ref="K188:K189" si="152">B188-B178</f>
        <v>5.3154402725489103E-2</v>
      </c>
      <c r="L188" s="302">
        <f t="shared" ref="L188:L189" si="153">D188-D178</f>
        <v>5.4168587609377816E-2</v>
      </c>
      <c r="M188" s="302">
        <f t="shared" ref="M188:M189" si="154">F188-F178</f>
        <v>3.2819343948417345E-2</v>
      </c>
      <c r="N188" s="302">
        <f t="shared" ref="N188:N189" si="155">SUM(K188:M188)</f>
        <v>0.14014233428328426</v>
      </c>
    </row>
    <row r="189" spans="1:14" x14ac:dyDescent="0.2">
      <c r="A189" s="282" t="s">
        <v>363</v>
      </c>
      <c r="B189" s="302">
        <f>SUM(B187:B188)</f>
        <v>11.535985719999649</v>
      </c>
      <c r="C189" s="299" t="str">
        <f>CONCATENATE("(",ROUND((B189/$H189)*100,1),")")</f>
        <v>(45.8)</v>
      </c>
      <c r="D189" s="302">
        <f>SUM(D187:D188)</f>
        <v>1.8768813225443415</v>
      </c>
      <c r="E189" s="299" t="str">
        <f>CONCATENATE("(",ROUND((D189/$H189)*100,1),")")</f>
        <v>(7.5)</v>
      </c>
      <c r="F189" s="302">
        <f>SUM(F187:F188)</f>
        <v>11.778132957455998</v>
      </c>
      <c r="G189" s="299" t="str">
        <f>CONCATENATE("(",ROUND((F189/$H189)*100,1),")")</f>
        <v>(46.8)</v>
      </c>
      <c r="H189" s="302">
        <f>SUM(H187:H188)</f>
        <v>25.190999999999992</v>
      </c>
      <c r="I189" s="299" t="str">
        <f>CONCATENATE("(",ROUND((H189/$H189)*100,1),")")</f>
        <v>(100)</v>
      </c>
      <c r="K189" s="302">
        <f t="shared" si="152"/>
        <v>-0.28200477576701033</v>
      </c>
      <c r="L189" s="302">
        <f t="shared" si="153"/>
        <v>9.6515986904034623E-2</v>
      </c>
      <c r="M189" s="302">
        <f t="shared" si="154"/>
        <v>0.49948878886294068</v>
      </c>
      <c r="N189" s="302">
        <f t="shared" si="155"/>
        <v>0.31399999999996497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18.298826459190668</v>
      </c>
      <c r="C198" s="299" t="str">
        <f>CONCATENATE("(",ROUND((B198/$H200)*100,1),")")</f>
        <v>(38.1)</v>
      </c>
      <c r="D198" s="302">
        <f>'Ind T6'!M81</f>
        <v>6.5877555991357406</v>
      </c>
      <c r="E198" s="299" t="str">
        <f>CONCATENATE("(",ROUND((D198/$H200)*100,1),")")</f>
        <v>(13.7)</v>
      </c>
      <c r="F198" s="302">
        <f>'Ind T6'!N81</f>
        <v>1.5227486694363734</v>
      </c>
      <c r="G198" s="299" t="str">
        <f>CONCATENATE("(",ROUND((F198/$H200)*100,1),")")</f>
        <v>(3.2)</v>
      </c>
      <c r="H198" s="302">
        <f>SUM(B198,D198,F198)</f>
        <v>26.409330727762782</v>
      </c>
      <c r="I198" s="299" t="str">
        <f>CONCATENATE("(",ROUND((H198/$H200)*100,1),")")</f>
        <v>(55)</v>
      </c>
      <c r="K198" s="302">
        <f>B203-B198</f>
        <v>0.32863649595520172</v>
      </c>
      <c r="L198" s="302">
        <f>D203-D198</f>
        <v>3.3361980082604603E-2</v>
      </c>
      <c r="M198" s="302">
        <f>F203-F198</f>
        <v>2.7112761163212928E-2</v>
      </c>
      <c r="N198" s="302">
        <f>SUM(K198:M198)</f>
        <v>0.38911123720101926</v>
      </c>
    </row>
    <row r="199" spans="1:14" x14ac:dyDescent="0.2">
      <c r="A199" s="282" t="s">
        <v>365</v>
      </c>
      <c r="B199" s="302">
        <f>'Ind T6'!L80</f>
        <v>8.8332235457968391</v>
      </c>
      <c r="C199" s="299" t="str">
        <f>CONCATENATE("(",ROUND((B199/$H200)*100,1),")")</f>
        <v>(18.4)</v>
      </c>
      <c r="D199" s="302">
        <f>'Ind T6'!M80</f>
        <v>11.446457447164397</v>
      </c>
      <c r="E199" s="299" t="str">
        <f>CONCATENATE("(",ROUND((D199/$H200)*100,1),")")</f>
        <v>(23.8)</v>
      </c>
      <c r="F199" s="302">
        <f>'Ind T6'!N80</f>
        <v>1.3359882792759683</v>
      </c>
      <c r="G199" s="299" t="str">
        <f>CONCATENATE("(",ROUND((F199/$H200)*100,1),")")</f>
        <v>(2.8)</v>
      </c>
      <c r="H199" s="302">
        <f t="shared" ref="H199" si="156">SUM(B199,D199,F199)</f>
        <v>21.615669272237206</v>
      </c>
      <c r="I199" s="299" t="str">
        <f>CONCATENATE("(",ROUND((H199/$H200)*100,1),")")</f>
        <v>(45)</v>
      </c>
      <c r="K199" s="302">
        <f t="shared" ref="K199:K200" si="157">B204-B199</f>
        <v>0.42682084504936491</v>
      </c>
      <c r="L199" s="302">
        <f t="shared" ref="L199:L200" si="158">D204-D199</f>
        <v>-0.37767988239622774</v>
      </c>
      <c r="M199" s="302">
        <f t="shared" ref="M199:M200" si="159">F204-F199</f>
        <v>4.574780014584312E-2</v>
      </c>
      <c r="N199" s="302">
        <f t="shared" ref="N199:N200" si="160">SUM(K199:M199)</f>
        <v>9.4888762798980286E-2</v>
      </c>
    </row>
    <row r="200" spans="1:14" x14ac:dyDescent="0.2">
      <c r="A200" s="282" t="s">
        <v>363</v>
      </c>
      <c r="B200" s="302">
        <f>SUM(B198:B199)</f>
        <v>27.132050004987505</v>
      </c>
      <c r="C200" s="299" t="str">
        <f>CONCATENATE("(",ROUND((B200/$H200)*100,1),")")</f>
        <v>(56.5)</v>
      </c>
      <c r="D200" s="302">
        <f>SUM(D198:D199)</f>
        <v>18.034213046300138</v>
      </c>
      <c r="E200" s="299" t="str">
        <f>CONCATENATE("(",ROUND((D200/$H200)*100,1),")")</f>
        <v>(37.6)</v>
      </c>
      <c r="F200" s="302">
        <f>SUM(F198:F199)</f>
        <v>2.858736948712342</v>
      </c>
      <c r="G200" s="299" t="str">
        <f>CONCATENATE("(",ROUND((F200/$H200)*100,1),")")</f>
        <v>(6)</v>
      </c>
      <c r="H200" s="302">
        <f>SUM(H198:H199)</f>
        <v>48.024999999999991</v>
      </c>
      <c r="I200" s="299" t="str">
        <f>CONCATENATE("(",ROUND((H200/$H200)*100,1),")")</f>
        <v>(100)</v>
      </c>
      <c r="K200" s="302">
        <f t="shared" si="157"/>
        <v>0.75545734100456841</v>
      </c>
      <c r="L200" s="302">
        <f t="shared" si="158"/>
        <v>-0.34431790231362314</v>
      </c>
      <c r="M200" s="302">
        <f t="shared" si="159"/>
        <v>7.2860561309055605E-2</v>
      </c>
      <c r="N200" s="302">
        <f t="shared" si="160"/>
        <v>0.48400000000000087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18.627462955145869</v>
      </c>
      <c r="C203" s="299" t="str">
        <f>CONCATENATE("(",ROUND((B203/$H205)*100,1),")")</f>
        <v>(38.4)</v>
      </c>
      <c r="D203" s="302">
        <f>'Ind T6'!R81</f>
        <v>6.6211175792183452</v>
      </c>
      <c r="E203" s="299" t="str">
        <f>CONCATENATE("(",ROUND((D203/$H205)*100,1),")")</f>
        <v>(13.6)</v>
      </c>
      <c r="F203" s="302">
        <f>'Ind T6'!S81</f>
        <v>1.5498614305995864</v>
      </c>
      <c r="G203" s="299" t="str">
        <f>CONCATENATE("(",ROUND((F203/$H205)*100,1),")")</f>
        <v>(3.2)</v>
      </c>
      <c r="H203" s="302">
        <f>SUM(B203,D203,F203)</f>
        <v>26.798441964963803</v>
      </c>
      <c r="I203" s="299" t="str">
        <f>CONCATENATE("(",ROUND((H203/$H205)*100,1),")")</f>
        <v>(55.2)</v>
      </c>
      <c r="K203" s="302">
        <f>B208-B203</f>
        <v>0.27104277556223977</v>
      </c>
      <c r="L203" s="302">
        <f>D208-D203</f>
        <v>8.1791595451441879E-2</v>
      </c>
      <c r="M203" s="302">
        <f>F208-F203</f>
        <v>3.5725017726643049E-2</v>
      </c>
      <c r="N203" s="302">
        <f>SUM(K203:M203)</f>
        <v>0.3885593887403247</v>
      </c>
    </row>
    <row r="204" spans="1:14" x14ac:dyDescent="0.2">
      <c r="A204" s="282" t="s">
        <v>365</v>
      </c>
      <c r="B204" s="302">
        <f>'Ind T6'!Q80</f>
        <v>9.260044390846204</v>
      </c>
      <c r="C204" s="299" t="str">
        <f>CONCATENATE("(",ROUND((B204/$H205)*100,1),")")</f>
        <v>(19.1)</v>
      </c>
      <c r="D204" s="302">
        <f>'Ind T6'!R80</f>
        <v>11.068777564768169</v>
      </c>
      <c r="E204" s="299" t="str">
        <f>CONCATENATE("(",ROUND((D204/$H205)*100,1),")")</f>
        <v>(22.8)</v>
      </c>
      <c r="F204" s="302">
        <f>'Ind T6'!S80</f>
        <v>1.3817360794218114</v>
      </c>
      <c r="G204" s="299" t="str">
        <f>CONCATENATE("(",ROUND((F204/$H205)*100,1),")")</f>
        <v>(2.8)</v>
      </c>
      <c r="H204" s="302">
        <f t="shared" ref="H204" si="161">SUM(B204,D204,F204)</f>
        <v>21.710558035036186</v>
      </c>
      <c r="I204" s="299" t="str">
        <f>CONCATENATE("(",ROUND((H204/$H205)*100,1),")")</f>
        <v>(44.8)</v>
      </c>
      <c r="K204" s="302">
        <f t="shared" ref="K204:K205" si="162">B209-B204</f>
        <v>0.75791476767913579</v>
      </c>
      <c r="L204" s="302">
        <f t="shared" ref="L204:L205" si="163">D209-D204</f>
        <v>-0.70832128551609941</v>
      </c>
      <c r="M204" s="302">
        <f t="shared" ref="M204:M205" si="164">F209-F204</f>
        <v>9.7847129096638064E-2</v>
      </c>
      <c r="N204" s="302">
        <f t="shared" ref="N204:N205" si="165">SUM(K204:M204)</f>
        <v>0.14744061125967445</v>
      </c>
    </row>
    <row r="205" spans="1:14" x14ac:dyDescent="0.2">
      <c r="A205" s="282" t="s">
        <v>363</v>
      </c>
      <c r="B205" s="302">
        <f>SUM(B203:B204)</f>
        <v>27.887507345992073</v>
      </c>
      <c r="C205" s="299" t="str">
        <f>CONCATENATE("(",ROUND((B205/$H205)*100,1),")")</f>
        <v>(57.5)</v>
      </c>
      <c r="D205" s="302">
        <f>SUM(D203:D204)</f>
        <v>17.689895143986515</v>
      </c>
      <c r="E205" s="299" t="str">
        <f>CONCATENATE("(",ROUND((D205/$H205)*100,1),")")</f>
        <v>(36.5)</v>
      </c>
      <c r="F205" s="302">
        <f>SUM(F203:F204)</f>
        <v>2.9315975100213976</v>
      </c>
      <c r="G205" s="299" t="str">
        <f>CONCATENATE("(",ROUND((F205/$H205)*100,1),")")</f>
        <v>(6)</v>
      </c>
      <c r="H205" s="302">
        <f>SUM(H203:H204)</f>
        <v>48.508999999999986</v>
      </c>
      <c r="I205" s="299" t="str">
        <f>CONCATENATE("(",ROUND((H205/$H205)*100,1),")")</f>
        <v>(100)</v>
      </c>
      <c r="K205" s="302">
        <f t="shared" si="162"/>
        <v>1.0289575432413756</v>
      </c>
      <c r="L205" s="302">
        <f t="shared" si="163"/>
        <v>-0.62652969006465753</v>
      </c>
      <c r="M205" s="302">
        <f t="shared" si="164"/>
        <v>0.13357214682328156</v>
      </c>
      <c r="N205" s="302">
        <f t="shared" si="165"/>
        <v>0.53599999999999959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18.898505730708109</v>
      </c>
      <c r="C208" s="299" t="str">
        <f>CONCATENATE("(",ROUND((B208/$H210)*100,1),")")</f>
        <v>(38.5)</v>
      </c>
      <c r="D208" s="302">
        <f>'Ind T6'!W81</f>
        <v>6.7029091746697871</v>
      </c>
      <c r="E208" s="299" t="str">
        <f>CONCATENATE("(",ROUND((D208/$H210)*100,1),")")</f>
        <v>(13.7)</v>
      </c>
      <c r="F208" s="302">
        <f>'Ind T6'!X81</f>
        <v>1.5855864483262294</v>
      </c>
      <c r="G208" s="299" t="str">
        <f>CONCATENATE("(",ROUND((F208/$H210)*100,1),")")</f>
        <v>(3.2)</v>
      </c>
      <c r="H208" s="302">
        <f>SUM(B208,D208,F208)</f>
        <v>27.187001353704126</v>
      </c>
      <c r="I208" s="299" t="str">
        <f>CONCATENATE("(",ROUND((H208/$H210)*100,1),")")</f>
        <v>(55.4)</v>
      </c>
      <c r="K208" s="302">
        <f>B208-B198</f>
        <v>0.59967927151744149</v>
      </c>
      <c r="L208" s="302">
        <f>D208-D198</f>
        <v>0.11515357553404648</v>
      </c>
      <c r="M208" s="302">
        <f>F208-F198</f>
        <v>6.2837778889855977E-2</v>
      </c>
      <c r="N208" s="302">
        <f>SUM(K208:M208)</f>
        <v>0.77767062594134395</v>
      </c>
    </row>
    <row r="209" spans="1:14" x14ac:dyDescent="0.2">
      <c r="A209" s="282" t="s">
        <v>365</v>
      </c>
      <c r="B209" s="302">
        <f>'Ind T6'!V80</f>
        <v>10.01795915852534</v>
      </c>
      <c r="C209" s="299" t="str">
        <f>CONCATENATE("(",ROUND((B209/$H210)*100,1),")")</f>
        <v>(20.4)</v>
      </c>
      <c r="D209" s="302">
        <f>'Ind T6'!W80</f>
        <v>10.36045627925207</v>
      </c>
      <c r="E209" s="299" t="str">
        <f>CONCATENATE("(",ROUND((D209/$H210)*100,1),")")</f>
        <v>(21.1)</v>
      </c>
      <c r="F209" s="302">
        <f>'Ind T6'!X80</f>
        <v>1.4795832085184495</v>
      </c>
      <c r="G209" s="299" t="str">
        <f>CONCATENATE("(",ROUND((F209/$H210)*100,1),")")</f>
        <v>(3)</v>
      </c>
      <c r="H209" s="302">
        <f t="shared" ref="H209" si="166">SUM(B209,D209,F209)</f>
        <v>21.857998646295858</v>
      </c>
      <c r="I209" s="299" t="str">
        <f>CONCATENATE("(",ROUND((H209/$H210)*100,1),")")</f>
        <v>(44.6)</v>
      </c>
      <c r="K209" s="302">
        <f t="shared" ref="K209:K210" si="167">B209-B199</f>
        <v>1.1847356127285007</v>
      </c>
      <c r="L209" s="302">
        <f t="shared" ref="L209:L210" si="168">D209-D199</f>
        <v>-1.0860011679123271</v>
      </c>
      <c r="M209" s="302">
        <f t="shared" ref="M209:M210" si="169">F209-F199</f>
        <v>0.14359492924248118</v>
      </c>
      <c r="N209" s="302">
        <f t="shared" ref="N209:N210" si="170">SUM(K209:M209)</f>
        <v>0.24232937405865473</v>
      </c>
    </row>
    <row r="210" spans="1:14" x14ac:dyDescent="0.2">
      <c r="A210" s="282" t="s">
        <v>363</v>
      </c>
      <c r="B210" s="302">
        <f>SUM(B208:B209)</f>
        <v>28.916464889233449</v>
      </c>
      <c r="C210" s="299" t="str">
        <f>CONCATENATE("(",ROUND((B210/$H210)*100,1),")")</f>
        <v>(59)</v>
      </c>
      <c r="D210" s="302">
        <f>SUM(D208:D209)</f>
        <v>17.063365453921858</v>
      </c>
      <c r="E210" s="299" t="str">
        <f>CONCATENATE("(",ROUND((D210/$H210)*100,1),")")</f>
        <v>(34.8)</v>
      </c>
      <c r="F210" s="302">
        <f>SUM(F208:F209)</f>
        <v>3.0651696568446791</v>
      </c>
      <c r="G210" s="299" t="str">
        <f>CONCATENATE("(",ROUND((F210/$H210)*100,1),")")</f>
        <v>(6.2)</v>
      </c>
      <c r="H210" s="302">
        <f>SUM(H208:H209)</f>
        <v>49.044999999999987</v>
      </c>
      <c r="I210" s="299" t="str">
        <f>CONCATENATE("(",ROUND((H210/$H210)*100,1),")")</f>
        <v>(100)</v>
      </c>
      <c r="K210" s="302">
        <f t="shared" si="167"/>
        <v>1.784414884245944</v>
      </c>
      <c r="L210" s="302">
        <f t="shared" si="168"/>
        <v>-0.97084759237828067</v>
      </c>
      <c r="M210" s="302">
        <f t="shared" si="169"/>
        <v>0.20643270813233716</v>
      </c>
      <c r="N210" s="302">
        <f t="shared" si="170"/>
        <v>1.0200000000000005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13.58688141420248</v>
      </c>
      <c r="C219" s="299" t="str">
        <f>CONCATENATE("(",ROUND((B219/$H221)*100,1),")")</f>
        <v>(53.8)</v>
      </c>
      <c r="D219" s="302">
        <f>'Ind T6'!M90</f>
        <v>2.5150295946762058</v>
      </c>
      <c r="E219" s="299" t="str">
        <f>CONCATENATE("(",ROUND((D219/$H221)*100,1),")")</f>
        <v>(10)</v>
      </c>
      <c r="F219" s="302">
        <f>'Ind T6'!N90</f>
        <v>3.622902469364246</v>
      </c>
      <c r="G219" s="299" t="str">
        <f>CONCATENATE("(",ROUND((F219/$H221)*100,1),")")</f>
        <v>(14.3)</v>
      </c>
      <c r="H219" s="302">
        <f>SUM(B219,D219,F219)</f>
        <v>19.724813478242933</v>
      </c>
      <c r="I219" s="299" t="str">
        <f>CONCATENATE("(",ROUND((H219/$H221)*100,1),")")</f>
        <v>(78.1)</v>
      </c>
      <c r="K219" s="302">
        <f>B224-B219</f>
        <v>1.4123531825550799</v>
      </c>
      <c r="L219" s="302">
        <f>D224-D219</f>
        <v>0.27961834616609638</v>
      </c>
      <c r="M219" s="302">
        <f>F224-F219</f>
        <v>0.3913374931562057</v>
      </c>
      <c r="N219" s="302">
        <f>SUM(K219:M219)</f>
        <v>2.083309021877382</v>
      </c>
    </row>
    <row r="220" spans="1:14" x14ac:dyDescent="0.2">
      <c r="A220" s="282" t="s">
        <v>365</v>
      </c>
      <c r="B220" s="302">
        <f>'Ind T6'!L89</f>
        <v>3.2424708900288874</v>
      </c>
      <c r="C220" s="299" t="str">
        <f>CONCATENATE("(",ROUND((B220/$H221)*100,1),")")</f>
        <v>(12.8)</v>
      </c>
      <c r="D220" s="302">
        <f>'Ind T6'!M89</f>
        <v>2.1783352685765602</v>
      </c>
      <c r="E220" s="299" t="str">
        <f>CONCATENATE("(",ROUND((D220/$H221)*100,1),")")</f>
        <v>(8.6)</v>
      </c>
      <c r="F220" s="302">
        <f>'Ind T6'!N89</f>
        <v>0.10838036315160017</v>
      </c>
      <c r="G220" s="299" t="str">
        <f>CONCATENATE("(",ROUND((F220/$H221)*100,1),")")</f>
        <v>(0.4)</v>
      </c>
      <c r="H220" s="302">
        <f t="shared" ref="H220" si="171">SUM(B220,D220,F220)</f>
        <v>5.5291865217570475</v>
      </c>
      <c r="I220" s="299" t="str">
        <f>CONCATENATE("(",ROUND((H220/$H221)*100,1),")")</f>
        <v>(21.9)</v>
      </c>
      <c r="K220" s="302">
        <f t="shared" ref="K220:K221" si="172">B225-B220</f>
        <v>0.48298086419412734</v>
      </c>
      <c r="L220" s="302">
        <f t="shared" ref="L220:L221" si="173">D225-D220</f>
        <v>0.36079241842200283</v>
      </c>
      <c r="M220" s="302">
        <f t="shared" ref="M220:M221" si="174">F225-F220</f>
        <v>7.9176955065631272E-3</v>
      </c>
      <c r="N220" s="302">
        <f t="shared" ref="N220:N221" si="175">SUM(K220:M220)</f>
        <v>0.85169097812269334</v>
      </c>
    </row>
    <row r="221" spans="1:14" x14ac:dyDescent="0.2">
      <c r="A221" s="282" t="s">
        <v>363</v>
      </c>
      <c r="B221" s="302">
        <f>SUM(B219:B220)</f>
        <v>16.829352304231367</v>
      </c>
      <c r="C221" s="299" t="str">
        <f>CONCATENATE("(",ROUND((B221/$H221)*100,1),")")</f>
        <v>(66.6)</v>
      </c>
      <c r="D221" s="302">
        <f>SUM(D219:D220)</f>
        <v>4.693364863252766</v>
      </c>
      <c r="E221" s="299" t="str">
        <f>CONCATENATE("(",ROUND((D221/$H221)*100,1),")")</f>
        <v>(18.6)</v>
      </c>
      <c r="F221" s="302">
        <f>SUM(F219:F220)</f>
        <v>3.7312828325158462</v>
      </c>
      <c r="G221" s="299" t="str">
        <f>CONCATENATE("(",ROUND((F221/$H221)*100,1),")")</f>
        <v>(14.8)</v>
      </c>
      <c r="H221" s="302">
        <f>SUM(H219:H220)</f>
        <v>25.25399999999998</v>
      </c>
      <c r="I221" s="299" t="str">
        <f>CONCATENATE("(",ROUND((H221/$H221)*100,1),")")</f>
        <v>(100)</v>
      </c>
      <c r="K221" s="302">
        <f t="shared" si="172"/>
        <v>1.895334046749209</v>
      </c>
      <c r="L221" s="302">
        <f t="shared" si="173"/>
        <v>0.64041076458809876</v>
      </c>
      <c r="M221" s="302">
        <f t="shared" si="174"/>
        <v>0.39925518866276866</v>
      </c>
      <c r="N221" s="302">
        <f t="shared" si="175"/>
        <v>2.9350000000000764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14.99923459675756</v>
      </c>
      <c r="C224" s="299" t="str">
        <f>CONCATENATE("(",ROUND((B224/$H226)*100,1),")")</f>
        <v>(53.2)</v>
      </c>
      <c r="D224" s="302">
        <f>'Ind T6'!R90</f>
        <v>2.7946479408423022</v>
      </c>
      <c r="E224" s="299" t="str">
        <f>CONCATENATE("(",ROUND((D224/$H226)*100,1),")")</f>
        <v>(9.9)</v>
      </c>
      <c r="F224" s="302">
        <f>'Ind T6'!S90</f>
        <v>4.0142399625204517</v>
      </c>
      <c r="G224" s="299" t="str">
        <f>CONCATENATE("(",ROUND((F224/$H226)*100,1),")")</f>
        <v>(14.2)</v>
      </c>
      <c r="H224" s="302">
        <f>SUM(B224,D224,F224)</f>
        <v>21.808122500120316</v>
      </c>
      <c r="I224" s="299" t="str">
        <f>CONCATENATE("(",ROUND((H224/$H226)*100,1),")")</f>
        <v>(77.4)</v>
      </c>
      <c r="K224" s="302">
        <f>B229-B224</f>
        <v>0.48892725174053631</v>
      </c>
      <c r="L224" s="302">
        <f>D229-D224</f>
        <v>0.24487099546128865</v>
      </c>
      <c r="M224" s="302">
        <f>F229-F224</f>
        <v>0.32661890507658597</v>
      </c>
      <c r="N224" s="302">
        <f>SUM(K224:M224)</f>
        <v>1.0604171522784109</v>
      </c>
    </row>
    <row r="225" spans="1:14" x14ac:dyDescent="0.2">
      <c r="A225" s="282" t="s">
        <v>365</v>
      </c>
      <c r="B225" s="302">
        <f>'Ind T6'!Q89</f>
        <v>3.7254517542230148</v>
      </c>
      <c r="C225" s="299" t="str">
        <f>CONCATENATE("(",ROUND((B225/$H226)*100,1),")")</f>
        <v>(13.2)</v>
      </c>
      <c r="D225" s="302">
        <f>'Ind T6'!R89</f>
        <v>2.5391276869985631</v>
      </c>
      <c r="E225" s="299" t="str">
        <f>CONCATENATE("(",ROUND((D225/$H226)*100,1),")")</f>
        <v>(9)</v>
      </c>
      <c r="F225" s="302">
        <f>'Ind T6'!S89</f>
        <v>0.1162980586581633</v>
      </c>
      <c r="G225" s="299" t="str">
        <f>CONCATENATE("(",ROUND((F225/$H226)*100,1),")")</f>
        <v>(0.4)</v>
      </c>
      <c r="H225" s="302">
        <f t="shared" ref="H225" si="176">SUM(B225,D225,F225)</f>
        <v>6.3808774998797411</v>
      </c>
      <c r="I225" s="299" t="str">
        <f>CONCATENATE("(",ROUND((H225/$H226)*100,1),")")</f>
        <v>(22.6)</v>
      </c>
      <c r="K225" s="302">
        <f t="shared" ref="K225:K226" si="177">B230-B225</f>
        <v>0.37270305094788148</v>
      </c>
      <c r="L225" s="302">
        <f t="shared" ref="L225:L226" si="178">D230-D225</f>
        <v>0.36287306626734317</v>
      </c>
      <c r="M225" s="302">
        <f t="shared" ref="M225:M226" si="179">F230-F225</f>
        <v>3.006730506302624E-3</v>
      </c>
      <c r="N225" s="302">
        <f t="shared" ref="N225:N226" si="180">SUM(K225:M225)</f>
        <v>0.73858284772152727</v>
      </c>
    </row>
    <row r="226" spans="1:14" x14ac:dyDescent="0.2">
      <c r="A226" s="282" t="s">
        <v>363</v>
      </c>
      <c r="B226" s="302">
        <f>SUM(B224:B225)</f>
        <v>18.724686350980576</v>
      </c>
      <c r="C226" s="299" t="str">
        <f>CONCATENATE("(",ROUND((B226/$H226)*100,1),")")</f>
        <v>(66.4)</v>
      </c>
      <c r="D226" s="302">
        <f>SUM(D224:D225)</f>
        <v>5.3337756278408648</v>
      </c>
      <c r="E226" s="299" t="str">
        <f>CONCATENATE("(",ROUND((D226/$H226)*100,1),")")</f>
        <v>(18.9)</v>
      </c>
      <c r="F226" s="302">
        <f>SUM(F224:F225)</f>
        <v>4.1305380211786149</v>
      </c>
      <c r="G226" s="299" t="str">
        <f>CONCATENATE("(",ROUND((F226/$H226)*100,1),")")</f>
        <v>(14.7)</v>
      </c>
      <c r="H226" s="302">
        <f>SUM(H224:H225)</f>
        <v>28.189000000000057</v>
      </c>
      <c r="I226" s="299" t="str">
        <f>CONCATENATE("(",ROUND((H226/$H226)*100,1),")")</f>
        <v>(100)</v>
      </c>
      <c r="K226" s="302">
        <f t="shared" si="177"/>
        <v>0.86163030268841823</v>
      </c>
      <c r="L226" s="302">
        <f t="shared" si="178"/>
        <v>0.60774406172863227</v>
      </c>
      <c r="M226" s="302">
        <f t="shared" si="179"/>
        <v>0.3296256355828886</v>
      </c>
      <c r="N226" s="302">
        <f t="shared" si="180"/>
        <v>1.7989999999999391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15.488161848498097</v>
      </c>
      <c r="C229" s="299" t="str">
        <f>CONCATENATE("(",ROUND((B229/$H231)*100,1),")")</f>
        <v>(51.6)</v>
      </c>
      <c r="D229" s="302">
        <f>'Ind T6'!W90</f>
        <v>3.0395189363035908</v>
      </c>
      <c r="E229" s="299" t="str">
        <f>CONCATENATE("(",ROUND((D229/$H231)*100,1),")")</f>
        <v>(10.1)</v>
      </c>
      <c r="F229" s="302">
        <f>'Ind T6'!X90</f>
        <v>4.3408588675970377</v>
      </c>
      <c r="G229" s="299" t="str">
        <f>CONCATENATE("(",ROUND((F229/$H231)*100,1),")")</f>
        <v>(14.5)</v>
      </c>
      <c r="H229" s="302">
        <f>SUM(B229,D229,F229)</f>
        <v>22.868539652398727</v>
      </c>
      <c r="I229" s="299" t="str">
        <f>CONCATENATE("(",ROUND((H229/$H231)*100,1),")")</f>
        <v>(76.3)</v>
      </c>
      <c r="K229" s="302">
        <f>B229-B219</f>
        <v>1.9012804342956162</v>
      </c>
      <c r="L229" s="302">
        <f>D229-D219</f>
        <v>0.52448934162738503</v>
      </c>
      <c r="M229" s="302">
        <f>F229-F219</f>
        <v>0.71795639823279167</v>
      </c>
      <c r="N229" s="302">
        <f>SUM(K229:M229)</f>
        <v>3.1437261741557929</v>
      </c>
    </row>
    <row r="230" spans="1:14" x14ac:dyDescent="0.2">
      <c r="A230" s="282" t="s">
        <v>365</v>
      </c>
      <c r="B230" s="302">
        <f>'Ind T6'!V89</f>
        <v>4.0981548051708963</v>
      </c>
      <c r="C230" s="299" t="str">
        <f>CONCATENATE("(",ROUND((B230/$H231)*100,1),")")</f>
        <v>(13.7)</v>
      </c>
      <c r="D230" s="302">
        <f>'Ind T6'!W89</f>
        <v>2.9020007532659062</v>
      </c>
      <c r="E230" s="299" t="str">
        <f>CONCATENATE("(",ROUND((D230/$H231)*100,1),")")</f>
        <v>(9.7)</v>
      </c>
      <c r="F230" s="302">
        <f>'Ind T6'!X89</f>
        <v>0.11930478916446592</v>
      </c>
      <c r="G230" s="299" t="str">
        <f>CONCATENATE("(",ROUND((F230/$H231)*100,1),")")</f>
        <v>(0.4)</v>
      </c>
      <c r="H230" s="302">
        <f t="shared" ref="H230" si="181">SUM(B230,D230,F230)</f>
        <v>7.1194603476012679</v>
      </c>
      <c r="I230" s="299" t="str">
        <f>CONCATENATE("(",ROUND((H230/$H231)*100,1),")")</f>
        <v>(23.7)</v>
      </c>
      <c r="K230" s="302">
        <f t="shared" ref="K230:K231" si="182">B230-B220</f>
        <v>0.85568391514200881</v>
      </c>
      <c r="L230" s="302">
        <f t="shared" ref="L230:L231" si="183">D230-D220</f>
        <v>0.72366548468934599</v>
      </c>
      <c r="M230" s="302">
        <f t="shared" ref="M230:M231" si="184">F230-F220</f>
        <v>1.0924426012865751E-2</v>
      </c>
      <c r="N230" s="302">
        <f t="shared" ref="N230:N231" si="185">SUM(K230:M230)</f>
        <v>1.5902738258442206</v>
      </c>
    </row>
    <row r="231" spans="1:14" x14ac:dyDescent="0.2">
      <c r="A231" s="282" t="s">
        <v>363</v>
      </c>
      <c r="B231" s="302">
        <f>SUM(B229:B230)</f>
        <v>19.586316653668995</v>
      </c>
      <c r="C231" s="299" t="str">
        <f>CONCATENATE("(",ROUND((B231/$H231)*100,1),")")</f>
        <v>(65.3)</v>
      </c>
      <c r="D231" s="302">
        <f>SUM(D229:D230)</f>
        <v>5.9415196895694971</v>
      </c>
      <c r="E231" s="299" t="str">
        <f>CONCATENATE("(",ROUND((D231/$H231)*100,1),")")</f>
        <v>(19.8)</v>
      </c>
      <c r="F231" s="302">
        <f>SUM(F229:F230)</f>
        <v>4.4601636567615035</v>
      </c>
      <c r="G231" s="299" t="str">
        <f>CONCATENATE("(",ROUND((F231/$H231)*100,1),")")</f>
        <v>(14.9)</v>
      </c>
      <c r="H231" s="302">
        <f>SUM(H229:H230)</f>
        <v>29.987999999999996</v>
      </c>
      <c r="I231" s="299" t="str">
        <f>CONCATENATE("(",ROUND((H231/$H231)*100,1),")")</f>
        <v>(100)</v>
      </c>
      <c r="K231" s="302">
        <f t="shared" si="182"/>
        <v>2.7569643494376272</v>
      </c>
      <c r="L231" s="302">
        <f t="shared" si="183"/>
        <v>1.248154826316731</v>
      </c>
      <c r="M231" s="302">
        <f t="shared" si="184"/>
        <v>0.72888082424565726</v>
      </c>
      <c r="N231" s="302">
        <f t="shared" si="185"/>
        <v>4.734000000000016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4.1865626951310695</v>
      </c>
      <c r="C240" s="299" t="str">
        <f>CONCATENATE("(",ROUND((B240/$H242)*100,1),")")</f>
        <v>(20.9)</v>
      </c>
      <c r="D240" s="302">
        <f>'Ind T6'!M99</f>
        <v>4.4539550391215528</v>
      </c>
      <c r="E240" s="299" t="str">
        <f>CONCATENATE("(",ROUND((D240/$H242)*100,1),")")</f>
        <v>(22.3)</v>
      </c>
      <c r="F240" s="302">
        <f>'Ind T6'!N99</f>
        <v>0.4051829272311156</v>
      </c>
      <c r="G240" s="299" t="str">
        <f>CONCATENATE("(",ROUND((F240/$H242)*100,1),")")</f>
        <v>(2)</v>
      </c>
      <c r="H240" s="302">
        <f>SUM(B240,D240,F240)</f>
        <v>9.0457006614837372</v>
      </c>
      <c r="I240" s="299" t="str">
        <f>CONCATENATE("(",ROUND((H240/$H242)*100,1),")")</f>
        <v>(45.2)</v>
      </c>
      <c r="K240" s="302">
        <f>B245-B240</f>
        <v>0.30829525009388092</v>
      </c>
      <c r="L240" s="302">
        <f>D245-D240</f>
        <v>0.34053082398980905</v>
      </c>
      <c r="M240" s="302">
        <f>F245-F240</f>
        <v>1.9280807021131774E-2</v>
      </c>
      <c r="N240" s="302">
        <f>SUM(K240:M240)</f>
        <v>0.66810688110482175</v>
      </c>
    </row>
    <row r="241" spans="1:14" x14ac:dyDescent="0.2">
      <c r="A241" s="282" t="s">
        <v>365</v>
      </c>
      <c r="B241" s="302">
        <f>'Ind T6'!L98</f>
        <v>3.563884647691435</v>
      </c>
      <c r="C241" s="299" t="str">
        <f>CONCATENATE("(",ROUND((B241/$H242)*100,1),")")</f>
        <v>(17.8)</v>
      </c>
      <c r="D241" s="302">
        <f>'Ind T6'!M98</f>
        <v>6.7582896335261973</v>
      </c>
      <c r="E241" s="299" t="str">
        <f>CONCATENATE("(",ROUND((D241/$H242)*100,1),")")</f>
        <v>(33.8)</v>
      </c>
      <c r="F241" s="302">
        <f>'Ind T6'!N98</f>
        <v>0.63512505729863933</v>
      </c>
      <c r="G241" s="299" t="str">
        <f>CONCATENATE("(",ROUND((F241/$H242)*100,1),")")</f>
        <v>(3.2)</v>
      </c>
      <c r="H241" s="302">
        <f t="shared" ref="H241" si="186">SUM(B241,D241,F241)</f>
        <v>10.957299338516272</v>
      </c>
      <c r="I241" s="299" t="str">
        <f>CONCATENATE("(",ROUND((H241/$H242)*100,1),")")</f>
        <v>(54.8)</v>
      </c>
      <c r="K241" s="302">
        <f t="shared" ref="K241:K242" si="187">B246-B241</f>
        <v>0.26046113382720204</v>
      </c>
      <c r="L241" s="302">
        <f t="shared" ref="L241:L242" si="188">D246-D241</f>
        <v>0.46396190275518112</v>
      </c>
      <c r="M241" s="302">
        <f t="shared" ref="M241:M242" si="189">F246-F241</f>
        <v>2.8470082312770373E-2</v>
      </c>
      <c r="N241" s="302">
        <f t="shared" ref="N241:N242" si="190">SUM(K241:M241)</f>
        <v>0.75289311889515353</v>
      </c>
    </row>
    <row r="242" spans="1:14" x14ac:dyDescent="0.2">
      <c r="A242" s="282" t="s">
        <v>363</v>
      </c>
      <c r="B242" s="302">
        <f>SUM(B240:B241)</f>
        <v>7.750447342822504</v>
      </c>
      <c r="C242" s="299" t="str">
        <f>CONCATENATE("(",ROUND((B242/$H242)*100,1),")")</f>
        <v>(38.7)</v>
      </c>
      <c r="D242" s="302">
        <f>SUM(D240:D241)</f>
        <v>11.212244672647749</v>
      </c>
      <c r="E242" s="299" t="str">
        <f>CONCATENATE("(",ROUND((D242/$H242)*100,1),")")</f>
        <v>(56.1)</v>
      </c>
      <c r="F242" s="302">
        <f>SUM(F240:F241)</f>
        <v>1.0403079845297549</v>
      </c>
      <c r="G242" s="299" t="str">
        <f>CONCATENATE("(",ROUND((F242/$H242)*100,1),")")</f>
        <v>(5.2)</v>
      </c>
      <c r="H242" s="302">
        <f>SUM(H240:H241)</f>
        <v>20.003000000000007</v>
      </c>
      <c r="I242" s="299" t="str">
        <f>CONCATENATE("(",ROUND((H242/$H242)*100,1),")")</f>
        <v>(100)</v>
      </c>
      <c r="K242" s="302">
        <f t="shared" si="187"/>
        <v>0.56875638392108385</v>
      </c>
      <c r="L242" s="302">
        <f t="shared" si="188"/>
        <v>0.80449272674499106</v>
      </c>
      <c r="M242" s="302">
        <f t="shared" si="189"/>
        <v>4.7750889333902258E-2</v>
      </c>
      <c r="N242" s="302">
        <f t="shared" si="190"/>
        <v>1.4209999999999772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4.4948579452249504</v>
      </c>
      <c r="C245" s="299" t="str">
        <f>CONCATENATE("(",ROUND((B245/$H247)*100,1),")")</f>
        <v>(21)</v>
      </c>
      <c r="D245" s="302">
        <f>'Ind T6'!R99</f>
        <v>4.7944858631113618</v>
      </c>
      <c r="E245" s="299" t="str">
        <f>CONCATENATE("(",ROUND((D245/$H247)*100,1),")")</f>
        <v>(22.4)</v>
      </c>
      <c r="F245" s="302">
        <f>'Ind T6'!S99</f>
        <v>0.42446373425224737</v>
      </c>
      <c r="G245" s="299" t="str">
        <f>CONCATENATE("(",ROUND((F245/$H247)*100,1),")")</f>
        <v>(2)</v>
      </c>
      <c r="H245" s="302">
        <f>SUM(B245,D245,F245)</f>
        <v>9.7138075425885599</v>
      </c>
      <c r="I245" s="299" t="str">
        <f>CONCATENATE("(",ROUND((H245/$H247)*100,1),")")</f>
        <v>(45.3)</v>
      </c>
      <c r="K245" s="302">
        <f>B250-B245</f>
        <v>0.74790466592779214</v>
      </c>
      <c r="L245" s="302">
        <f>D250-D245</f>
        <v>0.70020796722970768</v>
      </c>
      <c r="M245" s="302">
        <f>F250-F245</f>
        <v>5.9359938508212695E-2</v>
      </c>
      <c r="N245" s="302">
        <f>SUM(K245:M245)</f>
        <v>1.5074725716657125</v>
      </c>
    </row>
    <row r="246" spans="1:14" x14ac:dyDescent="0.2">
      <c r="A246" s="282" t="s">
        <v>365</v>
      </c>
      <c r="B246" s="302">
        <f>'Ind T6'!Q98</f>
        <v>3.824345781518637</v>
      </c>
      <c r="C246" s="299" t="str">
        <f>CONCATENATE("(",ROUND((B246/$H247)*100,1),")")</f>
        <v>(17.9)</v>
      </c>
      <c r="D246" s="302">
        <f>'Ind T6'!R98</f>
        <v>7.2222515362813784</v>
      </c>
      <c r="E246" s="299" t="str">
        <f>CONCATENATE("(",ROUND((D246/$H247)*100,1),")")</f>
        <v>(33.7)</v>
      </c>
      <c r="F246" s="302">
        <f>'Ind T6'!S98</f>
        <v>0.6635951396114097</v>
      </c>
      <c r="G246" s="299" t="str">
        <f>CONCATENATE("(",ROUND((F246/$H247)*100,1),")")</f>
        <v>(3.1)</v>
      </c>
      <c r="H246" s="302">
        <f t="shared" ref="H246" si="191">SUM(B246,D246,F246)</f>
        <v>11.710192457411425</v>
      </c>
      <c r="I246" s="299" t="str">
        <f>CONCATENATE("(",ROUND((H246/$H247)*100,1),")")</f>
        <v>(54.7)</v>
      </c>
      <c r="K246" s="302">
        <f t="shared" ref="K246:K247" si="192">B251-B246</f>
        <v>0.60561449123091515</v>
      </c>
      <c r="L246" s="302">
        <f t="shared" ref="L246:L247" si="193">D251-D246</f>
        <v>0.99825021502633149</v>
      </c>
      <c r="M246" s="302">
        <f t="shared" ref="M246:M247" si="194">F251-F246</f>
        <v>9.1662722077077374E-2</v>
      </c>
      <c r="N246" s="302">
        <f t="shared" ref="N246:N247" si="195">SUM(K246:M246)</f>
        <v>1.695527428334324</v>
      </c>
    </row>
    <row r="247" spans="1:14" x14ac:dyDescent="0.2">
      <c r="A247" s="282" t="s">
        <v>363</v>
      </c>
      <c r="B247" s="302">
        <f>SUM(B245:B246)</f>
        <v>8.3192037267435879</v>
      </c>
      <c r="C247" s="299" t="str">
        <f>CONCATENATE("(",ROUND((B247/$H247)*100,1),")")</f>
        <v>(38.8)</v>
      </c>
      <c r="D247" s="302">
        <f>SUM(D245:D246)</f>
        <v>12.01673739939274</v>
      </c>
      <c r="E247" s="299" t="str">
        <f>CONCATENATE("(",ROUND((D247/$H247)*100,1),")")</f>
        <v>(56.1)</v>
      </c>
      <c r="F247" s="302">
        <f>SUM(F245:F246)</f>
        <v>1.0880588738636572</v>
      </c>
      <c r="G247" s="299" t="str">
        <f>CONCATENATE("(",ROUND((F247/$H247)*100,1),")")</f>
        <v>(5.1)</v>
      </c>
      <c r="H247" s="302">
        <f>SUM(H245:H246)</f>
        <v>21.423999999999985</v>
      </c>
      <c r="I247" s="299" t="str">
        <f>CONCATENATE("(",ROUND((H247/$H247)*100,1),")")</f>
        <v>(100)</v>
      </c>
      <c r="K247" s="302">
        <f t="shared" si="192"/>
        <v>1.3535191571587077</v>
      </c>
      <c r="L247" s="302">
        <f t="shared" si="193"/>
        <v>1.6984581822560383</v>
      </c>
      <c r="M247" s="302">
        <f t="shared" si="194"/>
        <v>0.15102266058529001</v>
      </c>
      <c r="N247" s="302">
        <f t="shared" si="195"/>
        <v>3.2030000000000358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5.2427626111527426</v>
      </c>
      <c r="C250" s="299" t="str">
        <f>CONCATENATE("(",ROUND((B250/$H252)*100,1),")")</f>
        <v>(21.3)</v>
      </c>
      <c r="D250" s="302">
        <f>'Ind T6'!W99</f>
        <v>5.4946938303410695</v>
      </c>
      <c r="E250" s="299" t="str">
        <f>CONCATENATE("(",ROUND((D250/$H252)*100,1),")")</f>
        <v>(22.3)</v>
      </c>
      <c r="F250" s="302">
        <f>'Ind T6'!X99</f>
        <v>0.48382367276046007</v>
      </c>
      <c r="G250" s="299" t="str">
        <f>CONCATENATE("(",ROUND((F250/$H252)*100,1),")")</f>
        <v>(2)</v>
      </c>
      <c r="H250" s="302">
        <f>SUM(B250,D250,F250)</f>
        <v>11.221280114254272</v>
      </c>
      <c r="I250" s="299" t="str">
        <f>CONCATENATE("(",ROUND((H250/$H252)*100,1),")")</f>
        <v>(45.6)</v>
      </c>
      <c r="K250" s="302">
        <f>B250-B240</f>
        <v>1.0561999160216731</v>
      </c>
      <c r="L250" s="302">
        <f>D250-D240</f>
        <v>1.0407387912195167</v>
      </c>
      <c r="M250" s="302">
        <f>F250-F240</f>
        <v>7.8640745529344469E-2</v>
      </c>
      <c r="N250" s="302">
        <f>SUM(K250:M250)</f>
        <v>2.1755794527705343</v>
      </c>
    </row>
    <row r="251" spans="1:14" x14ac:dyDescent="0.2">
      <c r="A251" s="282" t="s">
        <v>365</v>
      </c>
      <c r="B251" s="302">
        <f>'Ind T6'!V98</f>
        <v>4.4299602727495522</v>
      </c>
      <c r="C251" s="299" t="str">
        <f>CONCATENATE("(",ROUND((B251/$H252)*100,1),")")</f>
        <v>(18)</v>
      </c>
      <c r="D251" s="302">
        <f>'Ind T6'!W98</f>
        <v>8.2205017513077099</v>
      </c>
      <c r="E251" s="299" t="str">
        <f>CONCATENATE("(",ROUND((D251/$H252)*100,1),")")</f>
        <v>(33.4)</v>
      </c>
      <c r="F251" s="302">
        <f>'Ind T6'!X98</f>
        <v>0.75525786168848708</v>
      </c>
      <c r="G251" s="299" t="str">
        <f>CONCATENATE("(",ROUND((F251/$H252)*100,1),")")</f>
        <v>(3.1)</v>
      </c>
      <c r="H251" s="302">
        <f t="shared" ref="H251" si="196">SUM(B251,D251,F251)</f>
        <v>13.40571988574575</v>
      </c>
      <c r="I251" s="299" t="str">
        <f>CONCATENATE("(",ROUND((H251/$H252)*100,1),")")</f>
        <v>(54.4)</v>
      </c>
      <c r="K251" s="302">
        <f t="shared" ref="K251:K252" si="197">B251-B241</f>
        <v>0.86607562505811719</v>
      </c>
      <c r="L251" s="302">
        <f t="shared" ref="L251:L252" si="198">D251-D241</f>
        <v>1.4622121177815126</v>
      </c>
      <c r="M251" s="302">
        <f t="shared" ref="M251:M252" si="199">F251-F241</f>
        <v>0.12013280438984775</v>
      </c>
      <c r="N251" s="302">
        <f t="shared" ref="N251:N252" si="200">SUM(K251:M251)</f>
        <v>2.4484205472294773</v>
      </c>
    </row>
    <row r="252" spans="1:14" x14ac:dyDescent="0.2">
      <c r="A252" s="282" t="s">
        <v>363</v>
      </c>
      <c r="B252" s="302">
        <f>SUM(B250:B251)</f>
        <v>9.6727228839022956</v>
      </c>
      <c r="C252" s="299" t="str">
        <f>CONCATENATE("(",ROUND((B252/$H252)*100,1),")")</f>
        <v>(39.3)</v>
      </c>
      <c r="D252" s="302">
        <f>SUM(D250:D251)</f>
        <v>13.715195581648779</v>
      </c>
      <c r="E252" s="299" t="str">
        <f>CONCATENATE("(",ROUND((D252/$H252)*100,1),")")</f>
        <v>(55.7)</v>
      </c>
      <c r="F252" s="302">
        <f>SUM(F250:F251)</f>
        <v>1.2390815344489472</v>
      </c>
      <c r="G252" s="299" t="str">
        <f>CONCATENATE("(",ROUND((F252/$H252)*100,1),")")</f>
        <v>(5)</v>
      </c>
      <c r="H252" s="302">
        <f>SUM(H250:H251)</f>
        <v>24.627000000000024</v>
      </c>
      <c r="I252" s="299" t="str">
        <f>CONCATENATE("(",ROUND((H252/$H252)*100,1),")")</f>
        <v>(100)</v>
      </c>
      <c r="K252" s="302">
        <f t="shared" si="197"/>
        <v>1.9222755410797916</v>
      </c>
      <c r="L252" s="302">
        <f t="shared" si="198"/>
        <v>2.5029509090010293</v>
      </c>
      <c r="M252" s="302">
        <f t="shared" si="199"/>
        <v>0.19877354991919227</v>
      </c>
      <c r="N252" s="302">
        <f t="shared" si="200"/>
        <v>4.624000000000013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0.25957087548304464</v>
      </c>
      <c r="C261" s="299" t="str">
        <f>CONCATENATE("(",ROUND((B261/$H263)*100,1),")")</f>
        <v>(16.6)</v>
      </c>
      <c r="D261" s="302">
        <f>'Ind T6'!M108</f>
        <v>0.15147346071892293</v>
      </c>
      <c r="E261" s="299" t="str">
        <f>CONCATENATE("(",ROUND((D261/$H263)*100,1),")")</f>
        <v>(9.7)</v>
      </c>
      <c r="F261" s="302">
        <f>'Ind T6'!N108</f>
        <v>0.56428025479522093</v>
      </c>
      <c r="G261" s="299" t="str">
        <f>CONCATENATE("(",ROUND((F261/$H263)*100,1),")")</f>
        <v>(36)</v>
      </c>
      <c r="H261" s="302">
        <f>SUM(B261,D261,F261)</f>
        <v>0.97532459099718849</v>
      </c>
      <c r="I261" s="299" t="str">
        <f>CONCATENATE("(",ROUND((H261/$H263)*100,1),")")</f>
        <v>(62.2)</v>
      </c>
      <c r="K261" s="302">
        <f>B266-B261</f>
        <v>-7.6153340453996021E-3</v>
      </c>
      <c r="L261" s="302">
        <f>D266-D261</f>
        <v>3.3579143150828938E-3</v>
      </c>
      <c r="M261" s="302">
        <f>F266-F261</f>
        <v>-9.9976253646580915E-3</v>
      </c>
      <c r="N261" s="302">
        <f>SUM(K261:M261)</f>
        <v>-1.42550450949748E-2</v>
      </c>
    </row>
    <row r="262" spans="1:14" x14ac:dyDescent="0.2">
      <c r="A262" s="282" t="s">
        <v>365</v>
      </c>
      <c r="B262" s="302">
        <f>'Ind T6'!L107</f>
        <v>0.15911077806581922</v>
      </c>
      <c r="C262" s="299" t="str">
        <f>CONCATENATE("(",ROUND((B262/$H263)*100,1),")")</f>
        <v>(10.1)</v>
      </c>
      <c r="D262" s="302">
        <f>'Ind T6'!M107</f>
        <v>0.21825103034421853</v>
      </c>
      <c r="E262" s="299" t="str">
        <f>CONCATENATE("(",ROUND((D262/$H263)*100,1),")")</f>
        <v>(13.9)</v>
      </c>
      <c r="F262" s="302">
        <f>'Ind T6'!N107</f>
        <v>0.21531360059277468</v>
      </c>
      <c r="G262" s="299" t="str">
        <f>CONCATENATE("(",ROUND((F262/$H263)*100,1),")")</f>
        <v>(13.7)</v>
      </c>
      <c r="H262" s="302">
        <f t="shared" ref="H262" si="201">SUM(B262,D262,F262)</f>
        <v>0.59267540900281246</v>
      </c>
      <c r="I262" s="299" t="str">
        <f>CONCATENATE("(",ROUND((H262/$H263)*100,1),")")</f>
        <v>(37.8)</v>
      </c>
      <c r="K262" s="302">
        <f t="shared" ref="K262:K263" si="202">B267-B262</f>
        <v>-3.9859765434274441E-3</v>
      </c>
      <c r="L262" s="302">
        <f t="shared" ref="L262:L263" si="203">D267-D262</f>
        <v>-2.2891376875087688E-3</v>
      </c>
      <c r="M262" s="302">
        <f t="shared" ref="M262:M263" si="204">F267-F262</f>
        <v>-7.4698406740889844E-3</v>
      </c>
      <c r="N262" s="302">
        <f t="shared" ref="N262:N263" si="205">SUM(K262:M262)</f>
        <v>-1.3744954905025197E-2</v>
      </c>
    </row>
    <row r="263" spans="1:14" x14ac:dyDescent="0.2">
      <c r="A263" s="282" t="s">
        <v>363</v>
      </c>
      <c r="B263" s="302">
        <f>SUM(B261:B262)</f>
        <v>0.41868165354886389</v>
      </c>
      <c r="C263" s="299" t="str">
        <f>CONCATENATE("(",ROUND((B263/$H263)*100,1),")")</f>
        <v>(26.7)</v>
      </c>
      <c r="D263" s="302">
        <f>SUM(D261:D262)</f>
        <v>0.36972449106314142</v>
      </c>
      <c r="E263" s="299" t="str">
        <f>CONCATENATE("(",ROUND((D263/$H263)*100,1),")")</f>
        <v>(23.6)</v>
      </c>
      <c r="F263" s="302">
        <f>SUM(F261:F262)</f>
        <v>0.77959385538799564</v>
      </c>
      <c r="G263" s="299" t="str">
        <f>CONCATENATE("(",ROUND((F263/$H263)*100,1),")")</f>
        <v>(49.7)</v>
      </c>
      <c r="H263" s="302">
        <f>SUM(H261:H262)</f>
        <v>1.5680000000000009</v>
      </c>
      <c r="I263" s="299" t="str">
        <f>CONCATENATE("(",ROUND((H263/$H263)*100,1),")")</f>
        <v>(100)</v>
      </c>
      <c r="K263" s="302">
        <f t="shared" si="202"/>
        <v>-1.1601310588827074E-2</v>
      </c>
      <c r="L263" s="302">
        <f t="shared" si="203"/>
        <v>1.0687766275741528E-3</v>
      </c>
      <c r="M263" s="302">
        <f t="shared" si="204"/>
        <v>-1.7467466038747159E-2</v>
      </c>
      <c r="N263" s="302">
        <f t="shared" si="205"/>
        <v>-2.800000000000008E-2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0.25195554143764504</v>
      </c>
      <c r="C266" s="299" t="str">
        <f>CONCATENATE("(",ROUND((B266/$H268)*100,1),")")</f>
        <v>(16.4)</v>
      </c>
      <c r="D266" s="302">
        <f>'Ind T6'!R108</f>
        <v>0.15483137503400582</v>
      </c>
      <c r="E266" s="299" t="str">
        <f>CONCATENATE("(",ROUND((D266/$H268)*100,1),")")</f>
        <v>(10.1)</v>
      </c>
      <c r="F266" s="302">
        <f>'Ind T6'!S108</f>
        <v>0.55428262943056283</v>
      </c>
      <c r="G266" s="299" t="str">
        <f>CONCATENATE("(",ROUND((F266/$H268)*100,1),")")</f>
        <v>(36)</v>
      </c>
      <c r="H266" s="302">
        <f>SUM(B266,D266,F266)</f>
        <v>0.96106954590221372</v>
      </c>
      <c r="I266" s="299" t="str">
        <f>CONCATENATE("(",ROUND((H266/$H268)*100,1),")")</f>
        <v>(62.4)</v>
      </c>
      <c r="K266" s="302">
        <f>B271-B266</f>
        <v>3.9752846164564648E-4</v>
      </c>
      <c r="L266" s="302">
        <f>D271-D266</f>
        <v>1.2392896564189931E-2</v>
      </c>
      <c r="M266" s="302">
        <f>F271-F266</f>
        <v>1.2264200649173107E-2</v>
      </c>
      <c r="N266" s="302">
        <f>SUM(K266:M266)</f>
        <v>2.5054625675008685E-2</v>
      </c>
    </row>
    <row r="267" spans="1:14" x14ac:dyDescent="0.2">
      <c r="A267" s="282" t="s">
        <v>365</v>
      </c>
      <c r="B267" s="302">
        <f>'Ind T6'!Q107</f>
        <v>0.15512480152239178</v>
      </c>
      <c r="C267" s="299" t="str">
        <f>CONCATENATE("(",ROUND((B267/$H268)*100,1),")")</f>
        <v>(10.1)</v>
      </c>
      <c r="D267" s="302">
        <f>'Ind T6'!R107</f>
        <v>0.21596189265670976</v>
      </c>
      <c r="E267" s="299" t="str">
        <f>CONCATENATE("(",ROUND((D267/$H268)*100,1),")")</f>
        <v>(14)</v>
      </c>
      <c r="F267" s="302">
        <f>'Ind T6'!S107</f>
        <v>0.2078437599186857</v>
      </c>
      <c r="G267" s="299" t="str">
        <f>CONCATENATE("(",ROUND((F267/$H268)*100,1),")")</f>
        <v>(13.5)</v>
      </c>
      <c r="H267" s="302">
        <f t="shared" ref="H267" si="206">SUM(B267,D267,F267)</f>
        <v>0.57893045409778732</v>
      </c>
      <c r="I267" s="299" t="str">
        <f>CONCATENATE("(",ROUND((H267/$H268)*100,1),")")</f>
        <v>(37.6)</v>
      </c>
      <c r="K267" s="302">
        <f t="shared" ref="K267:K268" si="207">B272-B267</f>
        <v>3.1951934721696218E-3</v>
      </c>
      <c r="L267" s="302">
        <f t="shared" ref="L267:L268" si="208">D272-D267</f>
        <v>3.2203006597365802E-3</v>
      </c>
      <c r="M267" s="302">
        <f t="shared" ref="M267:M268" si="209">F272-F267</f>
        <v>-6.470119806916641E-3</v>
      </c>
      <c r="N267" s="302">
        <f t="shared" ref="N267:N268" si="210">SUM(K267:M267)</f>
        <v>-5.4625675010439023E-5</v>
      </c>
    </row>
    <row r="268" spans="1:14" x14ac:dyDescent="0.2">
      <c r="A268" s="282" t="s">
        <v>363</v>
      </c>
      <c r="B268" s="302">
        <f>SUM(B266:B267)</f>
        <v>0.40708034296003681</v>
      </c>
      <c r="C268" s="299" t="str">
        <f>CONCATENATE("(",ROUND((B268/$H268)*100,1),")")</f>
        <v>(26.4)</v>
      </c>
      <c r="D268" s="302">
        <f>SUM(D266:D267)</f>
        <v>0.37079326769071558</v>
      </c>
      <c r="E268" s="299" t="str">
        <f>CONCATENATE("(",ROUND((D268/$H268)*100,1),")")</f>
        <v>(24.1)</v>
      </c>
      <c r="F268" s="302">
        <f>SUM(F266:F267)</f>
        <v>0.76212638934924848</v>
      </c>
      <c r="G268" s="299" t="str">
        <f>CONCATENATE("(",ROUND((F268/$H268)*100,1),")")</f>
        <v>(49.5)</v>
      </c>
      <c r="H268" s="302">
        <f>SUM(H266:H267)</f>
        <v>1.5400000000000009</v>
      </c>
      <c r="I268" s="299" t="str">
        <f>CONCATENATE("(",ROUND((H268/$H268)*100,1),")")</f>
        <v>(100)</v>
      </c>
      <c r="K268" s="302">
        <f t="shared" si="207"/>
        <v>3.5927219338152683E-3</v>
      </c>
      <c r="L268" s="302">
        <f t="shared" si="208"/>
        <v>1.5613197223926512E-2</v>
      </c>
      <c r="M268" s="302">
        <f t="shared" si="209"/>
        <v>5.7940808422565215E-3</v>
      </c>
      <c r="N268" s="302">
        <f t="shared" si="210"/>
        <v>2.4999999999998301E-2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0.25235306989929068</v>
      </c>
      <c r="C271" s="299" t="str">
        <f>CONCATENATE("(",ROUND((B271/$H273)*100,1),")")</f>
        <v>(16.1)</v>
      </c>
      <c r="D271" s="302">
        <f>'Ind T6'!W108</f>
        <v>0.16722427159819575</v>
      </c>
      <c r="E271" s="299" t="str">
        <f>CONCATENATE("(",ROUND((D271/$H273)*100,1),")")</f>
        <v>(10.7)</v>
      </c>
      <c r="F271" s="302">
        <f>'Ind T6'!X108</f>
        <v>0.56654683007973594</v>
      </c>
      <c r="G271" s="299" t="str">
        <f>CONCATENATE("(",ROUND((F271/$H273)*100,1),")")</f>
        <v>(36.2)</v>
      </c>
      <c r="H271" s="302">
        <f>SUM(B271,D271,F271)</f>
        <v>0.98612417157722243</v>
      </c>
      <c r="I271" s="299" t="str">
        <f>CONCATENATE("(",ROUND((H271/$H273)*100,1),")")</f>
        <v>(63)</v>
      </c>
      <c r="K271" s="302">
        <f>B271-B261</f>
        <v>-7.2178055837539556E-3</v>
      </c>
      <c r="L271" s="302">
        <f>D271-D261</f>
        <v>1.5750810879272825E-2</v>
      </c>
      <c r="M271" s="302">
        <f>F271-F261</f>
        <v>2.2665752845150156E-3</v>
      </c>
      <c r="N271" s="302">
        <f>SUM(K271:M271)</f>
        <v>1.0799580580033885E-2</v>
      </c>
    </row>
    <row r="272" spans="1:14" x14ac:dyDescent="0.2">
      <c r="A272" s="282" t="s">
        <v>365</v>
      </c>
      <c r="B272" s="302">
        <f>'Ind T6'!V107</f>
        <v>0.1583199949945614</v>
      </c>
      <c r="C272" s="299" t="str">
        <f>CONCATENATE("(",ROUND((B272/$H273)*100,1),")")</f>
        <v>(10.1)</v>
      </c>
      <c r="D272" s="302">
        <f>'Ind T6'!W107</f>
        <v>0.21918219331644634</v>
      </c>
      <c r="E272" s="299" t="str">
        <f>CONCATENATE("(",ROUND((D272/$H273)*100,1),")")</f>
        <v>(14)</v>
      </c>
      <c r="F272" s="302">
        <f>'Ind T6'!X107</f>
        <v>0.20137364011176906</v>
      </c>
      <c r="G272" s="299" t="str">
        <f>CONCATENATE("(",ROUND((F272/$H273)*100,1),")")</f>
        <v>(12.9)</v>
      </c>
      <c r="H272" s="302">
        <f t="shared" ref="H272" si="211">SUM(B272,D272,F272)</f>
        <v>0.57887582842277685</v>
      </c>
      <c r="I272" s="299" t="str">
        <f>CONCATENATE("(",ROUND((H272/$H273)*100,1),")")</f>
        <v>(37)</v>
      </c>
      <c r="K272" s="302">
        <f t="shared" ref="K272:K273" si="212">B272-B262</f>
        <v>-7.9078307125782232E-4</v>
      </c>
      <c r="L272" s="302">
        <f t="shared" ref="L272:L273" si="213">D272-D262</f>
        <v>9.3116297222781141E-4</v>
      </c>
      <c r="M272" s="302">
        <f t="shared" ref="M272:M273" si="214">F272-F262</f>
        <v>-1.3939960481005625E-2</v>
      </c>
      <c r="N272" s="302">
        <f t="shared" ref="N272:N273" si="215">SUM(K272:M272)</f>
        <v>-1.3799580580035636E-2</v>
      </c>
    </row>
    <row r="273" spans="1:14" x14ac:dyDescent="0.2">
      <c r="A273" s="282" t="s">
        <v>363</v>
      </c>
      <c r="B273" s="302">
        <f>SUM(B271:B272)</f>
        <v>0.41067306489385208</v>
      </c>
      <c r="C273" s="299" t="str">
        <f>CONCATENATE("(",ROUND((B273/$H273)*100,1),")")</f>
        <v>(26.2)</v>
      </c>
      <c r="D273" s="302">
        <f>SUM(D271:D272)</f>
        <v>0.38640646491464209</v>
      </c>
      <c r="E273" s="299" t="str">
        <f>CONCATENATE("(",ROUND((D273/$H273)*100,1),")")</f>
        <v>(24.7)</v>
      </c>
      <c r="F273" s="302">
        <f>SUM(F271:F272)</f>
        <v>0.767920470191505</v>
      </c>
      <c r="G273" s="299" t="str">
        <f>CONCATENATE("(",ROUND((F273/$H273)*100,1),")")</f>
        <v>(49.1)</v>
      </c>
      <c r="H273" s="302">
        <f>SUM(H271:H272)</f>
        <v>1.5649999999999993</v>
      </c>
      <c r="I273" s="299" t="str">
        <f>CONCATENATE("(",ROUND((H273/$H273)*100,1),")")</f>
        <v>(100)</v>
      </c>
      <c r="K273" s="302">
        <f t="shared" si="212"/>
        <v>-8.0085886550118057E-3</v>
      </c>
      <c r="L273" s="302">
        <f t="shared" si="213"/>
        <v>1.6681973851500664E-2</v>
      </c>
      <c r="M273" s="302">
        <f t="shared" si="214"/>
        <v>-1.1673385196490638E-2</v>
      </c>
      <c r="N273" s="302">
        <f t="shared" si="215"/>
        <v>-3.000000000001779E-3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4.4507182336294608</v>
      </c>
      <c r="C282" s="299" t="str">
        <f>CONCATENATE("(",ROUND((B282/$H284)*100,1),")")</f>
        <v>(54.6)</v>
      </c>
      <c r="D282" s="302">
        <f>'Ind T6'!M117</f>
        <v>0.23640143449482856</v>
      </c>
      <c r="E282" s="299" t="str">
        <f>CONCATENATE("(",ROUND((D282/$H284)*100,1),")")</f>
        <v>(2.9)</v>
      </c>
      <c r="F282" s="302">
        <f>'Ind T6'!N117</f>
        <v>1.124253259289492</v>
      </c>
      <c r="G282" s="299" t="str">
        <f>CONCATENATE("(",ROUND((F282/$H284)*100,1),")")</f>
        <v>(13.8)</v>
      </c>
      <c r="H282" s="302">
        <f>SUM(B282,D282,F282)</f>
        <v>5.8113729274137818</v>
      </c>
      <c r="I282" s="299" t="str">
        <f>CONCATENATE("(",ROUND((H282/$H284)*100,1),")")</f>
        <v>(71.3)</v>
      </c>
      <c r="K282" s="302">
        <f>B287-B282</f>
        <v>0.25630295532913649</v>
      </c>
      <c r="L282" s="302">
        <f>D287-D282</f>
        <v>1.7235910871425036E-2</v>
      </c>
      <c r="M282" s="302">
        <f>F287-F282</f>
        <v>0.10100845407858827</v>
      </c>
      <c r="N282" s="302">
        <f>SUM(K282:M282)</f>
        <v>0.37454732027914983</v>
      </c>
    </row>
    <row r="283" spans="1:14" x14ac:dyDescent="0.2">
      <c r="A283" s="282" t="s">
        <v>365</v>
      </c>
      <c r="B283" s="302">
        <f>'Ind T6'!L116</f>
        <v>1.7824645242524777</v>
      </c>
      <c r="C283" s="299" t="str">
        <f>CONCATENATE("(",ROUND((B283/$H284)*100,1),")")</f>
        <v>(21.9)</v>
      </c>
      <c r="D283" s="302">
        <f>'Ind T6'!M116</f>
        <v>0.378036031215291</v>
      </c>
      <c r="E283" s="299" t="str">
        <f>CONCATENATE("(",ROUND((D283/$H284)*100,1),")")</f>
        <v>(4.6)</v>
      </c>
      <c r="F283" s="302">
        <f>'Ind T6'!N116</f>
        <v>0.17612651711842628</v>
      </c>
      <c r="G283" s="299" t="str">
        <f>CONCATENATE("(",ROUND((F283/$H284)*100,1),")")</f>
        <v>(2.2)</v>
      </c>
      <c r="H283" s="302">
        <f t="shared" ref="H283" si="216">SUM(B283,D283,F283)</f>
        <v>2.3366270725861948</v>
      </c>
      <c r="I283" s="299" t="str">
        <f>CONCATENATE("(",ROUND((H283/$H284)*100,1),")")</f>
        <v>(28.7)</v>
      </c>
      <c r="K283" s="302">
        <f t="shared" ref="K283:K284" si="217">B288-B283</f>
        <v>0.16089929212236065</v>
      </c>
      <c r="L283" s="302">
        <f t="shared" ref="L283:L284" si="218">D288-D283</f>
        <v>1.910665429491476E-2</v>
      </c>
      <c r="M283" s="302">
        <f t="shared" ref="M283:M284" si="219">F288-F283</f>
        <v>1.4446733303596304E-2</v>
      </c>
      <c r="N283" s="302">
        <f t="shared" ref="N283:N284" si="220">SUM(K283:M283)</f>
        <v>0.19445267972087171</v>
      </c>
    </row>
    <row r="284" spans="1:14" x14ac:dyDescent="0.2">
      <c r="A284" s="282" t="s">
        <v>363</v>
      </c>
      <c r="B284" s="302">
        <f>SUM(B282:B283)</f>
        <v>6.2331827578819388</v>
      </c>
      <c r="C284" s="299" t="str">
        <f>CONCATENATE("(",ROUND((B284/$H284)*100,1),")")</f>
        <v>(76.5)</v>
      </c>
      <c r="D284" s="302">
        <f>SUM(D282:D283)</f>
        <v>0.61443746571011959</v>
      </c>
      <c r="E284" s="299" t="str">
        <f>CONCATENATE("(",ROUND((D284/$H284)*100,1),")")</f>
        <v>(7.5)</v>
      </c>
      <c r="F284" s="302">
        <f>SUM(F282:F283)</f>
        <v>1.3003797764079184</v>
      </c>
      <c r="G284" s="299" t="str">
        <f>CONCATENATE("(",ROUND((F284/$H284)*100,1),")")</f>
        <v>(16)</v>
      </c>
      <c r="H284" s="302">
        <f>SUM(H282:H283)</f>
        <v>8.1479999999999766</v>
      </c>
      <c r="I284" s="299" t="str">
        <f>CONCATENATE("(",ROUND((H284/$H284)*100,1),")")</f>
        <v>(100)</v>
      </c>
      <c r="K284" s="302">
        <f t="shared" si="217"/>
        <v>0.41720224745149714</v>
      </c>
      <c r="L284" s="302">
        <f t="shared" si="218"/>
        <v>3.6342565166339713E-2</v>
      </c>
      <c r="M284" s="302">
        <f t="shared" si="219"/>
        <v>0.11545518738218452</v>
      </c>
      <c r="N284" s="302">
        <f t="shared" si="220"/>
        <v>0.56900000000002138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4.7070211889585973</v>
      </c>
      <c r="C287" s="299" t="str">
        <f>CONCATENATE("(",ROUND((B287/$H289)*100,1),")")</f>
        <v>(54)</v>
      </c>
      <c r="D287" s="302">
        <f>'Ind T6'!R117</f>
        <v>0.2536373453662536</v>
      </c>
      <c r="E287" s="299" t="str">
        <f>CONCATENATE("(",ROUND((D287/$H289)*100,1),")")</f>
        <v>(2.9)</v>
      </c>
      <c r="F287" s="302">
        <f>'Ind T6'!S117</f>
        <v>1.2252617133680803</v>
      </c>
      <c r="G287" s="299" t="str">
        <f>CONCATENATE("(",ROUND((F287/$H289)*100,1),")")</f>
        <v>(14.1)</v>
      </c>
      <c r="H287" s="302">
        <f>SUM(B287,D287,F287)</f>
        <v>6.1859202476929305</v>
      </c>
      <c r="I287" s="299" t="str">
        <f>CONCATENATE("(",ROUND((H287/$H289)*100,1),")")</f>
        <v>(71)</v>
      </c>
      <c r="K287" s="302">
        <f>B292-B287</f>
        <v>0.2273641653556826</v>
      </c>
      <c r="L287" s="302">
        <f>D292-D287</f>
        <v>1.7320987963401258E-2</v>
      </c>
      <c r="M287" s="302">
        <f>F292-F287</f>
        <v>0.10206326170937219</v>
      </c>
      <c r="N287" s="302">
        <f>SUM(K287:M287)</f>
        <v>0.34674841502845605</v>
      </c>
    </row>
    <row r="288" spans="1:14" x14ac:dyDescent="0.2">
      <c r="A288" s="282" t="s">
        <v>365</v>
      </c>
      <c r="B288" s="302">
        <f>'Ind T6'!Q116</f>
        <v>1.9433638163748383</v>
      </c>
      <c r="C288" s="299" t="str">
        <f>CONCATENATE("(",ROUND((B288/$H289)*100,1),")")</f>
        <v>(22.3)</v>
      </c>
      <c r="D288" s="302">
        <f>'Ind T6'!R116</f>
        <v>0.39714268551020576</v>
      </c>
      <c r="E288" s="299" t="str">
        <f>CONCATENATE("(",ROUND((D288/$H289)*100,1),")")</f>
        <v>(4.6)</v>
      </c>
      <c r="F288" s="302">
        <f>'Ind T6'!S116</f>
        <v>0.19057325042202258</v>
      </c>
      <c r="G288" s="299" t="str">
        <f>CONCATENATE("(",ROUND((F288/$H289)*100,1),")")</f>
        <v>(2.2)</v>
      </c>
      <c r="H288" s="302">
        <f t="shared" ref="H288" si="221">SUM(B288,D288,F288)</f>
        <v>2.5310797523070669</v>
      </c>
      <c r="I288" s="299" t="str">
        <f>CONCATENATE("(",ROUND((H288/$H289)*100,1),")")</f>
        <v>(29)</v>
      </c>
      <c r="K288" s="302">
        <f t="shared" ref="K288:K289" si="222">B293-B288</f>
        <v>0.20460100394534098</v>
      </c>
      <c r="L288" s="302">
        <f t="shared" ref="L288:L289" si="223">D293-D288</f>
        <v>9.410707698035703E-3</v>
      </c>
      <c r="M288" s="302">
        <f t="shared" ref="M288:M289" si="224">F293-F288</f>
        <v>1.2239873328165757E-2</v>
      </c>
      <c r="N288" s="302">
        <f t="shared" ref="N288:N289" si="225">SUM(K288:M288)</f>
        <v>0.22625158497154244</v>
      </c>
    </row>
    <row r="289" spans="1:14" x14ac:dyDescent="0.2">
      <c r="A289" s="282" t="s">
        <v>363</v>
      </c>
      <c r="B289" s="302">
        <f>SUM(B287:B288)</f>
        <v>6.6503850053334359</v>
      </c>
      <c r="C289" s="299" t="str">
        <f>CONCATENATE("(",ROUND((B289/$H289)*100,1),")")</f>
        <v>(76.3)</v>
      </c>
      <c r="D289" s="302">
        <f>SUM(D287:D288)</f>
        <v>0.6507800308764593</v>
      </c>
      <c r="E289" s="299" t="str">
        <f>CONCATENATE("(",ROUND((D289/$H289)*100,1),")")</f>
        <v>(7.5)</v>
      </c>
      <c r="F289" s="302">
        <f>SUM(F287:F288)</f>
        <v>1.4158349637901029</v>
      </c>
      <c r="G289" s="299" t="str">
        <f>CONCATENATE("(",ROUND((F289/$H289)*100,1),")")</f>
        <v>(16.2)</v>
      </c>
      <c r="H289" s="302">
        <f>SUM(H287:H288)</f>
        <v>8.716999999999997</v>
      </c>
      <c r="I289" s="299" t="str">
        <f>CONCATENATE("(",ROUND((H289/$H289)*100,1),")")</f>
        <v>(100)</v>
      </c>
      <c r="K289" s="302">
        <f t="shared" si="222"/>
        <v>0.4319651693010238</v>
      </c>
      <c r="L289" s="302">
        <f t="shared" si="223"/>
        <v>2.6731695661436961E-2</v>
      </c>
      <c r="M289" s="302">
        <f t="shared" si="224"/>
        <v>0.11430313503753786</v>
      </c>
      <c r="N289" s="302">
        <f t="shared" si="225"/>
        <v>0.57299999999999862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4.9343853543142799</v>
      </c>
      <c r="C292" s="299" t="str">
        <f>CONCATENATE("(",ROUND((B292/$H294)*100,1),")")</f>
        <v>(53.1)</v>
      </c>
      <c r="D292" s="302">
        <f>'Ind T6'!W117</f>
        <v>0.27095833332965485</v>
      </c>
      <c r="E292" s="299" t="str">
        <f>CONCATENATE("(",ROUND((D292/$H294)*100,1),")")</f>
        <v>(2.9)</v>
      </c>
      <c r="F292" s="302">
        <f>'Ind T6'!X117</f>
        <v>1.3273249750774525</v>
      </c>
      <c r="G292" s="299" t="str">
        <f>CONCATENATE("(",ROUND((F292/$H294)*100,1),")")</f>
        <v>(14.3)</v>
      </c>
      <c r="H292" s="302">
        <f>SUM(B292,D292,F292)</f>
        <v>6.5326686627213872</v>
      </c>
      <c r="I292" s="299" t="str">
        <f>CONCATENATE("(",ROUND((H292/$H294)*100,1),")")</f>
        <v>(70.3)</v>
      </c>
      <c r="K292" s="302">
        <f>B292-B282</f>
        <v>0.4836671206848191</v>
      </c>
      <c r="L292" s="302">
        <f>D292-D282</f>
        <v>3.4556898834826294E-2</v>
      </c>
      <c r="M292" s="302">
        <f>F292-F282</f>
        <v>0.20307171578796046</v>
      </c>
      <c r="N292" s="302">
        <f>SUM(K292:M292)</f>
        <v>0.72129573530760582</v>
      </c>
    </row>
    <row r="293" spans="1:14" x14ac:dyDescent="0.2">
      <c r="A293" s="282" t="s">
        <v>365</v>
      </c>
      <c r="B293" s="302">
        <f>'Ind T6'!V116</f>
        <v>2.1479648203201793</v>
      </c>
      <c r="C293" s="299" t="str">
        <f>CONCATENATE("(",ROUND((B293/$H294)*100,1),")")</f>
        <v>(23.1)</v>
      </c>
      <c r="D293" s="302">
        <f>'Ind T6'!W116</f>
        <v>0.40655339320824146</v>
      </c>
      <c r="E293" s="299" t="str">
        <f>CONCATENATE("(",ROUND((D293/$H294)*100,1),")")</f>
        <v>(4.4)</v>
      </c>
      <c r="F293" s="302">
        <f>'Ind T6'!X116</f>
        <v>0.20281312375018834</v>
      </c>
      <c r="G293" s="299" t="str">
        <f>CONCATENATE("(",ROUND((F293/$H294)*100,1),")")</f>
        <v>(2.2)</v>
      </c>
      <c r="H293" s="302">
        <f t="shared" ref="H293" si="226">SUM(B293,D293,F293)</f>
        <v>2.7573313372786088</v>
      </c>
      <c r="I293" s="299" t="str">
        <f>CONCATENATE("(",ROUND((H293/$H294)*100,1),")")</f>
        <v>(29.7)</v>
      </c>
      <c r="K293" s="302">
        <f t="shared" ref="K293:K294" si="227">B293-B283</f>
        <v>0.36550029606770162</v>
      </c>
      <c r="L293" s="302">
        <f t="shared" ref="L293:L294" si="228">D293-D283</f>
        <v>2.8517361992950463E-2</v>
      </c>
      <c r="M293" s="302">
        <f t="shared" ref="M293:M294" si="229">F293-F283</f>
        <v>2.6686606631762061E-2</v>
      </c>
      <c r="N293" s="302">
        <f t="shared" ref="N293:N294" si="230">SUM(K293:M293)</f>
        <v>0.42070426469241418</v>
      </c>
    </row>
    <row r="294" spans="1:14" x14ac:dyDescent="0.2">
      <c r="A294" s="282" t="s">
        <v>363</v>
      </c>
      <c r="B294" s="302">
        <f>SUM(B292:B293)</f>
        <v>7.0823501746344597</v>
      </c>
      <c r="C294" s="299" t="str">
        <f>CONCATENATE("(",ROUND((B294/$H294)*100,1),")")</f>
        <v>(76.2)</v>
      </c>
      <c r="D294" s="302">
        <f>SUM(D292:D293)</f>
        <v>0.67751172653789626</v>
      </c>
      <c r="E294" s="299" t="str">
        <f>CONCATENATE("(",ROUND((D294/$H294)*100,1),")")</f>
        <v>(7.3)</v>
      </c>
      <c r="F294" s="302">
        <f>SUM(F292:F293)</f>
        <v>1.5301380988276407</v>
      </c>
      <c r="G294" s="299" t="str">
        <f>CONCATENATE("(",ROUND((F294/$H294)*100,1),")")</f>
        <v>(16.5)</v>
      </c>
      <c r="H294" s="302">
        <f>SUM(H292:H293)</f>
        <v>9.2899999999999956</v>
      </c>
      <c r="I294" s="299" t="str">
        <f>CONCATENATE("(",ROUND((H294/$H294)*100,1),")")</f>
        <v>(100)</v>
      </c>
      <c r="K294" s="302">
        <f t="shared" si="227"/>
        <v>0.84916741675252094</v>
      </c>
      <c r="L294" s="302">
        <f t="shared" si="228"/>
        <v>6.3074260827776674E-2</v>
      </c>
      <c r="M294" s="302">
        <f t="shared" si="229"/>
        <v>0.22975832241972238</v>
      </c>
      <c r="N294" s="302">
        <f t="shared" si="230"/>
        <v>1.1420000000000199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1.9207543549249326</v>
      </c>
      <c r="C303" s="299" t="str">
        <f>CONCATENATE("(",ROUND((B303/$H305)*100,1),")")</f>
        <v>(40.9)</v>
      </c>
      <c r="D303" s="302">
        <f>'Ind T6'!M126</f>
        <v>0.15053788415065064</v>
      </c>
      <c r="E303" s="299" t="str">
        <f>CONCATENATE("(",ROUND((D303/$H305)*100,1),")")</f>
        <v>(3.2)</v>
      </c>
      <c r="F303" s="302">
        <f>'Ind T6'!N126</f>
        <v>0.33525265544121913</v>
      </c>
      <c r="G303" s="299" t="str">
        <f>CONCATENATE("(",ROUND((F303/$H305)*100,1),")")</f>
        <v>(7.1)</v>
      </c>
      <c r="H303" s="302">
        <f>SUM(B303,D303,F303)</f>
        <v>2.4065448945168026</v>
      </c>
      <c r="I303" s="299" t="str">
        <f>CONCATENATE("(",ROUND((H303/$H305)*100,1),")")</f>
        <v>(51.3)</v>
      </c>
      <c r="K303" s="302">
        <f>B308-B303</f>
        <v>-5.6903985646690192E-3</v>
      </c>
      <c r="L303" s="302">
        <f>D308-D303</f>
        <v>5.7179413275116331E-3</v>
      </c>
      <c r="M303" s="302">
        <f>F308-F303</f>
        <v>1.5857904811441115E-2</v>
      </c>
      <c r="N303" s="302">
        <f>SUM(K303:M303)</f>
        <v>1.5885447574283729E-2</v>
      </c>
    </row>
    <row r="304" spans="1:14" x14ac:dyDescent="0.2">
      <c r="A304" s="282" t="s">
        <v>365</v>
      </c>
      <c r="B304" s="302">
        <f>'Ind T6'!L125</f>
        <v>1.5367630647018509</v>
      </c>
      <c r="C304" s="299" t="str">
        <f>CONCATENATE("(",ROUND((B304/$H305)*100,1),")")</f>
        <v>(32.7)</v>
      </c>
      <c r="D304" s="302">
        <f>'Ind T6'!M125</f>
        <v>0.68819218240558333</v>
      </c>
      <c r="E304" s="299" t="str">
        <f>CONCATENATE("(",ROUND((D304/$H305)*100,1),")")</f>
        <v>(14.7)</v>
      </c>
      <c r="F304" s="302">
        <f>'Ind T6'!N125</f>
        <v>6.3499858375767299E-2</v>
      </c>
      <c r="G304" s="299" t="str">
        <f>CONCATENATE("(",ROUND((F304/$H305)*100,1),")")</f>
        <v>(1.4)</v>
      </c>
      <c r="H304" s="302">
        <f t="shared" ref="H304" si="231">SUM(B304,D304,F304)</f>
        <v>2.2884551054832012</v>
      </c>
      <c r="I304" s="299" t="str">
        <f>CONCATENATE("(",ROUND((H304/$H305)*100,1),")")</f>
        <v>(48.7)</v>
      </c>
      <c r="K304" s="302">
        <f t="shared" ref="K304:K305" si="232">B309-B304</f>
        <v>-1.1076401325558205E-2</v>
      </c>
      <c r="L304" s="302">
        <f t="shared" ref="L304:L305" si="233">D309-D304</f>
        <v>-1.2213005421991219E-2</v>
      </c>
      <c r="M304" s="302">
        <f t="shared" ref="M304:M305" si="234">F309-F304</f>
        <v>2.4039591732643029E-3</v>
      </c>
      <c r="N304" s="302">
        <f t="shared" ref="N304:N305" si="235">SUM(K304:M304)</f>
        <v>-2.0885447574285121E-2</v>
      </c>
    </row>
    <row r="305" spans="1:14" x14ac:dyDescent="0.2">
      <c r="A305" s="282" t="s">
        <v>363</v>
      </c>
      <c r="B305" s="302">
        <f>SUM(B303:B304)</f>
        <v>3.4575174196267833</v>
      </c>
      <c r="C305" s="299" t="str">
        <f>CONCATENATE("(",ROUND((B305/$H305)*100,1),")")</f>
        <v>(73.6)</v>
      </c>
      <c r="D305" s="302">
        <f>SUM(D303:D304)</f>
        <v>0.83873006655623394</v>
      </c>
      <c r="E305" s="299" t="str">
        <f>CONCATENATE("(",ROUND((D305/$H305)*100,1),")")</f>
        <v>(17.9)</v>
      </c>
      <c r="F305" s="302">
        <f>SUM(F303:F304)</f>
        <v>0.3987525138169864</v>
      </c>
      <c r="G305" s="299" t="str">
        <f>CONCATENATE("(",ROUND((F305/$H305)*100,1),")")</f>
        <v>(8.5)</v>
      </c>
      <c r="H305" s="302">
        <f>SUM(H303:H304)</f>
        <v>4.6950000000000038</v>
      </c>
      <c r="I305" s="299" t="str">
        <f>CONCATENATE("(",ROUND((H305/$H305)*100,1),")")</f>
        <v>(100)</v>
      </c>
      <c r="K305" s="302">
        <f t="shared" si="232"/>
        <v>-1.6766799890227002E-2</v>
      </c>
      <c r="L305" s="302">
        <f t="shared" si="233"/>
        <v>-6.4950640944795301E-3</v>
      </c>
      <c r="M305" s="302">
        <f t="shared" si="234"/>
        <v>1.8261863984705418E-2</v>
      </c>
      <c r="N305" s="302">
        <f t="shared" si="235"/>
        <v>-5.0000000000011147E-3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1.9150639563602636</v>
      </c>
      <c r="C308" s="299" t="str">
        <f>CONCATENATE("(",ROUND((B308/$H310)*100,1),")")</f>
        <v>(40.8)</v>
      </c>
      <c r="D308" s="302">
        <f>'Ind T6'!R126</f>
        <v>0.15625582547816227</v>
      </c>
      <c r="E308" s="299" t="str">
        <f>CONCATENATE("(",ROUND((D308/$H310)*100,1),")")</f>
        <v>(3.3)</v>
      </c>
      <c r="F308" s="302">
        <f>'Ind T6'!S126</f>
        <v>0.35111056025266024</v>
      </c>
      <c r="G308" s="299" t="str">
        <f>CONCATENATE("(",ROUND((F308/$H310)*100,1),")")</f>
        <v>(7.5)</v>
      </c>
      <c r="H308" s="302">
        <f>SUM(B308,D308,F308)</f>
        <v>2.422430342091086</v>
      </c>
      <c r="I308" s="299" t="str">
        <f>CONCATENATE("(",ROUND((H308/$H310)*100,1),")")</f>
        <v>(51.7)</v>
      </c>
      <c r="K308" s="302">
        <f>B313-B308</f>
        <v>-9.6684285801889924E-2</v>
      </c>
      <c r="L308" s="302">
        <f>D313-D308</f>
        <v>2.2216762866917039E-3</v>
      </c>
      <c r="M308" s="302">
        <f>F313-F308</f>
        <v>-4.3546815273025063E-3</v>
      </c>
      <c r="N308" s="302">
        <f>SUM(K308:M308)</f>
        <v>-9.8817291042500727E-2</v>
      </c>
    </row>
    <row r="309" spans="1:14" x14ac:dyDescent="0.2">
      <c r="A309" s="282" t="s">
        <v>365</v>
      </c>
      <c r="B309" s="302">
        <f>'Ind T6'!Q125</f>
        <v>1.5256866633762927</v>
      </c>
      <c r="C309" s="299" t="str">
        <f>CONCATENATE("(",ROUND((B309/$H310)*100,1),")")</f>
        <v>(32.5)</v>
      </c>
      <c r="D309" s="302">
        <f>'Ind T6'!R125</f>
        <v>0.67597917698359211</v>
      </c>
      <c r="E309" s="299" t="str">
        <f>CONCATENATE("(",ROUND((D309/$H310)*100,1),")")</f>
        <v>(14.4)</v>
      </c>
      <c r="F309" s="302">
        <f>'Ind T6'!S125</f>
        <v>6.5903817549031601E-2</v>
      </c>
      <c r="G309" s="299" t="str">
        <f>CONCATENATE("(",ROUND((F309/$H310)*100,1),")")</f>
        <v>(1.4)</v>
      </c>
      <c r="H309" s="302">
        <f t="shared" ref="H309" si="236">SUM(B309,D309,F309)</f>
        <v>2.2675696579089166</v>
      </c>
      <c r="I309" s="299" t="str">
        <f>CONCATENATE("(",ROUND((H309/$H310)*100,1),")")</f>
        <v>(48.3)</v>
      </c>
      <c r="K309" s="302">
        <f t="shared" ref="K309:K310" si="237">B314-B309</f>
        <v>-8.1692822030962731E-2</v>
      </c>
      <c r="L309" s="302">
        <f t="shared" ref="L309:L310" si="238">D314-D309</f>
        <v>-4.206916991913956E-2</v>
      </c>
      <c r="M309" s="302">
        <f t="shared" ref="M309:M310" si="239">F314-F309</f>
        <v>-2.420717007401374E-3</v>
      </c>
      <c r="N309" s="302">
        <f t="shared" ref="N309:N310" si="240">SUM(K309:M309)</f>
        <v>-0.12618270895750366</v>
      </c>
    </row>
    <row r="310" spans="1:14" x14ac:dyDescent="0.2">
      <c r="A310" s="282" t="s">
        <v>363</v>
      </c>
      <c r="B310" s="302">
        <f>SUM(B308:B309)</f>
        <v>3.4407506197365563</v>
      </c>
      <c r="C310" s="299" t="str">
        <f>CONCATENATE("(",ROUND((B310/$H310)*100,1),")")</f>
        <v>(73.4)</v>
      </c>
      <c r="D310" s="302">
        <f>SUM(D308:D309)</f>
        <v>0.83223500246175441</v>
      </c>
      <c r="E310" s="299" t="str">
        <f>CONCATENATE("(",ROUND((D310/$H310)*100,1),")")</f>
        <v>(17.7)</v>
      </c>
      <c r="F310" s="302">
        <f>SUM(F308:F309)</f>
        <v>0.41701437780169182</v>
      </c>
      <c r="G310" s="299" t="str">
        <f>CONCATENATE("(",ROUND((F310/$H310)*100,1),")")</f>
        <v>(8.9)</v>
      </c>
      <c r="H310" s="302">
        <f>SUM(H308:H309)</f>
        <v>4.6900000000000031</v>
      </c>
      <c r="I310" s="299" t="str">
        <f>CONCATENATE("(",ROUND((H310/$H310)*100,1),")")</f>
        <v>(100)</v>
      </c>
      <c r="K310" s="302">
        <f t="shared" si="237"/>
        <v>-0.17837710783285265</v>
      </c>
      <c r="L310" s="302">
        <f t="shared" si="238"/>
        <v>-3.9847493632447883E-2</v>
      </c>
      <c r="M310" s="302">
        <f t="shared" si="239"/>
        <v>-6.7753985347038803E-3</v>
      </c>
      <c r="N310" s="302">
        <f t="shared" si="240"/>
        <v>-0.22500000000000442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1.8183796705583737</v>
      </c>
      <c r="C313" s="299" t="str">
        <f>CONCATENATE("(",ROUND((B313/$H315)*100,1),")")</f>
        <v>(40.7)</v>
      </c>
      <c r="D313" s="302">
        <f>'Ind T6'!W126</f>
        <v>0.15847750176485398</v>
      </c>
      <c r="E313" s="299" t="str">
        <f>CONCATENATE("(",ROUND((D313/$H315)*100,1),")")</f>
        <v>(3.5)</v>
      </c>
      <c r="F313" s="302">
        <f>'Ind T6'!X126</f>
        <v>0.34675587872535774</v>
      </c>
      <c r="G313" s="299" t="str">
        <f>CONCATENATE("(",ROUND((F313/$H315)*100,1),")")</f>
        <v>(7.8)</v>
      </c>
      <c r="H313" s="302">
        <f>SUM(B313,D313,F313)</f>
        <v>2.3236130510485853</v>
      </c>
      <c r="I313" s="299" t="str">
        <f>CONCATENATE("(",ROUND((H313/$H315)*100,1),")")</f>
        <v>(52)</v>
      </c>
      <c r="K313" s="302">
        <f>B313-B303</f>
        <v>-0.10237468436655894</v>
      </c>
      <c r="L313" s="302">
        <f>D313-D303</f>
        <v>7.939617614203337E-3</v>
      </c>
      <c r="M313" s="302">
        <f>F313-F303</f>
        <v>1.1503223284138608E-2</v>
      </c>
      <c r="N313" s="302">
        <f>SUM(K313:M313)</f>
        <v>-8.2931843468216998E-2</v>
      </c>
    </row>
    <row r="314" spans="1:14" x14ac:dyDescent="0.2">
      <c r="A314" s="282" t="s">
        <v>365</v>
      </c>
      <c r="B314" s="302">
        <f>'Ind T6'!V125</f>
        <v>1.4439938413453299</v>
      </c>
      <c r="C314" s="299" t="str">
        <f>CONCATENATE("(",ROUND((B314/$H315)*100,1),")")</f>
        <v>(32.3)</v>
      </c>
      <c r="D314" s="302">
        <f>'Ind T6'!W125</f>
        <v>0.63391000706445255</v>
      </c>
      <c r="E314" s="299" t="str">
        <f>CONCATENATE("(",ROUND((D314/$H315)*100,1),")")</f>
        <v>(14.2)</v>
      </c>
      <c r="F314" s="302">
        <f>'Ind T6'!X125</f>
        <v>6.3483100541630227E-2</v>
      </c>
      <c r="G314" s="299" t="str">
        <f>CONCATENATE("(",ROUND((F314/$H315)*100,1),")")</f>
        <v>(1.4)</v>
      </c>
      <c r="H314" s="302">
        <f t="shared" ref="H314" si="241">SUM(B314,D314,F314)</f>
        <v>2.1413869489514128</v>
      </c>
      <c r="I314" s="299" t="str">
        <f>CONCATENATE("(",ROUND((H314/$H315)*100,1),")")</f>
        <v>(48)</v>
      </c>
      <c r="K314" s="302">
        <f t="shared" ref="K314:K315" si="242">B314-B304</f>
        <v>-9.2769223356520936E-2</v>
      </c>
      <c r="L314" s="302">
        <f t="shared" ref="L314:L315" si="243">D314-D304</f>
        <v>-5.4282175341130778E-2</v>
      </c>
      <c r="M314" s="302">
        <f t="shared" ref="M314:M315" si="244">F314-F304</f>
        <v>-1.6757834137071104E-5</v>
      </c>
      <c r="N314" s="302">
        <f t="shared" ref="N314:N315" si="245">SUM(K314:M314)</f>
        <v>-0.14706815653178879</v>
      </c>
    </row>
    <row r="315" spans="1:14" x14ac:dyDescent="0.2">
      <c r="A315" s="282" t="s">
        <v>363</v>
      </c>
      <c r="B315" s="302">
        <f>SUM(B313:B314)</f>
        <v>3.2623735119037036</v>
      </c>
      <c r="C315" s="299" t="str">
        <f>CONCATENATE("(",ROUND((B315/$H315)*100,1),")")</f>
        <v>(73.1)</v>
      </c>
      <c r="D315" s="302">
        <f>SUM(D313:D314)</f>
        <v>0.79238750882930653</v>
      </c>
      <c r="E315" s="299" t="str">
        <f>CONCATENATE("(",ROUND((D315/$H315)*100,1),")")</f>
        <v>(17.7)</v>
      </c>
      <c r="F315" s="302">
        <f>SUM(F313:F314)</f>
        <v>0.41023897926698794</v>
      </c>
      <c r="G315" s="299" t="str">
        <f>CONCATENATE("(",ROUND((F315/$H315)*100,1),")")</f>
        <v>(9.2)</v>
      </c>
      <c r="H315" s="302">
        <f>SUM(H313:H314)</f>
        <v>4.4649999999999981</v>
      </c>
      <c r="I315" s="299" t="str">
        <f>CONCATENATE("(",ROUND((H315/$H315)*100,1),")")</f>
        <v>(100)</v>
      </c>
      <c r="K315" s="302">
        <f t="shared" si="242"/>
        <v>-0.19514390772307966</v>
      </c>
      <c r="L315" s="302">
        <f t="shared" si="243"/>
        <v>-4.6342557726927414E-2</v>
      </c>
      <c r="M315" s="302">
        <f t="shared" si="244"/>
        <v>1.1486465450001537E-2</v>
      </c>
      <c r="N315" s="302">
        <f t="shared" si="245"/>
        <v>-0.23000000000000553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1.3589965968458986</v>
      </c>
      <c r="C324" s="299" t="str">
        <f>CONCATENATE("(",ROUND((B324/$H326)*100,1),")")</f>
        <v>(31.2)</v>
      </c>
      <c r="D324" s="302">
        <f>'Ind T6'!M135</f>
        <v>0.45228462673708181</v>
      </c>
      <c r="E324" s="299" t="str">
        <f>CONCATENATE("(",ROUND((D324/$H326)*100,1),")")</f>
        <v>(10.4)</v>
      </c>
      <c r="F324" s="302">
        <f>'Ind T6'!N135</f>
        <v>0.31275091963780266</v>
      </c>
      <c r="G324" s="299" t="str">
        <f>CONCATENATE("(",ROUND((F324/$H326)*100,1),")")</f>
        <v>(7.2)</v>
      </c>
      <c r="H324" s="302">
        <f>SUM(B324,D324,F324)</f>
        <v>2.1240321432207829</v>
      </c>
      <c r="I324" s="299" t="str">
        <f>CONCATENATE("(",ROUND((H324/$H326)*100,1),")")</f>
        <v>(48.7)</v>
      </c>
      <c r="K324" s="302">
        <f>B329-B324</f>
        <v>4.1593156701495992E-3</v>
      </c>
      <c r="L324" s="302">
        <f>D329-D324</f>
        <v>2.5862844120932427E-3</v>
      </c>
      <c r="M324" s="302">
        <f>F329-F324</f>
        <v>1.7433259071033325E-2</v>
      </c>
      <c r="N324" s="302">
        <f>SUM(K324:M324)</f>
        <v>2.4178859153276167E-2</v>
      </c>
    </row>
    <row r="325" spans="1:14" x14ac:dyDescent="0.2">
      <c r="A325" s="282" t="s">
        <v>365</v>
      </c>
      <c r="B325" s="302">
        <f>'Ind T6'!L134</f>
        <v>1.1916075735160845</v>
      </c>
      <c r="C325" s="299" t="str">
        <f>CONCATENATE("(",ROUND((B325/$H326)*100,1),")")</f>
        <v>(27.3)</v>
      </c>
      <c r="D325" s="302">
        <f>'Ind T6'!M134</f>
        <v>0.88279925248384983</v>
      </c>
      <c r="E325" s="299" t="str">
        <f>CONCATENATE("(",ROUND((D325/$H326)*100,1),")")</f>
        <v>(20.3)</v>
      </c>
      <c r="F325" s="302">
        <f>'Ind T6'!N134</f>
        <v>0.15856103077928418</v>
      </c>
      <c r="G325" s="299" t="str">
        <f>CONCATENATE("(",ROUND((F325/$H326)*100,1),")")</f>
        <v>(3.6)</v>
      </c>
      <c r="H325" s="302">
        <f t="shared" ref="H325" si="246">SUM(B325,D325,F325)</f>
        <v>2.2329678567792186</v>
      </c>
      <c r="I325" s="299" t="str">
        <f>CONCATENATE("(",ROUND((H325/$H326)*100,1),")")</f>
        <v>(51.3)</v>
      </c>
      <c r="K325" s="302">
        <f t="shared" ref="K325:K326" si="247">B330-B325</f>
        <v>4.720438797959825E-2</v>
      </c>
      <c r="L325" s="302">
        <f t="shared" ref="L325:L326" si="248">D330-D325</f>
        <v>-3.5186558036908622E-2</v>
      </c>
      <c r="M325" s="302">
        <f t="shared" ref="M325:M326" si="249">F330-F325</f>
        <v>2.8033109040268844E-3</v>
      </c>
      <c r="N325" s="302">
        <f t="shared" ref="N325:N326" si="250">SUM(K325:M325)</f>
        <v>1.4821140846716513E-2</v>
      </c>
    </row>
    <row r="326" spans="1:14" x14ac:dyDescent="0.2">
      <c r="A326" s="282" t="s">
        <v>363</v>
      </c>
      <c r="B326" s="302">
        <f>SUM(B324:B325)</f>
        <v>2.5506041703619831</v>
      </c>
      <c r="C326" s="299" t="str">
        <f>CONCATENATE("(",ROUND((B326/$H326)*100,1),")")</f>
        <v>(58.5)</v>
      </c>
      <c r="D326" s="302">
        <f>SUM(D324:D325)</f>
        <v>1.3350838792209316</v>
      </c>
      <c r="E326" s="299" t="str">
        <f>CONCATENATE("(",ROUND((D326/$H326)*100,1),")")</f>
        <v>(30.6)</v>
      </c>
      <c r="F326" s="302">
        <f>SUM(F324:F325)</f>
        <v>0.47131195041708684</v>
      </c>
      <c r="G326" s="299" t="str">
        <f>CONCATENATE("(",ROUND((F326/$H326)*100,1),")")</f>
        <v>(10.8)</v>
      </c>
      <c r="H326" s="302">
        <f>SUM(H324:H325)</f>
        <v>4.3570000000000011</v>
      </c>
      <c r="I326" s="299" t="str">
        <f>CONCATENATE("(",ROUND((H326/$H326)*100,1),")")</f>
        <v>(100)</v>
      </c>
      <c r="K326" s="302">
        <f t="shared" si="247"/>
        <v>5.1363703649747627E-2</v>
      </c>
      <c r="L326" s="302">
        <f t="shared" si="248"/>
        <v>-3.2600273624815435E-2</v>
      </c>
      <c r="M326" s="302">
        <f t="shared" si="249"/>
        <v>2.0236569975060181E-2</v>
      </c>
      <c r="N326" s="302">
        <f t="shared" si="250"/>
        <v>3.8999999999992374E-2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1.3631559125160482</v>
      </c>
      <c r="C329" s="299" t="str">
        <f>CONCATENATE("(",ROUND((B329/$H331)*100,1),")")</f>
        <v>(31)</v>
      </c>
      <c r="D329" s="302">
        <f>'Ind T6'!R135</f>
        <v>0.45487091114917505</v>
      </c>
      <c r="E329" s="299" t="str">
        <f>CONCATENATE("(",ROUND((D329/$H331)*100,1),")")</f>
        <v>(10.3)</v>
      </c>
      <c r="F329" s="302">
        <f>'Ind T6'!S135</f>
        <v>0.33018417870883598</v>
      </c>
      <c r="G329" s="299" t="str">
        <f>CONCATENATE("(",ROUND((F329/$H331)*100,1),")")</f>
        <v>(7.5)</v>
      </c>
      <c r="H329" s="302">
        <f>SUM(B329,D329,F329)</f>
        <v>2.148211002374059</v>
      </c>
      <c r="I329" s="299" t="str">
        <f>CONCATENATE("(",ROUND((H329/$H331)*100,1),")")</f>
        <v>(48.9)</v>
      </c>
      <c r="K329" s="302">
        <f>B334-B329</f>
        <v>0.14922520310779497</v>
      </c>
      <c r="L329" s="302">
        <f>D334-D329</f>
        <v>5.9001842571880514E-2</v>
      </c>
      <c r="M329" s="302">
        <f>F334-F329</f>
        <v>6.7851346369407761E-2</v>
      </c>
      <c r="N329" s="302">
        <f>SUM(K329:M329)</f>
        <v>0.27607839204908324</v>
      </c>
    </row>
    <row r="330" spans="1:14" x14ac:dyDescent="0.2">
      <c r="A330" s="282" t="s">
        <v>365</v>
      </c>
      <c r="B330" s="302">
        <f>'Ind T6'!Q134</f>
        <v>1.2388119614956827</v>
      </c>
      <c r="C330" s="299" t="str">
        <f>CONCATENATE("(",ROUND((B330/$H331)*100,1),")")</f>
        <v>(28.2)</v>
      </c>
      <c r="D330" s="302">
        <f>'Ind T6'!R134</f>
        <v>0.84761269444694121</v>
      </c>
      <c r="E330" s="299" t="str">
        <f>CONCATENATE("(",ROUND((D330/$H331)*100,1),")")</f>
        <v>(19.3)</v>
      </c>
      <c r="F330" s="302">
        <f>'Ind T6'!S134</f>
        <v>0.16136434168331107</v>
      </c>
      <c r="G330" s="299" t="str">
        <f>CONCATENATE("(",ROUND((F330/$H331)*100,1),")")</f>
        <v>(3.7)</v>
      </c>
      <c r="H330" s="302">
        <f t="shared" ref="H330" si="251">SUM(B330,D330,F330)</f>
        <v>2.2477889976259351</v>
      </c>
      <c r="I330" s="299" t="str">
        <f>CONCATENATE("(",ROUND((H330/$H331)*100,1),")")</f>
        <v>(51.1)</v>
      </c>
      <c r="K330" s="302">
        <f t="shared" ref="K330:K331" si="252">B335-B330</f>
        <v>0.23338945120016796</v>
      </c>
      <c r="L330" s="302">
        <f t="shared" ref="L330:L331" si="253">D335-D330</f>
        <v>1.3515278951223064E-2</v>
      </c>
      <c r="M330" s="302">
        <f t="shared" ref="M330:M331" si="254">F335-F330</f>
        <v>1.9016877799528098E-2</v>
      </c>
      <c r="N330" s="302">
        <f t="shared" ref="N330:N331" si="255">SUM(K330:M330)</f>
        <v>0.26592160795091913</v>
      </c>
    </row>
    <row r="331" spans="1:14" x14ac:dyDescent="0.2">
      <c r="A331" s="282" t="s">
        <v>363</v>
      </c>
      <c r="B331" s="302">
        <f>SUM(B329:B330)</f>
        <v>2.6019678740117307</v>
      </c>
      <c r="C331" s="299" t="str">
        <f>CONCATENATE("(",ROUND((B331/$H331)*100,1),")")</f>
        <v>(59.2)</v>
      </c>
      <c r="D331" s="302">
        <f>SUM(D329:D330)</f>
        <v>1.3024836055961162</v>
      </c>
      <c r="E331" s="299" t="str">
        <f>CONCATENATE("(",ROUND((D331/$H331)*100,1),")")</f>
        <v>(29.6)</v>
      </c>
      <c r="F331" s="302">
        <f>SUM(F329:F330)</f>
        <v>0.49154852039214703</v>
      </c>
      <c r="G331" s="299" t="str">
        <f>CONCATENATE("(",ROUND((F331/$H331)*100,1),")")</f>
        <v>(11.2)</v>
      </c>
      <c r="H331" s="302">
        <f>SUM(H329:H330)</f>
        <v>4.3959999999999937</v>
      </c>
      <c r="I331" s="299" t="str">
        <f>CONCATENATE("(",ROUND((H331/$H331)*100,1),")")</f>
        <v>(100)</v>
      </c>
      <c r="K331" s="302">
        <f t="shared" si="252"/>
        <v>0.38261465430796315</v>
      </c>
      <c r="L331" s="302">
        <f t="shared" si="253"/>
        <v>7.2517121523103745E-2</v>
      </c>
      <c r="M331" s="302">
        <f t="shared" si="254"/>
        <v>8.6868224168935915E-2</v>
      </c>
      <c r="N331" s="302">
        <f t="shared" si="255"/>
        <v>0.54200000000000281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1.5123811156238431</v>
      </c>
      <c r="C334" s="299" t="str">
        <f>CONCATENATE("(",ROUND((B334/$H336)*100,1),")")</f>
        <v>(30.6)</v>
      </c>
      <c r="D334" s="302">
        <f>'Ind T6'!W135</f>
        <v>0.51387275372105556</v>
      </c>
      <c r="E334" s="299" t="str">
        <f>CONCATENATE("(",ROUND((D334/$H336)*100,1),")")</f>
        <v>(10.4)</v>
      </c>
      <c r="F334" s="302">
        <f>'Ind T6'!X135</f>
        <v>0.39803552507824375</v>
      </c>
      <c r="G334" s="299" t="str">
        <f>CONCATENATE("(",ROUND((F334/$H336)*100,1),")")</f>
        <v>(8.1)</v>
      </c>
      <c r="H334" s="302">
        <f>SUM(B334,D334,F334)</f>
        <v>2.4242893944231425</v>
      </c>
      <c r="I334" s="299" t="str">
        <f>CONCATENATE("(",ROUND((H334/$H336)*100,1),")")</f>
        <v>(49.1)</v>
      </c>
      <c r="K334" s="302">
        <f>B334-B324</f>
        <v>0.15338451877794457</v>
      </c>
      <c r="L334" s="302">
        <f>D334-D324</f>
        <v>6.1588126983973757E-2</v>
      </c>
      <c r="M334" s="302">
        <f>F334-F324</f>
        <v>8.5284605440441086E-2</v>
      </c>
      <c r="N334" s="302">
        <f>SUM(K334:M334)</f>
        <v>0.30025725120235941</v>
      </c>
    </row>
    <row r="335" spans="1:14" x14ac:dyDescent="0.2">
      <c r="A335" s="282" t="s">
        <v>365</v>
      </c>
      <c r="B335" s="302">
        <f>'Ind T6'!V134</f>
        <v>1.4722014126958507</v>
      </c>
      <c r="C335" s="299" t="str">
        <f>CONCATENATE("(",ROUND((B335/$H336)*100,1),")")</f>
        <v>(29.8)</v>
      </c>
      <c r="D335" s="302">
        <f>'Ind T6'!W134</f>
        <v>0.86112797339816427</v>
      </c>
      <c r="E335" s="299" t="str">
        <f>CONCATENATE("(",ROUND((D335/$H336)*100,1),")")</f>
        <v>(17.4)</v>
      </c>
      <c r="F335" s="302">
        <f>'Ind T6'!X134</f>
        <v>0.18038121948283917</v>
      </c>
      <c r="G335" s="299" t="str">
        <f>CONCATENATE("(",ROUND((F335/$H336)*100,1),")")</f>
        <v>(3.7)</v>
      </c>
      <c r="H335" s="302">
        <f>SUM(B335,D335,F335)</f>
        <v>2.5137106055768541</v>
      </c>
      <c r="I335" s="299" t="str">
        <f>CONCATENATE("(",ROUND((H335/$H336)*100,1),")")</f>
        <v>(50.9)</v>
      </c>
      <c r="K335" s="302">
        <f t="shared" ref="K335:K336" si="256">B335-B325</f>
        <v>0.28059383917976621</v>
      </c>
      <c r="L335" s="302">
        <f t="shared" ref="L335:L336" si="257">D335-D325</f>
        <v>-2.1671279085685557E-2</v>
      </c>
      <c r="M335" s="302">
        <f t="shared" ref="M335:M336" si="258">F335-F325</f>
        <v>2.1820188703554982E-2</v>
      </c>
      <c r="N335" s="302">
        <f t="shared" ref="N335:N336" si="259">SUM(K335:M335)</f>
        <v>0.28074274879763561</v>
      </c>
    </row>
    <row r="336" spans="1:14" x14ac:dyDescent="0.2">
      <c r="A336" s="282" t="s">
        <v>363</v>
      </c>
      <c r="B336" s="302">
        <f>SUM(B334:B335)</f>
        <v>2.9845825283196938</v>
      </c>
      <c r="C336" s="299" t="str">
        <f>CONCATENATE("(",ROUND((B336/$H336)*100,1),")")</f>
        <v>(60.4)</v>
      </c>
      <c r="D336" s="302">
        <f>SUM(D334:D335)</f>
        <v>1.3750007271192199</v>
      </c>
      <c r="E336" s="299" t="str">
        <f>CONCATENATE("(",ROUND((D336/$H336)*100,1),")")</f>
        <v>(27.8)</v>
      </c>
      <c r="F336" s="302">
        <f>SUM(F334:F335)</f>
        <v>0.57841674456108294</v>
      </c>
      <c r="G336" s="299" t="str">
        <f>CONCATENATE("(",ROUND((F336/$H336)*100,1),")")</f>
        <v>(11.7)</v>
      </c>
      <c r="H336" s="302">
        <f>SUM(H334:H335)</f>
        <v>4.9379999999999971</v>
      </c>
      <c r="I336" s="299" t="str">
        <f>CONCATENATE("(",ROUND((H336/$H336)*100,1),")")</f>
        <v>(100)</v>
      </c>
      <c r="K336" s="302">
        <f t="shared" si="256"/>
        <v>0.43397835795771078</v>
      </c>
      <c r="L336" s="302">
        <f t="shared" si="257"/>
        <v>3.991684789828831E-2</v>
      </c>
      <c r="M336" s="302">
        <f t="shared" si="258"/>
        <v>0.1071047941439961</v>
      </c>
      <c r="N336" s="302">
        <f t="shared" si="259"/>
        <v>0.58099999999999519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7.0134710192723739</v>
      </c>
      <c r="C345" s="299" t="str">
        <f>CONCATENATE("(",ROUND((B345/$H347)*100,1),")")</f>
        <v>(37.9)</v>
      </c>
      <c r="D345" s="302">
        <f>'Ind T6'!M144</f>
        <v>1.0799375827098381</v>
      </c>
      <c r="E345" s="299" t="str">
        <f>CONCATENATE("(",ROUND((D345/$H347)*100,1),")")</f>
        <v>(5.8)</v>
      </c>
      <c r="F345" s="302">
        <f>'Ind T6'!N144</f>
        <v>3.1820297918673504</v>
      </c>
      <c r="G345" s="299" t="str">
        <f>CONCATENATE("(",ROUND((F345/$H347)*100,1),")")</f>
        <v>(17.2)</v>
      </c>
      <c r="H345" s="302">
        <f>SUM(B345,D345,F345)</f>
        <v>11.275438393849562</v>
      </c>
      <c r="I345" s="299" t="str">
        <f>CONCATENATE("(",ROUND((H345/$H347)*100,1),")")</f>
        <v>(60.9)</v>
      </c>
      <c r="K345" s="302">
        <f>B350-B345</f>
        <v>0.11701382494052925</v>
      </c>
      <c r="L345" s="302">
        <f>D350-D345</f>
        <v>6.345142297187234E-2</v>
      </c>
      <c r="M345" s="302">
        <f>F350-F345</f>
        <v>9.9257552768464041E-2</v>
      </c>
      <c r="N345" s="302">
        <f>SUM(K345:M345)</f>
        <v>0.27972280068086564</v>
      </c>
    </row>
    <row r="346" spans="1:14" x14ac:dyDescent="0.2">
      <c r="A346" s="282" t="s">
        <v>365</v>
      </c>
      <c r="B346" s="302">
        <f>'Ind T6'!L143</f>
        <v>3.7205324483310496</v>
      </c>
      <c r="C346" s="299" t="str">
        <f>CONCATENATE("(",ROUND((B346/$H347)*100,1),")")</f>
        <v>(20.1)</v>
      </c>
      <c r="D346" s="302">
        <f>'Ind T6'!M143</f>
        <v>2.6694001006192285</v>
      </c>
      <c r="E346" s="299" t="str">
        <f>CONCATENATE("(",ROUND((D346/$H347)*100,1),")")</f>
        <v>(14.4)</v>
      </c>
      <c r="F346" s="302">
        <f>'Ind T6'!N143</f>
        <v>0.83862905720017711</v>
      </c>
      <c r="G346" s="299" t="str">
        <f>CONCATENATE("(",ROUND((F346/$H347)*100,1),")")</f>
        <v>(4.5)</v>
      </c>
      <c r="H346" s="302">
        <f t="shared" ref="H346" si="260">SUM(B346,D346,F346)</f>
        <v>7.2285616061504552</v>
      </c>
      <c r="I346" s="299" t="str">
        <f>CONCATENATE("(",ROUND((H346/$H347)*100,1),")")</f>
        <v>(39.1)</v>
      </c>
      <c r="K346" s="302">
        <f t="shared" ref="K346:K347" si="261">B351-B346</f>
        <v>0.14457651273589756</v>
      </c>
      <c r="L346" s="302">
        <f t="shared" ref="L346:L347" si="262">D351-D346</f>
        <v>0.12276032369199319</v>
      </c>
      <c r="M346" s="302">
        <f t="shared" ref="M346:M347" si="263">F351-F346</f>
        <v>4.7940362891230603E-2</v>
      </c>
      <c r="N346" s="302">
        <f t="shared" ref="N346:N347" si="264">SUM(K346:M346)</f>
        <v>0.31527719931912135</v>
      </c>
    </row>
    <row r="347" spans="1:14" x14ac:dyDescent="0.2">
      <c r="A347" s="282" t="s">
        <v>363</v>
      </c>
      <c r="B347" s="302">
        <f>SUM(B345:B346)</f>
        <v>10.734003467603424</v>
      </c>
      <c r="C347" s="299" t="str">
        <f>CONCATENATE("(",ROUND((B347/$H347)*100,1),")")</f>
        <v>(58)</v>
      </c>
      <c r="D347" s="302">
        <f>SUM(D345:D346)</f>
        <v>3.7493376833290668</v>
      </c>
      <c r="E347" s="299" t="str">
        <f>CONCATENATE("(",ROUND((D347/$H347)*100,1),")")</f>
        <v>(20.3)</v>
      </c>
      <c r="F347" s="302">
        <f>SUM(F345:F346)</f>
        <v>4.0206588490675275</v>
      </c>
      <c r="G347" s="299" t="str">
        <f>CONCATENATE("(",ROUND((F347/$H347)*100,1),")")</f>
        <v>(21.7)</v>
      </c>
      <c r="H347" s="302">
        <f>SUM(H345:H346)</f>
        <v>18.504000000000019</v>
      </c>
      <c r="I347" s="299" t="str">
        <f>CONCATENATE("(",ROUND((H347/$H347)*100,1),")")</f>
        <v>(100)</v>
      </c>
      <c r="K347" s="302">
        <f t="shared" si="261"/>
        <v>0.26159033767642548</v>
      </c>
      <c r="L347" s="302">
        <f t="shared" si="262"/>
        <v>0.18621174666386509</v>
      </c>
      <c r="M347" s="302">
        <f t="shared" si="263"/>
        <v>0.14719791565969498</v>
      </c>
      <c r="N347" s="302">
        <f t="shared" si="264"/>
        <v>0.59499999999998554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7.1304848442129032</v>
      </c>
      <c r="C350" s="299" t="str">
        <f>CONCATENATE("(",ROUND((B350/$H352)*100,1),")")</f>
        <v>(37.3)</v>
      </c>
      <c r="D350" s="302">
        <f>'Ind T6'!R144</f>
        <v>1.1433890056817104</v>
      </c>
      <c r="E350" s="299" t="str">
        <f>CONCATENATE("(",ROUND((D350/$H352)*100,1),")")</f>
        <v>(6)</v>
      </c>
      <c r="F350" s="302">
        <f>'Ind T6'!S144</f>
        <v>3.2812873446358144</v>
      </c>
      <c r="G350" s="299" t="str">
        <f>CONCATENATE("(",ROUND((F350/$H352)*100,1),")")</f>
        <v>(17.2)</v>
      </c>
      <c r="H350" s="302">
        <f>SUM(B350,D350,F350)</f>
        <v>11.555161194530427</v>
      </c>
      <c r="I350" s="299" t="str">
        <f>CONCATENATE("(",ROUND((H350/$H352)*100,1),")")</f>
        <v>(60.5)</v>
      </c>
      <c r="K350" s="302">
        <f>B355-B350</f>
        <v>0.21072449556045303</v>
      </c>
      <c r="L350" s="302">
        <f>D355-D350</f>
        <v>0.11258436398438065</v>
      </c>
      <c r="M350" s="302">
        <f>F355-F350</f>
        <v>0.1832451338118668</v>
      </c>
      <c r="N350" s="302">
        <f>SUM(K350:M350)</f>
        <v>0.50655399335670048</v>
      </c>
    </row>
    <row r="351" spans="1:14" x14ac:dyDescent="0.2">
      <c r="A351" s="282" t="s">
        <v>365</v>
      </c>
      <c r="B351" s="302">
        <f>'Ind T6'!Q143</f>
        <v>3.8651089610669471</v>
      </c>
      <c r="C351" s="299" t="str">
        <f>CONCATENATE("(",ROUND((B351/$H352)*100,1),")")</f>
        <v>(20.2)</v>
      </c>
      <c r="D351" s="302">
        <f>'Ind T6'!R143</f>
        <v>2.7921604243112217</v>
      </c>
      <c r="E351" s="299" t="str">
        <f>CONCATENATE("(",ROUND((D351/$H352)*100,1),")")</f>
        <v>(14.6)</v>
      </c>
      <c r="F351" s="302">
        <f>'Ind T6'!S143</f>
        <v>0.88656942009140771</v>
      </c>
      <c r="G351" s="299" t="str">
        <f>CONCATENATE("(",ROUND((F351/$H352)*100,1),")")</f>
        <v>(4.6)</v>
      </c>
      <c r="H351" s="302">
        <f t="shared" ref="H351" si="265">SUM(B351,D351,F351)</f>
        <v>7.5438388054695764</v>
      </c>
      <c r="I351" s="299" t="str">
        <f>CONCATENATE("(",ROUND((H351/$H352)*100,1),")")</f>
        <v>(39.5)</v>
      </c>
      <c r="K351" s="302">
        <f t="shared" ref="K351:K352" si="266">B356-B351</f>
        <v>0.23362364931200119</v>
      </c>
      <c r="L351" s="302">
        <f t="shared" ref="L351:L352" si="267">D356-D351</f>
        <v>0.18652333115494502</v>
      </c>
      <c r="M351" s="302">
        <f t="shared" ref="M351:M352" si="268">F356-F351</f>
        <v>8.8299026176353212E-2</v>
      </c>
      <c r="N351" s="302">
        <f t="shared" ref="N351:N352" si="269">SUM(K351:M351)</f>
        <v>0.50844600664329942</v>
      </c>
    </row>
    <row r="352" spans="1:14" x14ac:dyDescent="0.2">
      <c r="A352" s="282" t="s">
        <v>363</v>
      </c>
      <c r="B352" s="302">
        <f>SUM(B350:B351)</f>
        <v>10.995593805279849</v>
      </c>
      <c r="C352" s="299" t="str">
        <f>CONCATENATE("(",ROUND((B352/$H352)*100,1),")")</f>
        <v>(57.6)</v>
      </c>
      <c r="D352" s="302">
        <f>SUM(D350:D351)</f>
        <v>3.9355494299929319</v>
      </c>
      <c r="E352" s="299" t="str">
        <f>CONCATENATE("(",ROUND((D352/$H352)*100,1),")")</f>
        <v>(20.6)</v>
      </c>
      <c r="F352" s="302">
        <f>SUM(F350:F351)</f>
        <v>4.1678567647272224</v>
      </c>
      <c r="G352" s="299" t="str">
        <f>CONCATENATE("(",ROUND((F352/$H352)*100,1),")")</f>
        <v>(21.8)</v>
      </c>
      <c r="H352" s="302">
        <f>SUM(H350:H351)</f>
        <v>19.099000000000004</v>
      </c>
      <c r="I352" s="299" t="str">
        <f>CONCATENATE("(",ROUND((H352/$H352)*100,1),")")</f>
        <v>(100)</v>
      </c>
      <c r="K352" s="302">
        <f t="shared" si="266"/>
        <v>0.44434814487245511</v>
      </c>
      <c r="L352" s="302">
        <f t="shared" si="267"/>
        <v>0.29910769513932589</v>
      </c>
      <c r="M352" s="302">
        <f t="shared" si="268"/>
        <v>0.27154415998821957</v>
      </c>
      <c r="N352" s="302">
        <f t="shared" si="269"/>
        <v>1.0150000000000006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7.3412093397733562</v>
      </c>
      <c r="C355" s="299" t="str">
        <f>CONCATENATE("(",ROUND((B355/$H357)*100,1),")")</f>
        <v>(36.5)</v>
      </c>
      <c r="D355" s="302">
        <f>'Ind T6'!W144</f>
        <v>1.2559733696660911</v>
      </c>
      <c r="E355" s="299" t="str">
        <f>CONCATENATE("(",ROUND((D355/$H357)*100,1),")")</f>
        <v>(6.2)</v>
      </c>
      <c r="F355" s="302">
        <f>'Ind T6'!X144</f>
        <v>3.4645324784476812</v>
      </c>
      <c r="G355" s="299" t="str">
        <f>CONCATENATE("(",ROUND((F355/$H357)*100,1),")")</f>
        <v>(17.2)</v>
      </c>
      <c r="H355" s="302">
        <f>SUM(B355,D355,F355)</f>
        <v>12.061715187887129</v>
      </c>
      <c r="I355" s="299" t="str">
        <f>CONCATENATE("(",ROUND((H355/$H357)*100,1),")")</f>
        <v>(60)</v>
      </c>
      <c r="K355" s="302">
        <f>B355-B345</f>
        <v>0.32773832050098228</v>
      </c>
      <c r="L355" s="302">
        <f>D355-D345</f>
        <v>0.17603578695625299</v>
      </c>
      <c r="M355" s="302">
        <f>F355-F345</f>
        <v>0.28250268658033084</v>
      </c>
      <c r="N355" s="302">
        <f>SUM(K355:M355)</f>
        <v>0.78627679403756612</v>
      </c>
    </row>
    <row r="356" spans="1:14" x14ac:dyDescent="0.2">
      <c r="A356" s="282" t="s">
        <v>365</v>
      </c>
      <c r="B356" s="302">
        <f>'Ind T6'!V143</f>
        <v>4.0987326103789483</v>
      </c>
      <c r="C356" s="299" t="str">
        <f>CONCATENATE("(",ROUND((B356/$H357)*100,1),")")</f>
        <v>(20.4)</v>
      </c>
      <c r="D356" s="302">
        <f>'Ind T6'!W143</f>
        <v>2.9786837554661667</v>
      </c>
      <c r="E356" s="299" t="str">
        <f>CONCATENATE("(",ROUND((D356/$H357)*100,1),")")</f>
        <v>(14.8)</v>
      </c>
      <c r="F356" s="302">
        <f>'Ind T6'!X143</f>
        <v>0.97486844626776092</v>
      </c>
      <c r="G356" s="299" t="str">
        <f>CONCATENATE("(",ROUND((F356/$H357)*100,1),")")</f>
        <v>(4.8)</v>
      </c>
      <c r="H356" s="302">
        <f t="shared" ref="H356" si="270">SUM(B356,D356,F356)</f>
        <v>8.0522848121128767</v>
      </c>
      <c r="I356" s="299" t="str">
        <f>CONCATENATE("(",ROUND((H356/$H357)*100,1),")")</f>
        <v>(40)</v>
      </c>
      <c r="K356" s="302">
        <f t="shared" ref="K356:K357" si="271">B356-B346</f>
        <v>0.37820016204789875</v>
      </c>
      <c r="L356" s="302">
        <f t="shared" ref="L356:L357" si="272">D356-D346</f>
        <v>0.30928365484693821</v>
      </c>
      <c r="M356" s="302">
        <f t="shared" ref="M356:M357" si="273">F356-F346</f>
        <v>0.13623938906758382</v>
      </c>
      <c r="N356" s="302">
        <f t="shared" ref="N356:N357" si="274">SUM(K356:M356)</f>
        <v>0.82372320596242077</v>
      </c>
    </row>
    <row r="357" spans="1:14" x14ac:dyDescent="0.2">
      <c r="A357" s="282" t="s">
        <v>363</v>
      </c>
      <c r="B357" s="302">
        <f>SUM(B355:B356)</f>
        <v>11.439941950152305</v>
      </c>
      <c r="C357" s="299" t="str">
        <f>CONCATENATE("(",ROUND((B357/$H357)*100,1),")")</f>
        <v>(56.9)</v>
      </c>
      <c r="D357" s="302">
        <f>SUM(D355:D356)</f>
        <v>4.2346571251322578</v>
      </c>
      <c r="E357" s="299" t="str">
        <f>CONCATENATE("(",ROUND((D357/$H357)*100,1),")")</f>
        <v>(21.1)</v>
      </c>
      <c r="F357" s="302">
        <f>SUM(F355:F356)</f>
        <v>4.439400924715442</v>
      </c>
      <c r="G357" s="299" t="str">
        <f>CONCATENATE("(",ROUND((F357/$H357)*100,1),")")</f>
        <v>(22.1)</v>
      </c>
      <c r="H357" s="302">
        <f>SUM(H355:H356)</f>
        <v>20.114000000000004</v>
      </c>
      <c r="I357" s="299" t="str">
        <f>CONCATENATE("(",ROUND((H357/$H357)*100,1),")")</f>
        <v>(100)</v>
      </c>
      <c r="K357" s="302">
        <f t="shared" si="271"/>
        <v>0.70593848254888059</v>
      </c>
      <c r="L357" s="302">
        <f t="shared" si="272"/>
        <v>0.48531944180319098</v>
      </c>
      <c r="M357" s="302">
        <f t="shared" si="273"/>
        <v>0.41874207564791455</v>
      </c>
      <c r="N357" s="302">
        <f t="shared" si="274"/>
        <v>1.6099999999999861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8.003637566426919</v>
      </c>
      <c r="C366" s="299" t="str">
        <f>CONCATENATE("(",ROUND((B366/$H368)*100,1),")")</f>
        <v>(39.1)</v>
      </c>
      <c r="D366" s="302">
        <f>'Ind T6'!M153</f>
        <v>2.8195478386647279</v>
      </c>
      <c r="E366" s="299" t="str">
        <f>CONCATENATE("(",ROUND((D366/$H368)*100,1),")")</f>
        <v>(13.8)</v>
      </c>
      <c r="F366" s="302">
        <f>'Ind T6'!N153</f>
        <v>0.77159804023915501</v>
      </c>
      <c r="G366" s="299" t="str">
        <f>CONCATENATE("(",ROUND((F366/$H368)*100,1),")")</f>
        <v>(3.8)</v>
      </c>
      <c r="H366" s="302">
        <f>SUM(B366,D366,F366)</f>
        <v>11.594783445330801</v>
      </c>
      <c r="I366" s="299" t="str">
        <f>CONCATENATE("(",ROUND((H366/$H368)*100,1),")")</f>
        <v>(56.7)</v>
      </c>
      <c r="K366" s="302">
        <f>B371-B366</f>
        <v>0.57688343062520175</v>
      </c>
      <c r="L366" s="302">
        <f>D371-D366</f>
        <v>0.19707609168406304</v>
      </c>
      <c r="M366" s="302">
        <f>F371-F366</f>
        <v>4.2713692213017906E-2</v>
      </c>
      <c r="N366" s="302">
        <f>SUM(K366:M366)</f>
        <v>0.8166732145222827</v>
      </c>
    </row>
    <row r="367" spans="1:14" x14ac:dyDescent="0.2">
      <c r="A367" s="282" t="s">
        <v>365</v>
      </c>
      <c r="B367" s="302">
        <f>'Ind T6'!L152</f>
        <v>4.0976763028982477</v>
      </c>
      <c r="C367" s="299" t="str">
        <f>CONCATENATE("(",ROUND((B367/$H368)*100,1),")")</f>
        <v>(20)</v>
      </c>
      <c r="D367" s="302">
        <f>'Ind T6'!M152</f>
        <v>3.8602745374603185</v>
      </c>
      <c r="E367" s="299" t="str">
        <f>CONCATENATE("(",ROUND((D367/$H368)*100,1),")")</f>
        <v>(18.9)</v>
      </c>
      <c r="F367" s="302">
        <f>'Ind T6'!N152</f>
        <v>0.91026571431059233</v>
      </c>
      <c r="G367" s="299" t="str">
        <f>CONCATENATE("(",ROUND((F367/$H368)*100,1),")")</f>
        <v>(4.4)</v>
      </c>
      <c r="H367" s="302">
        <f t="shared" ref="H367" si="275">SUM(B367,D367,F367)</f>
        <v>8.8682165546691589</v>
      </c>
      <c r="I367" s="299" t="str">
        <f>CONCATENATE("(",ROUND((H367/$H368)*100,1),")")</f>
        <v>(43.3)</v>
      </c>
      <c r="K367" s="302">
        <f t="shared" ref="K367:K368" si="276">B372-B367</f>
        <v>0.37449586295191484</v>
      </c>
      <c r="L367" s="302">
        <f t="shared" ref="L367:L368" si="277">D372-D367</f>
        <v>0.20049347469876544</v>
      </c>
      <c r="M367" s="302">
        <f t="shared" ref="M367:M368" si="278">F372-F367</f>
        <v>4.9337447827081049E-2</v>
      </c>
      <c r="N367" s="302">
        <f t="shared" ref="N367:N368" si="279">SUM(K367:M367)</f>
        <v>0.62432678547776133</v>
      </c>
    </row>
    <row r="368" spans="1:14" x14ac:dyDescent="0.2">
      <c r="A368" s="282" t="s">
        <v>363</v>
      </c>
      <c r="B368" s="302">
        <f>SUM(B366:B367)</f>
        <v>12.101313869325168</v>
      </c>
      <c r="C368" s="299" t="str">
        <f>CONCATENATE("(",ROUND((B368/$H368)*100,1),")")</f>
        <v>(59.1)</v>
      </c>
      <c r="D368" s="302">
        <f>SUM(D366:D367)</f>
        <v>6.6798223761250464</v>
      </c>
      <c r="E368" s="299" t="str">
        <f>CONCATENATE("(",ROUND((D368/$H368)*100,1),")")</f>
        <v>(32.6)</v>
      </c>
      <c r="F368" s="302">
        <f>SUM(F366:F367)</f>
        <v>1.6818637545497475</v>
      </c>
      <c r="G368" s="299" t="str">
        <f>CONCATENATE("(",ROUND((F368/$H368)*100,1),")")</f>
        <v>(8.2)</v>
      </c>
      <c r="H368" s="302">
        <f>SUM(H366:H367)</f>
        <v>20.462999999999958</v>
      </c>
      <c r="I368" s="299" t="str">
        <f>CONCATENATE("(",ROUND((H368/$H368)*100,1),")")</f>
        <v>(100)</v>
      </c>
      <c r="K368" s="302">
        <f t="shared" si="276"/>
        <v>0.9513792935771157</v>
      </c>
      <c r="L368" s="302">
        <f t="shared" si="277"/>
        <v>0.39756956638282848</v>
      </c>
      <c r="M368" s="302">
        <f t="shared" si="278"/>
        <v>9.2051140040098733E-2</v>
      </c>
      <c r="N368" s="302">
        <f t="shared" si="279"/>
        <v>1.4410000000000429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8.5805209970521208</v>
      </c>
      <c r="C371" s="299" t="str">
        <f>CONCATENATE("(",ROUND((B371/$H373)*100,1),")")</f>
        <v>(39.2)</v>
      </c>
      <c r="D371" s="302">
        <f>'Ind T6'!R153</f>
        <v>3.0166239303487909</v>
      </c>
      <c r="E371" s="299" t="str">
        <f>CONCATENATE("(",ROUND((D371/$H373)*100,1),")")</f>
        <v>(13.8)</v>
      </c>
      <c r="F371" s="302">
        <f>'Ind T6'!S153</f>
        <v>0.81431173245217292</v>
      </c>
      <c r="G371" s="299" t="str">
        <f>CONCATENATE("(",ROUND((F371/$H373)*100,1),")")</f>
        <v>(3.7)</v>
      </c>
      <c r="H371" s="302">
        <f>SUM(B371,D371,F371)</f>
        <v>12.411456659853085</v>
      </c>
      <c r="I371" s="299" t="str">
        <f>CONCATENATE("(",ROUND((H371/$H373)*100,1),")")</f>
        <v>(56.7)</v>
      </c>
      <c r="K371" s="302">
        <f>B376-B371</f>
        <v>0.61760929616013982</v>
      </c>
      <c r="L371" s="302">
        <f>D376-D371</f>
        <v>0.18751444948580209</v>
      </c>
      <c r="M371" s="302">
        <f>F376-F371</f>
        <v>6.1180667209652317E-2</v>
      </c>
      <c r="N371" s="302">
        <f>SUM(K371:M371)</f>
        <v>0.86630441285559423</v>
      </c>
    </row>
    <row r="372" spans="1:14" x14ac:dyDescent="0.2">
      <c r="A372" s="282" t="s">
        <v>365</v>
      </c>
      <c r="B372" s="302">
        <f>'Ind T6'!Q152</f>
        <v>4.4721721658501625</v>
      </c>
      <c r="C372" s="299" t="str">
        <f>CONCATENATE("(",ROUND((B372/$H373)*100,1),")")</f>
        <v>(20.4)</v>
      </c>
      <c r="D372" s="302">
        <f>'Ind T6'!R152</f>
        <v>4.0607680121590839</v>
      </c>
      <c r="E372" s="299" t="str">
        <f>CONCATENATE("(",ROUND((D372/$H373)*100,1),")")</f>
        <v>(18.5)</v>
      </c>
      <c r="F372" s="302">
        <f>'Ind T6'!S152</f>
        <v>0.95960316213767338</v>
      </c>
      <c r="G372" s="299" t="str">
        <f>CONCATENATE("(",ROUND((F372/$H373)*100,1),")")</f>
        <v>(4.4)</v>
      </c>
      <c r="H372" s="302">
        <f t="shared" ref="H372" si="280">SUM(B372,D372,F372)</f>
        <v>9.4925433401469199</v>
      </c>
      <c r="I372" s="299" t="str">
        <f>CONCATENATE("(",ROUND((H372/$H373)*100,1),")")</f>
        <v>(43.3)</v>
      </c>
      <c r="K372" s="302">
        <f t="shared" ref="K372:K373" si="281">B377-B372</f>
        <v>0.42886192913856913</v>
      </c>
      <c r="L372" s="302">
        <f t="shared" ref="L372:L373" si="282">D377-D372</f>
        <v>0.14350654007693997</v>
      </c>
      <c r="M372" s="302">
        <f t="shared" ref="M372:M373" si="283">F377-F372</f>
        <v>7.8327117928888357E-2</v>
      </c>
      <c r="N372" s="302">
        <f t="shared" ref="N372:N373" si="284">SUM(K372:M372)</f>
        <v>0.65069558714439746</v>
      </c>
    </row>
    <row r="373" spans="1:14" x14ac:dyDescent="0.2">
      <c r="A373" s="282" t="s">
        <v>363</v>
      </c>
      <c r="B373" s="302">
        <f>SUM(B371:B372)</f>
        <v>13.052693162902283</v>
      </c>
      <c r="C373" s="299" t="str">
        <f>CONCATENATE("(",ROUND((B373/$H373)*100,1),")")</f>
        <v>(59.6)</v>
      </c>
      <c r="D373" s="302">
        <f>SUM(D371:D372)</f>
        <v>7.0773919425078748</v>
      </c>
      <c r="E373" s="299" t="str">
        <f>CONCATENATE("(",ROUND((D373/$H373)*100,1),")")</f>
        <v>(32.3)</v>
      </c>
      <c r="F373" s="302">
        <f>SUM(F371:F372)</f>
        <v>1.7739148945898462</v>
      </c>
      <c r="G373" s="299" t="str">
        <f>CONCATENATE("(",ROUND((F373/$H373)*100,1),")")</f>
        <v>(8.1)</v>
      </c>
      <c r="H373" s="302">
        <f>SUM(H371:H372)</f>
        <v>21.904000000000003</v>
      </c>
      <c r="I373" s="299" t="str">
        <f>CONCATENATE("(",ROUND((H373/$H373)*100,1),")")</f>
        <v>(100)</v>
      </c>
      <c r="K373" s="302">
        <f t="shared" si="281"/>
        <v>1.0464712252987098</v>
      </c>
      <c r="L373" s="302">
        <f t="shared" si="282"/>
        <v>0.33102098956274162</v>
      </c>
      <c r="M373" s="302">
        <f t="shared" si="283"/>
        <v>0.1395077851385409</v>
      </c>
      <c r="N373" s="302">
        <f t="shared" si="284"/>
        <v>1.5169999999999924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9.1981302932122606</v>
      </c>
      <c r="C376" s="299" t="str">
        <f>CONCATENATE("(",ROUND((B376/$H378)*100,1),")")</f>
        <v>(39.3)</v>
      </c>
      <c r="D376" s="302">
        <f>'Ind T6'!W153</f>
        <v>3.204138379834593</v>
      </c>
      <c r="E376" s="299" t="str">
        <f>CONCATENATE("(",ROUND((D376/$H378)*100,1),")")</f>
        <v>(13.7)</v>
      </c>
      <c r="F376" s="302">
        <f>'Ind T6'!X153</f>
        <v>0.87549239966182524</v>
      </c>
      <c r="G376" s="299" t="str">
        <f>CONCATENATE("(",ROUND((F376/$H378)*100,1),")")</f>
        <v>(3.7)</v>
      </c>
      <c r="H376" s="302">
        <f>SUM(B376,D376,F376)</f>
        <v>13.277761072708678</v>
      </c>
      <c r="I376" s="299" t="str">
        <f>CONCATENATE("(",ROUND((H376/$H378)*100,1),")")</f>
        <v>(56.7)</v>
      </c>
      <c r="K376" s="302">
        <f>B376-B366</f>
        <v>1.1944927267853416</v>
      </c>
      <c r="L376" s="302">
        <f>D376-D366</f>
        <v>0.38459054116986513</v>
      </c>
      <c r="M376" s="302">
        <f>F376-F366</f>
        <v>0.10389435942267022</v>
      </c>
      <c r="N376" s="302">
        <f>SUM(K376:M376)</f>
        <v>1.6829776273778769</v>
      </c>
    </row>
    <row r="377" spans="1:14" x14ac:dyDescent="0.2">
      <c r="A377" s="282" t="s">
        <v>365</v>
      </c>
      <c r="B377" s="302">
        <f>'Ind T6'!V152</f>
        <v>4.9010340949887317</v>
      </c>
      <c r="C377" s="299" t="str">
        <f>CONCATENATE("(",ROUND((B377/$H378)*100,1),")")</f>
        <v>(20.9)</v>
      </c>
      <c r="D377" s="302">
        <f>'Ind T6'!W152</f>
        <v>4.2042745522360239</v>
      </c>
      <c r="E377" s="299" t="str">
        <f>CONCATENATE("(",ROUND((D377/$H378)*100,1),")")</f>
        <v>(18)</v>
      </c>
      <c r="F377" s="302">
        <f>'Ind T6'!X152</f>
        <v>1.0379302800665617</v>
      </c>
      <c r="G377" s="299" t="str">
        <f>CONCATENATE("(",ROUND((F377/$H378)*100,1),")")</f>
        <v>(4.4)</v>
      </c>
      <c r="H377" s="302">
        <f t="shared" ref="H377" si="285">SUM(B377,D377,F377)</f>
        <v>10.143238927291318</v>
      </c>
      <c r="I377" s="299" t="str">
        <f>CONCATENATE("(",ROUND((H377/$H378)*100,1),")")</f>
        <v>(43.3)</v>
      </c>
      <c r="K377" s="302">
        <f t="shared" ref="K377:K378" si="286">B377-B367</f>
        <v>0.80335779209048397</v>
      </c>
      <c r="L377" s="302">
        <f t="shared" ref="L377:L378" si="287">D377-D367</f>
        <v>0.34400001477570541</v>
      </c>
      <c r="M377" s="302">
        <f t="shared" ref="M377:M378" si="288">F377-F367</f>
        <v>0.12766456575596941</v>
      </c>
      <c r="N377" s="302">
        <f t="shared" ref="N377:N378" si="289">SUM(K377:M377)</f>
        <v>1.2750223726221588</v>
      </c>
    </row>
    <row r="378" spans="1:14" x14ac:dyDescent="0.2">
      <c r="A378" s="282" t="s">
        <v>363</v>
      </c>
      <c r="B378" s="302">
        <f>SUM(B376:B377)</f>
        <v>14.099164388200993</v>
      </c>
      <c r="C378" s="299" t="str">
        <f>CONCATENATE("(",ROUND((B378/$H378)*100,1),")")</f>
        <v>(60.2)</v>
      </c>
      <c r="D378" s="302">
        <f>SUM(D376:D377)</f>
        <v>7.4084129320706165</v>
      </c>
      <c r="E378" s="299" t="str">
        <f>CONCATENATE("(",ROUND((D378/$H378)*100,1),")")</f>
        <v>(31.6)</v>
      </c>
      <c r="F378" s="302">
        <f>SUM(F376:F377)</f>
        <v>1.9134226797283871</v>
      </c>
      <c r="G378" s="299" t="str">
        <f>CONCATENATE("(",ROUND((F378/$H378)*100,1),")")</f>
        <v>(8.2)</v>
      </c>
      <c r="H378" s="302">
        <f>SUM(H376:H377)</f>
        <v>23.420999999999996</v>
      </c>
      <c r="I378" s="299" t="str">
        <f>CONCATENATE("(",ROUND((H378/$H378)*100,1),")")</f>
        <v>(100)</v>
      </c>
      <c r="K378" s="302">
        <f t="shared" si="286"/>
        <v>1.9978505188758255</v>
      </c>
      <c r="L378" s="302">
        <f t="shared" si="287"/>
        <v>0.7285905559455701</v>
      </c>
      <c r="M378" s="302">
        <f t="shared" si="288"/>
        <v>0.23155892517863963</v>
      </c>
      <c r="N378" s="302">
        <f t="shared" si="289"/>
        <v>2.9580000000000353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4.555432455886856</v>
      </c>
      <c r="C387" s="299" t="str">
        <f>CONCATENATE("(",ROUND((B387/$H389)*100,1),")")</f>
        <v>(35.2)</v>
      </c>
      <c r="D387" s="302">
        <f>'Ind T6'!M162</f>
        <v>0.64338710223731344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5.1988195581241694</v>
      </c>
      <c r="I387" s="299" t="str">
        <f>CONCATENATE("(",ROUND((H387/$H389)*100,1),")")</f>
        <v>(40.2)</v>
      </c>
      <c r="K387" s="302">
        <f>B392-B387</f>
        <v>1.4604453203430623E-3</v>
      </c>
      <c r="L387" s="302">
        <f>D392-D387</f>
        <v>4.8865429404333249E-2</v>
      </c>
      <c r="M387" s="302">
        <f>F392-F387</f>
        <v>0</v>
      </c>
      <c r="N387" s="302">
        <f>SUM(K387:M387)</f>
        <v>5.0325874724676312E-2</v>
      </c>
    </row>
    <row r="388" spans="1:14" x14ac:dyDescent="0.2">
      <c r="A388" s="282" t="s">
        <v>365</v>
      </c>
      <c r="B388" s="302">
        <f>'Ind T6'!L161</f>
        <v>4.0083755365087361</v>
      </c>
      <c r="C388" s="299" t="str">
        <f>CONCATENATE("(",ROUND((B388/$H389)*100,1),")")</f>
        <v>(31)</v>
      </c>
      <c r="D388" s="302">
        <f>'Ind T6'!M161</f>
        <v>3.5010000845533917</v>
      </c>
      <c r="E388" s="299" t="str">
        <f>CONCATENATE("(",ROUND((D388/$H389)*100,1),")")</f>
        <v>(27)</v>
      </c>
      <c r="F388" s="302">
        <f>'Ind T6'!N161</f>
        <v>0.23480482081368925</v>
      </c>
      <c r="G388" s="299" t="str">
        <f>CONCATENATE("(",ROUND((F388/$H389)*100,1),")")</f>
        <v>(1.8)</v>
      </c>
      <c r="H388" s="302">
        <f t="shared" ref="H388" si="290">SUM(B388,D388,F388)</f>
        <v>7.7441804418758178</v>
      </c>
      <c r="I388" s="299" t="str">
        <f>CONCATENATE("(",ROUND((H388/$H389)*100,1),")")</f>
        <v>(59.8)</v>
      </c>
      <c r="K388" s="302">
        <f t="shared" ref="K388:K389" si="291">B393-B388</f>
        <v>8.3928260227841278E-2</v>
      </c>
      <c r="L388" s="302">
        <f t="shared" ref="L388:L389" si="292">D393-D388</f>
        <v>8.053759169694974E-2</v>
      </c>
      <c r="M388" s="302">
        <f t="shared" ref="M388:M389" si="293">F393-F388</f>
        <v>5.2082733505456613E-3</v>
      </c>
      <c r="N388" s="302">
        <f t="shared" ref="N388:N389" si="294">SUM(K388:M388)</f>
        <v>0.16967412527533668</v>
      </c>
    </row>
    <row r="389" spans="1:14" x14ac:dyDescent="0.2">
      <c r="A389" s="282" t="s">
        <v>363</v>
      </c>
      <c r="B389" s="302">
        <f>SUM(B387:B388)</f>
        <v>8.5638079923955921</v>
      </c>
      <c r="C389" s="299" t="str">
        <f>CONCATENATE("(",ROUND((B389/$H389)*100,1),")")</f>
        <v>(66.2)</v>
      </c>
      <c r="D389" s="302">
        <f>SUM(D387:D388)</f>
        <v>4.1443871867907056</v>
      </c>
      <c r="E389" s="299" t="str">
        <f>CONCATENATE("(",ROUND((D389/$H389)*100,1),")")</f>
        <v>(32)</v>
      </c>
      <c r="F389" s="302">
        <f>SUM(F387:F388)</f>
        <v>0.23480482081368925</v>
      </c>
      <c r="G389" s="299" t="str">
        <f>CONCATENATE("(",ROUND((F389/$H389)*100,1),")")</f>
        <v>(1.8)</v>
      </c>
      <c r="H389" s="302">
        <f>SUM(H387:H388)</f>
        <v>12.942999999999987</v>
      </c>
      <c r="I389" s="299" t="str">
        <f>CONCATENATE("(",ROUND((H389/$H389)*100,1),")")</f>
        <v>(100)</v>
      </c>
      <c r="K389" s="302">
        <f t="shared" si="291"/>
        <v>8.5388705548183452E-2</v>
      </c>
      <c r="L389" s="302">
        <f t="shared" si="292"/>
        <v>0.12940302110128243</v>
      </c>
      <c r="M389" s="302">
        <f t="shared" si="293"/>
        <v>5.2082733505456613E-3</v>
      </c>
      <c r="N389" s="302">
        <f t="shared" si="294"/>
        <v>0.22000000000001155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4.556892901207199</v>
      </c>
      <c r="C392" s="299" t="str">
        <f>CONCATENATE("(",ROUND((B392/$H394)*100,1),")")</f>
        <v>(34.6)</v>
      </c>
      <c r="D392" s="302">
        <f>'Ind T6'!R162</f>
        <v>0.69225253164164668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5.249145432848846</v>
      </c>
      <c r="I392" s="299" t="str">
        <f>CONCATENATE("(",ROUND((H392/$H394)*100,1),")")</f>
        <v>(39.9)</v>
      </c>
      <c r="K392" s="302">
        <f>B397-B392</f>
        <v>-7.3405499715715194E-3</v>
      </c>
      <c r="L392" s="302">
        <f>D397-D392</f>
        <v>0.10259681733406856</v>
      </c>
      <c r="M392" s="302">
        <f>F397-F392</f>
        <v>0</v>
      </c>
      <c r="N392" s="302">
        <f>SUM(K392:M392)</f>
        <v>9.5256267362497038E-2</v>
      </c>
    </row>
    <row r="393" spans="1:14" x14ac:dyDescent="0.2">
      <c r="A393" s="282" t="s">
        <v>365</v>
      </c>
      <c r="B393" s="302">
        <f>'Ind T6'!Q161</f>
        <v>4.0923037967365774</v>
      </c>
      <c r="C393" s="299" t="str">
        <f>CONCATENATE("(",ROUND((B393/$H394)*100,1),")")</f>
        <v>(31.1)</v>
      </c>
      <c r="D393" s="302">
        <f>'Ind T6'!R161</f>
        <v>3.5815376762503415</v>
      </c>
      <c r="E393" s="299" t="str">
        <f>CONCATENATE("(",ROUND((D393/$H394)*100,1),")")</f>
        <v>(27.2)</v>
      </c>
      <c r="F393" s="302">
        <f>'Ind T6'!S161</f>
        <v>0.24001309416423491</v>
      </c>
      <c r="G393" s="299" t="str">
        <f>CONCATENATE("(",ROUND((F393/$H394)*100,1),")")</f>
        <v>(1.8)</v>
      </c>
      <c r="H393" s="302">
        <f t="shared" ref="H393" si="295">SUM(B393,D393,F393)</f>
        <v>7.9138545671511533</v>
      </c>
      <c r="I393" s="299" t="str">
        <f>CONCATENATE("(",ROUND((H393/$H394)*100,1),")")</f>
        <v>(60.1)</v>
      </c>
      <c r="K393" s="302">
        <f t="shared" ref="K393:K394" si="296">B398-B393</f>
        <v>0.16700428461494088</v>
      </c>
      <c r="L393" s="302">
        <f t="shared" ref="L393:L394" si="297">D398-D393</f>
        <v>0.14778224195837053</v>
      </c>
      <c r="M393" s="302">
        <f t="shared" ref="M393:M394" si="298">F398-F393</f>
        <v>1.1957206064207165E-2</v>
      </c>
      <c r="N393" s="302">
        <f t="shared" ref="N393:N394" si="299">SUM(K393:M393)</f>
        <v>0.32674373263751855</v>
      </c>
    </row>
    <row r="394" spans="1:14" x14ac:dyDescent="0.2">
      <c r="A394" s="282" t="s">
        <v>363</v>
      </c>
      <c r="B394" s="302">
        <f>SUM(B392:B393)</f>
        <v>8.6491966979437755</v>
      </c>
      <c r="C394" s="299" t="str">
        <f>CONCATENATE("(",ROUND((B394/$H394)*100,1),")")</f>
        <v>(65.7)</v>
      </c>
      <c r="D394" s="302">
        <f>SUM(D392:D393)</f>
        <v>4.273790207891988</v>
      </c>
      <c r="E394" s="299" t="str">
        <f>CONCATENATE("(",ROUND((D394/$H394)*100,1),")")</f>
        <v>(32.5)</v>
      </c>
      <c r="F394" s="302">
        <f>SUM(F392:F393)</f>
        <v>0.24001309416423491</v>
      </c>
      <c r="G394" s="299" t="str">
        <f>CONCATENATE("(",ROUND((F394/$H394)*100,1),")")</f>
        <v>(1.8)</v>
      </c>
      <c r="H394" s="302">
        <f>SUM(H392:H393)</f>
        <v>13.163</v>
      </c>
      <c r="I394" s="299" t="str">
        <f>CONCATENATE("(",ROUND((H394/$H394)*100,1),")")</f>
        <v>(100)</v>
      </c>
      <c r="K394" s="302">
        <f t="shared" si="296"/>
        <v>0.15966373464337025</v>
      </c>
      <c r="L394" s="302">
        <f t="shared" si="297"/>
        <v>0.25037905929243909</v>
      </c>
      <c r="M394" s="302">
        <f t="shared" si="298"/>
        <v>1.1957206064207165E-2</v>
      </c>
      <c r="N394" s="302">
        <f t="shared" si="299"/>
        <v>0.42200000000001647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4.5495523512356275</v>
      </c>
      <c r="C397" s="299" t="str">
        <f>CONCATENATE("(",ROUND((B397/$H399)*100,1),")")</f>
        <v>(33.5)</v>
      </c>
      <c r="D397" s="302">
        <f>'Ind T6'!W162</f>
        <v>0.79484934897571524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5.3444017002113426</v>
      </c>
      <c r="I397" s="299" t="str">
        <f>CONCATENATE("(",ROUND((H397/$H399)*100,1),")")</f>
        <v>(39.3)</v>
      </c>
      <c r="K397" s="302">
        <f>B397-B387</f>
        <v>-5.8801046512284572E-3</v>
      </c>
      <c r="L397" s="302">
        <f>D397-D387</f>
        <v>0.15146224673840181</v>
      </c>
      <c r="M397" s="302">
        <f>F397-F387</f>
        <v>0</v>
      </c>
      <c r="N397" s="302">
        <f>SUM(K397:M397)</f>
        <v>0.14558214208717335</v>
      </c>
    </row>
    <row r="398" spans="1:14" x14ac:dyDescent="0.2">
      <c r="A398" s="282" t="s">
        <v>365</v>
      </c>
      <c r="B398" s="302">
        <f>'Ind T6'!V161</f>
        <v>4.2593080813515183</v>
      </c>
      <c r="C398" s="299" t="str">
        <f>CONCATENATE("(",ROUND((B398/$H399)*100,1),")")</f>
        <v>(31.4)</v>
      </c>
      <c r="D398" s="302">
        <f>'Ind T6'!W161</f>
        <v>3.729319918208712</v>
      </c>
      <c r="E398" s="299" t="str">
        <f>CONCATENATE("(",ROUND((D398/$H399)*100,1),")")</f>
        <v>(27.5)</v>
      </c>
      <c r="F398" s="302">
        <f>'Ind T6'!X161</f>
        <v>0.25197030022844208</v>
      </c>
      <c r="G398" s="299" t="str">
        <f>CONCATENATE("(",ROUND((F398/$H399)*100,1),")")</f>
        <v>(1.9)</v>
      </c>
      <c r="H398" s="302">
        <f t="shared" ref="H398" si="300">SUM(B398,D398,F398)</f>
        <v>8.2405982997886724</v>
      </c>
      <c r="I398" s="299" t="str">
        <f>CONCATENATE("(",ROUND((H398/$H399)*100,1),")")</f>
        <v>(60.7)</v>
      </c>
      <c r="K398" s="302">
        <f t="shared" ref="K398:K399" si="301">B398-B388</f>
        <v>0.25093254484278216</v>
      </c>
      <c r="L398" s="302">
        <f t="shared" ref="L398:L399" si="302">D398-D388</f>
        <v>0.22831983365532027</v>
      </c>
      <c r="M398" s="302">
        <f t="shared" ref="M398:M399" si="303">F398-F388</f>
        <v>1.7165479414752827E-2</v>
      </c>
      <c r="N398" s="302">
        <f t="shared" ref="N398:N399" si="304">SUM(K398:M398)</f>
        <v>0.49641785791285525</v>
      </c>
    </row>
    <row r="399" spans="1:14" x14ac:dyDescent="0.2">
      <c r="A399" s="282" t="s">
        <v>363</v>
      </c>
      <c r="B399" s="302">
        <f>SUM(B397:B398)</f>
        <v>8.8088604325871458</v>
      </c>
      <c r="C399" s="299" t="str">
        <f>CONCATENATE("(",ROUND((B399/$H399)*100,1),")")</f>
        <v>(64.8)</v>
      </c>
      <c r="D399" s="302">
        <f>SUM(D397:D398)</f>
        <v>4.5241692671844271</v>
      </c>
      <c r="E399" s="299" t="str">
        <f>CONCATENATE("(",ROUND((D399/$H399)*100,1),")")</f>
        <v>(33.3)</v>
      </c>
      <c r="F399" s="302">
        <f>SUM(F397:F398)</f>
        <v>0.25197030022844208</v>
      </c>
      <c r="G399" s="299" t="str">
        <f>CONCATENATE("(",ROUND((F399/$H399)*100,1),")")</f>
        <v>(1.9)</v>
      </c>
      <c r="H399" s="302">
        <f>SUM(H397:H398)</f>
        <v>13.585000000000015</v>
      </c>
      <c r="I399" s="299" t="str">
        <f>CONCATENATE("(",ROUND((H399/$H399)*100,1),")")</f>
        <v>(100)</v>
      </c>
      <c r="K399" s="302">
        <f t="shared" si="301"/>
        <v>0.2450524401915537</v>
      </c>
      <c r="L399" s="302">
        <f t="shared" si="302"/>
        <v>0.37978208039372152</v>
      </c>
      <c r="M399" s="302">
        <f t="shared" si="303"/>
        <v>1.7165479414752827E-2</v>
      </c>
      <c r="N399" s="302">
        <f t="shared" si="304"/>
        <v>0.6420000000000281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5.2859414087016079</v>
      </c>
      <c r="C408" s="299" t="str">
        <f>CONCATENATE("(",ROUND((B408/$H410)*100,1),")")</f>
        <v>(19.4)</v>
      </c>
      <c r="D408" s="302">
        <f>'Ind T6'!M171</f>
        <v>1.5470485687241069</v>
      </c>
      <c r="E408" s="299" t="str">
        <f>CONCATENATE("(",ROUND((D408/$H410)*100,1),")")</f>
        <v>(5.7)</v>
      </c>
      <c r="F408" s="302">
        <f>'Ind T6'!N171</f>
        <v>0.8482362672205227</v>
      </c>
      <c r="G408" s="299" t="str">
        <f>CONCATENATE("(",ROUND((F408/$H410)*100,1),")")</f>
        <v>(3.1)</v>
      </c>
      <c r="H408" s="302">
        <f>SUM(B408,D408,F408)</f>
        <v>7.681226244646238</v>
      </c>
      <c r="I408" s="299" t="str">
        <f>CONCATENATE("(",ROUND((H408/$H410)*100,1),")")</f>
        <v>(28.2)</v>
      </c>
      <c r="K408" s="302">
        <f>B413-B408</f>
        <v>3.0588266086131632E-2</v>
      </c>
      <c r="L408" s="302">
        <f>D413-D408</f>
        <v>5.0713424957725461E-2</v>
      </c>
      <c r="M408" s="302">
        <f>F413-F408</f>
        <v>3.2890468080186919E-2</v>
      </c>
      <c r="N408" s="302">
        <f>SUM(K408:M408)</f>
        <v>0.11419215912404401</v>
      </c>
    </row>
    <row r="409" spans="1:14" x14ac:dyDescent="0.2">
      <c r="A409" s="282" t="s">
        <v>365</v>
      </c>
      <c r="B409" s="302">
        <f>'Ind T6'!L170</f>
        <v>8.5216674333330076</v>
      </c>
      <c r="C409" s="299" t="str">
        <f>CONCATENATE("(",ROUND((B409/$H410)*100,1),")")</f>
        <v>(31.3)</v>
      </c>
      <c r="D409" s="302">
        <f>'Ind T6'!M170</f>
        <v>9.9979015573912378</v>
      </c>
      <c r="E409" s="299" t="str">
        <f>CONCATENATE("(",ROUND((D409/$H410)*100,1),")")</f>
        <v>(36.7)</v>
      </c>
      <c r="F409" s="302">
        <f>'Ind T6'!N170</f>
        <v>1.0632047646295284</v>
      </c>
      <c r="G409" s="299" t="str">
        <f>CONCATENATE("(",ROUND((F409/$H410)*100,1),")")</f>
        <v>(3.9)</v>
      </c>
      <c r="H409" s="302">
        <f t="shared" ref="H409" si="305">SUM(B409,D409,F409)</f>
        <v>19.582773755353774</v>
      </c>
      <c r="I409" s="299" t="str">
        <f>CONCATENATE("(",ROUND((H409/$H410)*100,1),")")</f>
        <v>(71.8)</v>
      </c>
      <c r="K409" s="302">
        <f t="shared" ref="K409:K410" si="306">B414-B409</f>
        <v>0.35576590853343149</v>
      </c>
      <c r="L409" s="302">
        <f t="shared" ref="L409:L410" si="307">D414-D409</f>
        <v>-2.8349110436964864E-2</v>
      </c>
      <c r="M409" s="302">
        <f t="shared" ref="M409:M410" si="308">F414-F409</f>
        <v>3.2391042779465806E-2</v>
      </c>
      <c r="N409" s="302">
        <f t="shared" ref="N409:N410" si="309">SUM(K409:M409)</f>
        <v>0.35980784087593243</v>
      </c>
    </row>
    <row r="410" spans="1:14" x14ac:dyDescent="0.2">
      <c r="A410" s="282" t="s">
        <v>363</v>
      </c>
      <c r="B410" s="302">
        <f>SUM(B408:B409)</f>
        <v>13.807608842034615</v>
      </c>
      <c r="C410" s="299" t="str">
        <f>CONCATENATE("(",ROUND((B410/$H410)*100,1),")")</f>
        <v>(50.6)</v>
      </c>
      <c r="D410" s="302">
        <f>SUM(D408:D409)</f>
        <v>11.544950126115344</v>
      </c>
      <c r="E410" s="299" t="str">
        <f>CONCATENATE("(",ROUND((D410/$H410)*100,1),")")</f>
        <v>(42.3)</v>
      </c>
      <c r="F410" s="302">
        <f>SUM(F408:F409)</f>
        <v>1.911441031850051</v>
      </c>
      <c r="G410" s="299" t="str">
        <f>CONCATENATE("(",ROUND((F410/$H410)*100,1),")")</f>
        <v>(7)</v>
      </c>
      <c r="H410" s="302">
        <f>SUM(H408:H409)</f>
        <v>27.26400000000001</v>
      </c>
      <c r="I410" s="299" t="str">
        <f>CONCATENATE("(",ROUND((H410/$H410)*100,1),")")</f>
        <v>(100)</v>
      </c>
      <c r="K410" s="302">
        <f t="shared" si="306"/>
        <v>0.38635417461956401</v>
      </c>
      <c r="L410" s="302">
        <f t="shared" si="307"/>
        <v>2.2364314520761042E-2</v>
      </c>
      <c r="M410" s="302">
        <f t="shared" si="308"/>
        <v>6.5281510859652947E-2</v>
      </c>
      <c r="N410" s="302">
        <f t="shared" si="309"/>
        <v>0.47399999999997799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5.3165296747877395</v>
      </c>
      <c r="C413" s="299" t="str">
        <f>CONCATENATE("(",ROUND((B413/$H415)*100,1),")")</f>
        <v>(19.2)</v>
      </c>
      <c r="D413" s="302">
        <f>'Ind T6'!R171</f>
        <v>1.5977619936818324</v>
      </c>
      <c r="E413" s="299" t="str">
        <f>CONCATENATE("(",ROUND((D413/$H415)*100,1),")")</f>
        <v>(5.8)</v>
      </c>
      <c r="F413" s="302">
        <f>'Ind T6'!S171</f>
        <v>0.88112673530070962</v>
      </c>
      <c r="G413" s="299" t="str">
        <f>CONCATENATE("(",ROUND((F413/$H415)*100,1),")")</f>
        <v>(3.2)</v>
      </c>
      <c r="H413" s="302">
        <f>SUM(B413,D413,F413)</f>
        <v>7.7954184037702809</v>
      </c>
      <c r="I413" s="299" t="str">
        <f>CONCATENATE("(",ROUND((H413/$H415)*100,1),")")</f>
        <v>(28.1)</v>
      </c>
      <c r="K413" s="302">
        <f>B418-B413</f>
        <v>8.9122305111357214E-2</v>
      </c>
      <c r="L413" s="302">
        <f>D418-D413</f>
        <v>0.10495582683013249</v>
      </c>
      <c r="M413" s="302">
        <f>F418-F413</f>
        <v>6.6288360888558828E-2</v>
      </c>
      <c r="N413" s="302">
        <f>SUM(K413:M413)</f>
        <v>0.26036649283004853</v>
      </c>
    </row>
    <row r="414" spans="1:14" x14ac:dyDescent="0.2">
      <c r="A414" s="282" t="s">
        <v>365</v>
      </c>
      <c r="B414" s="302">
        <f>'Ind T6'!Q170</f>
        <v>8.8774333418664391</v>
      </c>
      <c r="C414" s="299" t="str">
        <f>CONCATENATE("(",ROUND((B414/$H415)*100,1),")")</f>
        <v>(32)</v>
      </c>
      <c r="D414" s="302">
        <f>'Ind T6'!R170</f>
        <v>9.9695524469542729</v>
      </c>
      <c r="E414" s="299" t="str">
        <f>CONCATENATE("(",ROUND((D414/$H415)*100,1),")")</f>
        <v>(35.9)</v>
      </c>
      <c r="F414" s="302">
        <f>'Ind T6'!S170</f>
        <v>1.0955958074089942</v>
      </c>
      <c r="G414" s="299" t="str">
        <f>CONCATENATE("(",ROUND((F414/$H415)*100,1),")")</f>
        <v>(3.9)</v>
      </c>
      <c r="H414" s="302">
        <f t="shared" ref="H414" si="310">SUM(B414,D414,F414)</f>
        <v>19.942581596229704</v>
      </c>
      <c r="I414" s="299" t="str">
        <f>CONCATENATE("(",ROUND((H414/$H415)*100,1),")")</f>
        <v>(71.9)</v>
      </c>
      <c r="K414" s="302">
        <f t="shared" ref="K414:K415" si="311">B419-B414</f>
        <v>0.81215489304009125</v>
      </c>
      <c r="L414" s="302">
        <f t="shared" ref="L414:L415" si="312">D419-D414</f>
        <v>-2.233007124859121E-2</v>
      </c>
      <c r="M414" s="302">
        <f t="shared" ref="M414:M415" si="313">F419-F414</f>
        <v>4.8808685378397998E-2</v>
      </c>
      <c r="N414" s="302">
        <f t="shared" ref="N414:N415" si="314">SUM(K414:M414)</f>
        <v>0.83863350716989804</v>
      </c>
    </row>
    <row r="415" spans="1:14" x14ac:dyDescent="0.2">
      <c r="A415" s="282" t="s">
        <v>363</v>
      </c>
      <c r="B415" s="302">
        <f>SUM(B413:B414)</f>
        <v>14.193963016654179</v>
      </c>
      <c r="C415" s="299" t="str">
        <f>CONCATENATE("(",ROUND((B415/$H415)*100,1),")")</f>
        <v>(51.2)</v>
      </c>
      <c r="D415" s="302">
        <f>SUM(D413:D414)</f>
        <v>11.567314440636105</v>
      </c>
      <c r="E415" s="299" t="str">
        <f>CONCATENATE("(",ROUND((D415/$H415)*100,1),")")</f>
        <v>(41.7)</v>
      </c>
      <c r="F415" s="302">
        <f>SUM(F413:F414)</f>
        <v>1.9767225427097039</v>
      </c>
      <c r="G415" s="299" t="str">
        <f>CONCATENATE("(",ROUND((F415/$H415)*100,1),")")</f>
        <v>(7.1)</v>
      </c>
      <c r="H415" s="302">
        <f>SUM(H413:H414)</f>
        <v>27.737999999999985</v>
      </c>
      <c r="I415" s="299" t="str">
        <f>CONCATENATE("(",ROUND((H415/$H415)*100,1),")")</f>
        <v>(100)</v>
      </c>
      <c r="K415" s="302">
        <f t="shared" si="311"/>
        <v>0.90127719815144935</v>
      </c>
      <c r="L415" s="302">
        <f t="shared" si="312"/>
        <v>8.2625755581540616E-2</v>
      </c>
      <c r="M415" s="302">
        <f t="shared" si="313"/>
        <v>0.11509704626695649</v>
      </c>
      <c r="N415" s="302">
        <f t="shared" si="314"/>
        <v>1.0989999999999465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5.4056519798990967</v>
      </c>
      <c r="C418" s="299" t="str">
        <f>CONCATENATE("(",ROUND((B418/$H420)*100,1),")")</f>
        <v>(18.7)</v>
      </c>
      <c r="D418" s="302">
        <f>'Ind T6'!W171</f>
        <v>1.7027178205119649</v>
      </c>
      <c r="E418" s="299" t="str">
        <f>CONCATENATE("(",ROUND((D418/$H420)*100,1),")")</f>
        <v>(5.9)</v>
      </c>
      <c r="F418" s="302">
        <f>'Ind T6'!X171</f>
        <v>0.94741509618926845</v>
      </c>
      <c r="G418" s="299" t="str">
        <f>CONCATENATE("(",ROUND((F418/$H420)*100,1),")")</f>
        <v>(3.3)</v>
      </c>
      <c r="H418" s="302">
        <f>SUM(B418,D418,F418)</f>
        <v>8.0557848966003291</v>
      </c>
      <c r="I418" s="299" t="str">
        <f>CONCATENATE("(",ROUND((H418/$H420)*100,1),")")</f>
        <v>(27.9)</v>
      </c>
      <c r="K418" s="302">
        <f>B418-B408</f>
        <v>0.11971057119748885</v>
      </c>
      <c r="L418" s="302">
        <f>D418-D408</f>
        <v>0.15566925178785795</v>
      </c>
      <c r="M418" s="302">
        <f>F418-F408</f>
        <v>9.9178828968745747E-2</v>
      </c>
      <c r="N418" s="302">
        <f>SUM(K418:M418)</f>
        <v>0.37455865195409255</v>
      </c>
    </row>
    <row r="419" spans="1:14" x14ac:dyDescent="0.2">
      <c r="A419" s="282" t="s">
        <v>365</v>
      </c>
      <c r="B419" s="302">
        <f>'Ind T6'!V170</f>
        <v>9.6895882349065303</v>
      </c>
      <c r="C419" s="299" t="str">
        <f>CONCATENATE("(",ROUND((B419/$H420)*100,1),")")</f>
        <v>(33.6)</v>
      </c>
      <c r="D419" s="302">
        <f>'Ind T6'!W170</f>
        <v>9.9472223757056817</v>
      </c>
      <c r="E419" s="299" t="str">
        <f>CONCATENATE("(",ROUND((D419/$H420)*100,1),")")</f>
        <v>(34.5)</v>
      </c>
      <c r="F419" s="302">
        <f>'Ind T6'!X170</f>
        <v>1.1444044927873922</v>
      </c>
      <c r="G419" s="299" t="str">
        <f>CONCATENATE("(",ROUND((F419/$H420)*100,1),")")</f>
        <v>(4)</v>
      </c>
      <c r="H419" s="302">
        <f t="shared" ref="H419" si="315">SUM(B419,D419,F419)</f>
        <v>20.781215103399603</v>
      </c>
      <c r="I419" s="299" t="str">
        <f>CONCATENATE("(",ROUND((H419/$H420)*100,1),")")</f>
        <v>(72.1)</v>
      </c>
      <c r="K419" s="302">
        <f t="shared" ref="K419:K420" si="316">B419-B409</f>
        <v>1.1679208015735227</v>
      </c>
      <c r="L419" s="302">
        <f t="shared" ref="L419:L420" si="317">D419-D409</f>
        <v>-5.0679181685556074E-2</v>
      </c>
      <c r="M419" s="302">
        <f t="shared" ref="M419:M420" si="318">F419-F409</f>
        <v>8.1199728157863804E-2</v>
      </c>
      <c r="N419" s="302">
        <f t="shared" ref="N419:N420" si="319">SUM(K419:M419)</f>
        <v>1.1984413480458305</v>
      </c>
    </row>
    <row r="420" spans="1:14" x14ac:dyDescent="0.2">
      <c r="A420" s="282" t="s">
        <v>363</v>
      </c>
      <c r="B420" s="302">
        <f>SUM(B418:B419)</f>
        <v>15.095240214805628</v>
      </c>
      <c r="C420" s="299" t="str">
        <f>CONCATENATE("(",ROUND((B420/$H420)*100,1),")")</f>
        <v>(52.3)</v>
      </c>
      <c r="D420" s="302">
        <f>SUM(D418:D419)</f>
        <v>11.649940196217646</v>
      </c>
      <c r="E420" s="299" t="str">
        <f>CONCATENATE("(",ROUND((D420/$H420)*100,1),")")</f>
        <v>(40.4)</v>
      </c>
      <c r="F420" s="302">
        <f>SUM(F418:F419)</f>
        <v>2.0918195889766604</v>
      </c>
      <c r="G420" s="299" t="str">
        <f>CONCATENATE("(",ROUND((F420/$H420)*100,1),")")</f>
        <v>(7.3)</v>
      </c>
      <c r="H420" s="302">
        <f>SUM(H418:H419)</f>
        <v>28.836999999999932</v>
      </c>
      <c r="I420" s="299" t="str">
        <f>CONCATENATE("(",ROUND((H420/$H420)*100,1),")")</f>
        <v>(100)</v>
      </c>
      <c r="K420" s="302">
        <f t="shared" si="316"/>
        <v>1.2876313727710134</v>
      </c>
      <c r="L420" s="302">
        <f t="shared" si="317"/>
        <v>0.10499007010230166</v>
      </c>
      <c r="M420" s="302">
        <f t="shared" si="318"/>
        <v>0.18037855712660944</v>
      </c>
      <c r="N420" s="302">
        <f t="shared" si="319"/>
        <v>1.5729999999999245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6.4926556067603896</v>
      </c>
      <c r="C429" s="299" t="str">
        <f>CONCATENATE("(",ROUND((B429/$H431)*100,1),")")</f>
        <v>(13.5)</v>
      </c>
      <c r="D429" s="302">
        <f>'Ind T6'!M180</f>
        <v>1.9496492662665104</v>
      </c>
      <c r="E429" s="299" t="str">
        <f>CONCATENATE("(",ROUND((D429/$H431)*100,1),")")</f>
        <v>(4.1)</v>
      </c>
      <c r="F429" s="302">
        <f>'Ind T6'!N180</f>
        <v>1.7032033707839735</v>
      </c>
      <c r="G429" s="299" t="str">
        <f>CONCATENATE("(",ROUND((F429/$H431)*100,1),")")</f>
        <v>(3.5)</v>
      </c>
      <c r="H429" s="302">
        <f>SUM(B429,D429,F429)</f>
        <v>10.145508243810873</v>
      </c>
      <c r="I429" s="299" t="str">
        <f>CONCATENATE("(",ROUND((H429/$H431)*100,1),")")</f>
        <v>(21.1)</v>
      </c>
      <c r="K429" s="302">
        <f>B434-B429</f>
        <v>0.38474986923843879</v>
      </c>
      <c r="L429" s="302">
        <f>D434-D429</f>
        <v>0.16566126114949609</v>
      </c>
      <c r="M429" s="302">
        <f>F434-F429</f>
        <v>1.0136737224662573E-2</v>
      </c>
      <c r="N429" s="302">
        <f>SUM(K429:M429)</f>
        <v>0.56054786761259745</v>
      </c>
    </row>
    <row r="430" spans="1:14" x14ac:dyDescent="0.2">
      <c r="A430" s="282" t="s">
        <v>365</v>
      </c>
      <c r="B430" s="302">
        <f>'Ind T6'!L179</f>
        <v>19.395122381576325</v>
      </c>
      <c r="C430" s="299" t="str">
        <f>CONCATENATE("(",ROUND((B430/$H431)*100,1),")")</f>
        <v>(40.3)</v>
      </c>
      <c r="D430" s="302">
        <f>'Ind T6'!M179</f>
        <v>16.987806517894406</v>
      </c>
      <c r="E430" s="299" t="str">
        <f>CONCATENATE("(",ROUND((D430/$H431)*100,1),")")</f>
        <v>(35.3)</v>
      </c>
      <c r="F430" s="302">
        <f>'Ind T6'!N179</f>
        <v>1.5595628567184832</v>
      </c>
      <c r="G430" s="299" t="str">
        <f>CONCATENATE("(",ROUND((F430/$H431)*100,1),")")</f>
        <v>(3.2)</v>
      </c>
      <c r="H430" s="302">
        <f t="shared" ref="H430" si="320">SUM(B430,D430,F430)</f>
        <v>37.942491756189213</v>
      </c>
      <c r="I430" s="299" t="str">
        <f>CONCATENATE("(",ROUND((H430/$H431)*100,1),")")</f>
        <v>(78.9)</v>
      </c>
      <c r="K430" s="302">
        <f t="shared" ref="K430:K431" si="321">B435-B430</f>
        <v>1.7128984339574131</v>
      </c>
      <c r="L430" s="302">
        <f t="shared" ref="L430:L431" si="322">D435-D430</f>
        <v>0.44040771508396048</v>
      </c>
      <c r="M430" s="302">
        <f t="shared" ref="M430:M431" si="323">F435-F430</f>
        <v>0.18814598334586341</v>
      </c>
      <c r="N430" s="302">
        <f t="shared" ref="N430:N431" si="324">SUM(K430:M430)</f>
        <v>2.341452132387237</v>
      </c>
    </row>
    <row r="431" spans="1:14" x14ac:dyDescent="0.2">
      <c r="A431" s="282" t="s">
        <v>363</v>
      </c>
      <c r="B431" s="302">
        <f>SUM(B429:B430)</f>
        <v>25.887777988336715</v>
      </c>
      <c r="C431" s="299" t="str">
        <f>CONCATENATE("(",ROUND((B431/$H431)*100,1),")")</f>
        <v>(53.8)</v>
      </c>
      <c r="D431" s="302">
        <f>SUM(D429:D430)</f>
        <v>18.937455784160917</v>
      </c>
      <c r="E431" s="299" t="str">
        <f>CONCATENATE("(",ROUND((D431/$H431)*100,1),")")</f>
        <v>(39.4)</v>
      </c>
      <c r="F431" s="302">
        <f>SUM(F429:F430)</f>
        <v>3.2627662275024569</v>
      </c>
      <c r="G431" s="299" t="str">
        <f>CONCATENATE("(",ROUND((F431/$H431)*100,1),")")</f>
        <v>(6.8)</v>
      </c>
      <c r="H431" s="302">
        <f>SUM(H429:H430)</f>
        <v>48.088000000000086</v>
      </c>
      <c r="I431" s="299" t="str">
        <f>CONCATENATE("(",ROUND((H431/$H431)*100,1),")")</f>
        <v>(100)</v>
      </c>
      <c r="K431" s="302">
        <f t="shared" si="321"/>
        <v>2.0976483031958502</v>
      </c>
      <c r="L431" s="302">
        <f t="shared" si="322"/>
        <v>0.60606897623345546</v>
      </c>
      <c r="M431" s="302">
        <f t="shared" si="323"/>
        <v>0.19828272057052576</v>
      </c>
      <c r="N431" s="302">
        <f t="shared" si="324"/>
        <v>2.9019999999998314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6.8774054759988283</v>
      </c>
      <c r="C434" s="299" t="str">
        <f>CONCATENATE("(",ROUND((B434/$H436)*100,1),")")</f>
        <v>(13.5)</v>
      </c>
      <c r="D434" s="302">
        <f>'Ind T6'!R180</f>
        <v>2.1153105274160064</v>
      </c>
      <c r="E434" s="299" t="str">
        <f>CONCATENATE("(",ROUND((D434/$H436)*100,1),")")</f>
        <v>(4.1)</v>
      </c>
      <c r="F434" s="302">
        <f>'Ind T6'!S180</f>
        <v>1.7133401080086361</v>
      </c>
      <c r="G434" s="299" t="str">
        <f>CONCATENATE("(",ROUND((F434/$H436)*100,1),")")</f>
        <v>(3.4)</v>
      </c>
      <c r="H434" s="302">
        <f>SUM(B434,D434,F434)</f>
        <v>10.70605611142347</v>
      </c>
      <c r="I434" s="299" t="str">
        <f>CONCATENATE("(",ROUND((H434/$H436)*100,1),")")</f>
        <v>(21)</v>
      </c>
      <c r="K434" s="302">
        <f>B439-B434</f>
        <v>0.38706739986372263</v>
      </c>
      <c r="L434" s="302">
        <f>D439-D434</f>
        <v>0.20421970784760513</v>
      </c>
      <c r="M434" s="302">
        <f>F439-F434</f>
        <v>-8.9721208418226173E-2</v>
      </c>
      <c r="N434" s="302">
        <f>SUM(K434:M434)</f>
        <v>0.50156589929310158</v>
      </c>
    </row>
    <row r="435" spans="1:14" x14ac:dyDescent="0.2">
      <c r="A435" s="282" t="s">
        <v>365</v>
      </c>
      <c r="B435" s="302">
        <f>'Ind T6'!Q179</f>
        <v>21.108020815533738</v>
      </c>
      <c r="C435" s="299" t="str">
        <f>CONCATENATE("(",ROUND((B435/$H436)*100,1),")")</f>
        <v>(41.4)</v>
      </c>
      <c r="D435" s="302">
        <f>'Ind T6'!R179</f>
        <v>17.428214232978366</v>
      </c>
      <c r="E435" s="299" t="str">
        <f>CONCATENATE("(",ROUND((D435/$H436)*100,1),")")</f>
        <v>(34.2)</v>
      </c>
      <c r="F435" s="302">
        <f>'Ind T6'!S179</f>
        <v>1.7477088400643466</v>
      </c>
      <c r="G435" s="299" t="str">
        <f>CONCATENATE("(",ROUND((F435/$H436)*100,1),")")</f>
        <v>(3.4)</v>
      </c>
      <c r="H435" s="302">
        <f t="shared" ref="H435" si="325">SUM(B435,D435,F435)</f>
        <v>40.283943888576452</v>
      </c>
      <c r="I435" s="299" t="str">
        <f>CONCATENATE("(",ROUND((H435/$H436)*100,1),")")</f>
        <v>(79)</v>
      </c>
      <c r="K435" s="302">
        <f t="shared" ref="K435:K436" si="326">B440-B435</f>
        <v>2.3768308273838521</v>
      </c>
      <c r="L435" s="302">
        <f t="shared" ref="L435:L436" si="327">D440-D435</f>
        <v>-0.3572190940794826</v>
      </c>
      <c r="M435" s="302">
        <f t="shared" ref="M435:M436" si="328">F440-F435</f>
        <v>0.24882236740262198</v>
      </c>
      <c r="N435" s="302">
        <f t="shared" ref="N435:N436" si="329">SUM(K435:M435)</f>
        <v>2.2684341007069913</v>
      </c>
    </row>
    <row r="436" spans="1:14" x14ac:dyDescent="0.2">
      <c r="A436" s="282" t="s">
        <v>363</v>
      </c>
      <c r="B436" s="302">
        <f>SUM(B434:B435)</f>
        <v>27.985426291532566</v>
      </c>
      <c r="C436" s="299" t="str">
        <f>CONCATENATE("(",ROUND((B436/$H436)*100,1),")")</f>
        <v>(54.9)</v>
      </c>
      <c r="D436" s="302">
        <f>SUM(D434:D435)</f>
        <v>19.543524760394373</v>
      </c>
      <c r="E436" s="299" t="str">
        <f>CONCATENATE("(",ROUND((D436/$H436)*100,1),")")</f>
        <v>(38.3)</v>
      </c>
      <c r="F436" s="302">
        <f>SUM(F434:F435)</f>
        <v>3.4610489480729827</v>
      </c>
      <c r="G436" s="299" t="str">
        <f>CONCATENATE("(",ROUND((F436/$H436)*100,1),")")</f>
        <v>(6.8)</v>
      </c>
      <c r="H436" s="302">
        <f>SUM(H434:H435)</f>
        <v>50.989999999999924</v>
      </c>
      <c r="I436" s="299" t="str">
        <f>CONCATENATE("(",ROUND((H436/$H436)*100,1),")")</f>
        <v>(100)</v>
      </c>
      <c r="K436" s="302">
        <f t="shared" si="326"/>
        <v>2.7638982272475765</v>
      </c>
      <c r="L436" s="302">
        <f t="shared" si="327"/>
        <v>-0.1529993862318797</v>
      </c>
      <c r="M436" s="302">
        <f t="shared" si="328"/>
        <v>0.15910115898439603</v>
      </c>
      <c r="N436" s="302">
        <f t="shared" si="329"/>
        <v>2.7700000000000928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7.264472875862551</v>
      </c>
      <c r="C439" s="299" t="str">
        <f>CONCATENATE("(",ROUND((B439/$H441)*100,1),")")</f>
        <v>(13.5)</v>
      </c>
      <c r="D439" s="302">
        <f>'Ind T6'!W180</f>
        <v>2.3195302352636116</v>
      </c>
      <c r="E439" s="299" t="str">
        <f>CONCATENATE("(",ROUND((D439/$H441)*100,1),")")</f>
        <v>(4.3)</v>
      </c>
      <c r="F439" s="302">
        <f>'Ind T6'!X180</f>
        <v>1.6236188995904099</v>
      </c>
      <c r="G439" s="299" t="str">
        <f>CONCATENATE("(",ROUND((F439/$H441)*100,1),")")</f>
        <v>(3)</v>
      </c>
      <c r="H439" s="302">
        <f>SUM(B439,D439,F439)</f>
        <v>11.207622010716571</v>
      </c>
      <c r="I439" s="299" t="str">
        <f>CONCATENATE("(",ROUND((H439/$H441)*100,1),")")</f>
        <v>(20.8)</v>
      </c>
      <c r="K439" s="302">
        <f>B439-B429</f>
        <v>0.77181726910216142</v>
      </c>
      <c r="L439" s="302">
        <f>D439-D429</f>
        <v>0.36988096899710121</v>
      </c>
      <c r="M439" s="302">
        <f>F439-F429</f>
        <v>-7.95844711935636E-2</v>
      </c>
      <c r="N439" s="302">
        <f>SUM(K439:M439)</f>
        <v>1.062113766905699</v>
      </c>
    </row>
    <row r="440" spans="1:14" x14ac:dyDescent="0.2">
      <c r="A440" s="282" t="s">
        <v>365</v>
      </c>
      <c r="B440" s="302">
        <f>'Ind T6'!V179</f>
        <v>23.48485164291759</v>
      </c>
      <c r="C440" s="299" t="str">
        <f>CONCATENATE("(",ROUND((B440/$H441)*100,1),")")</f>
        <v>(43.7)</v>
      </c>
      <c r="D440" s="302">
        <f>'Ind T6'!W179</f>
        <v>17.070995138898883</v>
      </c>
      <c r="E440" s="299" t="str">
        <f>CONCATENATE("(",ROUND((D440/$H441)*100,1),")")</f>
        <v>(31.8)</v>
      </c>
      <c r="F440" s="302">
        <f>'Ind T6'!X179</f>
        <v>1.9965312074669685</v>
      </c>
      <c r="G440" s="299" t="str">
        <f>CONCATENATE("(",ROUND((F440/$H441)*100,1),")")</f>
        <v>(3.7)</v>
      </c>
      <c r="H440" s="302">
        <f t="shared" ref="H440" si="330">SUM(B440,D440,F440)</f>
        <v>42.552377989283436</v>
      </c>
      <c r="I440" s="299" t="str">
        <f>CONCATENATE("(",ROUND((H440/$H441)*100,1),")")</f>
        <v>(79.2)</v>
      </c>
      <c r="K440" s="302">
        <f t="shared" ref="K440:K441" si="331">B440-B430</f>
        <v>4.0897292613412652</v>
      </c>
      <c r="L440" s="302">
        <f t="shared" ref="L440:L441" si="332">D440-D430</f>
        <v>8.3188621004477881E-2</v>
      </c>
      <c r="M440" s="302">
        <f t="shared" ref="M440:M441" si="333">F440-F430</f>
        <v>0.43696835074848539</v>
      </c>
      <c r="N440" s="302">
        <f t="shared" ref="N440:N441" si="334">SUM(K440:M440)</f>
        <v>4.6098862330942287</v>
      </c>
    </row>
    <row r="441" spans="1:14" x14ac:dyDescent="0.2">
      <c r="A441" s="282" t="s">
        <v>363</v>
      </c>
      <c r="B441" s="302">
        <f>SUM(B439:B440)</f>
        <v>30.749324518780142</v>
      </c>
      <c r="C441" s="299" t="str">
        <f>CONCATENATE("(",ROUND((B441/$H441)*100,1),")")</f>
        <v>(57.2)</v>
      </c>
      <c r="D441" s="302">
        <f>SUM(D439:D440)</f>
        <v>19.390525374162493</v>
      </c>
      <c r="E441" s="299" t="str">
        <f>CONCATENATE("(",ROUND((D441/$H441)*100,1),")")</f>
        <v>(36.1)</v>
      </c>
      <c r="F441" s="302">
        <f>SUM(F439:F440)</f>
        <v>3.6201501070573787</v>
      </c>
      <c r="G441" s="299" t="str">
        <f>CONCATENATE("(",ROUND((F441/$H441)*100,1),")")</f>
        <v>(6.7)</v>
      </c>
      <c r="H441" s="302">
        <f>SUM(H439:H440)</f>
        <v>53.760000000000005</v>
      </c>
      <c r="I441" s="299" t="str">
        <f>CONCATENATE("(",ROUND((H441/$H441)*100,1),")")</f>
        <v>(100)</v>
      </c>
      <c r="K441" s="302">
        <f t="shared" si="331"/>
        <v>4.8615465304434267</v>
      </c>
      <c r="L441" s="302">
        <f t="shared" si="332"/>
        <v>0.45306959000157576</v>
      </c>
      <c r="M441" s="302">
        <f t="shared" si="333"/>
        <v>0.35738387955492179</v>
      </c>
      <c r="N441" s="302">
        <f t="shared" si="334"/>
        <v>5.6719999999999242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2.2290910289283601</v>
      </c>
      <c r="C450" s="299" t="str">
        <f>CONCATENATE("(",ROUND((B450/$H452)*100,1),")")</f>
        <v>(18.6)</v>
      </c>
      <c r="D450" s="302">
        <f>'Ind T6'!M189</f>
        <v>1.7080483907184008</v>
      </c>
      <c r="E450" s="299" t="str">
        <f>CONCATENATE("(",ROUND((D450/$H452)*100,1),")")</f>
        <v>(14.2)</v>
      </c>
      <c r="F450" s="302">
        <f>'Ind T6'!N189</f>
        <v>2.0929584538356347</v>
      </c>
      <c r="G450" s="299" t="str">
        <f>CONCATENATE("(",ROUND((F450/$H452)*100,1),")")</f>
        <v>(17.4)</v>
      </c>
      <c r="H450" s="302">
        <f>SUM(B450,D450,F450)</f>
        <v>6.0300978734823953</v>
      </c>
      <c r="I450" s="299" t="str">
        <f>CONCATENATE("(",ROUND((H450/$H452)*100,1),")")</f>
        <v>(50.3)</v>
      </c>
      <c r="K450" s="302">
        <f>B455-B450</f>
        <v>0.10791759073878726</v>
      </c>
      <c r="L450" s="302">
        <f>D455-D450</f>
        <v>0.14173017983330549</v>
      </c>
      <c r="M450" s="302">
        <f>F455-F450</f>
        <v>-0.12258352502941339</v>
      </c>
      <c r="N450" s="302">
        <f>SUM(K450:M450)</f>
        <v>0.12706424554267937</v>
      </c>
    </row>
    <row r="451" spans="1:14" x14ac:dyDescent="0.2">
      <c r="A451" s="282" t="s">
        <v>365</v>
      </c>
      <c r="B451" s="302">
        <f>'Ind T6'!L188</f>
        <v>2.0154651450582031</v>
      </c>
      <c r="C451" s="299" t="str">
        <f>CONCATENATE("(",ROUND((B451/$H452)*100,1),")")</f>
        <v>(16.8)</v>
      </c>
      <c r="D451" s="302">
        <f>'Ind T6'!M188</f>
        <v>2.9845309532697644</v>
      </c>
      <c r="E451" s="299" t="str">
        <f>CONCATENATE("(",ROUND((D451/$H452)*100,1),")")</f>
        <v>(24.9)</v>
      </c>
      <c r="F451" s="302">
        <f>'Ind T6'!N188</f>
        <v>0.96890602818963301</v>
      </c>
      <c r="G451" s="299" t="str">
        <f>CONCATENATE("(",ROUND((F451/$H452)*100,1),")")</f>
        <v>(8.1)</v>
      </c>
      <c r="H451" s="302">
        <f t="shared" ref="H451" si="335">SUM(B451,D451,F451)</f>
        <v>5.9689021265176008</v>
      </c>
      <c r="I451" s="299" t="str">
        <f>CONCATENATE("(",ROUND((H451/$H452)*100,1),")")</f>
        <v>(49.7)</v>
      </c>
      <c r="K451" s="302">
        <f t="shared" ref="K451:K452" si="336">B456-B451</f>
        <v>-4.0418621475249328E-2</v>
      </c>
      <c r="L451" s="302">
        <f t="shared" ref="L451:L452" si="337">D456-D451</f>
        <v>0.14059303341512752</v>
      </c>
      <c r="M451" s="302">
        <f t="shared" ref="M451:M452" si="338">F456-F451</f>
        <v>-0.10223865748255034</v>
      </c>
      <c r="N451" s="302">
        <f t="shared" ref="N451:N452" si="339">SUM(K451:M451)</f>
        <v>-2.0642455426721495E-3</v>
      </c>
    </row>
    <row r="452" spans="1:14" x14ac:dyDescent="0.2">
      <c r="A452" s="282" t="s">
        <v>363</v>
      </c>
      <c r="B452" s="302">
        <f>SUM(B450:B451)</f>
        <v>4.2445561739865632</v>
      </c>
      <c r="C452" s="299" t="str">
        <f>CONCATENATE("(",ROUND((B452/$H452)*100,1),")")</f>
        <v>(35.4)</v>
      </c>
      <c r="D452" s="302">
        <f>SUM(D450:D451)</f>
        <v>4.6925793439881653</v>
      </c>
      <c r="E452" s="299" t="str">
        <f>CONCATENATE("(",ROUND((D452/$H452)*100,1),")")</f>
        <v>(39.1)</v>
      </c>
      <c r="F452" s="302">
        <f>SUM(F450:F451)</f>
        <v>3.0618644820252676</v>
      </c>
      <c r="G452" s="299" t="str">
        <f>CONCATENATE("(",ROUND((F452/$H452)*100,1),")")</f>
        <v>(25.5)</v>
      </c>
      <c r="H452" s="302">
        <f>SUM(H450:H451)</f>
        <v>11.998999999999995</v>
      </c>
      <c r="I452" s="299" t="str">
        <f>CONCATENATE("(",ROUND((H452/$H452)*100,1),")")</f>
        <v>(100)</v>
      </c>
      <c r="K452" s="302">
        <f t="shared" si="336"/>
        <v>6.7498969263537489E-2</v>
      </c>
      <c r="L452" s="302">
        <f t="shared" si="337"/>
        <v>0.28232321324843301</v>
      </c>
      <c r="M452" s="302">
        <f t="shared" si="338"/>
        <v>-0.2248221825119634</v>
      </c>
      <c r="N452" s="302">
        <f t="shared" si="339"/>
        <v>0.12500000000000711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2.3370086196671473</v>
      </c>
      <c r="C455" s="299" t="str">
        <f>CONCATENATE("(",ROUND((B455/$H457)*100,1),")")</f>
        <v>(19.3)</v>
      </c>
      <c r="D455" s="302">
        <f>'Ind T6'!R189</f>
        <v>1.8497785705517062</v>
      </c>
      <c r="E455" s="299" t="str">
        <f>CONCATENATE("(",ROUND((D455/$H457)*100,1),")")</f>
        <v>(15.3)</v>
      </c>
      <c r="F455" s="302">
        <f>'Ind T6'!S189</f>
        <v>1.9703749288062213</v>
      </c>
      <c r="G455" s="299" t="str">
        <f>CONCATENATE("(",ROUND((F455/$H457)*100,1),")")</f>
        <v>(16.3)</v>
      </c>
      <c r="H455" s="302">
        <f>SUM(B455,D455,F455)</f>
        <v>6.1571621190250756</v>
      </c>
      <c r="I455" s="299" t="str">
        <f>CONCATENATE("(",ROUND((H455/$H457)*100,1),")")</f>
        <v>(50.8)</v>
      </c>
      <c r="K455" s="302">
        <f>B460-B455</f>
        <v>0.24529155000778369</v>
      </c>
      <c r="L455" s="302">
        <f>D460-D455</f>
        <v>0.26499795564165773</v>
      </c>
      <c r="M455" s="302">
        <f>F460-F455</f>
        <v>0.19660514909849125</v>
      </c>
      <c r="N455" s="302">
        <f>SUM(K455:M455)</f>
        <v>0.70689465474793267</v>
      </c>
    </row>
    <row r="456" spans="1:14" x14ac:dyDescent="0.2">
      <c r="A456" s="282" t="s">
        <v>365</v>
      </c>
      <c r="B456" s="302">
        <f>'Ind T6'!Q188</f>
        <v>1.9750465235829537</v>
      </c>
      <c r="C456" s="299" t="str">
        <f>CONCATENATE("(",ROUND((B456/$H457)*100,1),")")</f>
        <v>(16.3)</v>
      </c>
      <c r="D456" s="302">
        <f>'Ind T6'!R188</f>
        <v>3.1251239866848919</v>
      </c>
      <c r="E456" s="299" t="str">
        <f>CONCATENATE("(",ROUND((D456/$H457)*100,1),")")</f>
        <v>(25.8)</v>
      </c>
      <c r="F456" s="302">
        <f>'Ind T6'!S188</f>
        <v>0.86666737070708266</v>
      </c>
      <c r="G456" s="299" t="str">
        <f>CONCATENATE("(",ROUND((F456/$H457)*100,1),")")</f>
        <v>(7.1)</v>
      </c>
      <c r="H456" s="302">
        <f t="shared" ref="H456" si="340">SUM(B456,D456,F456)</f>
        <v>5.9668378809749285</v>
      </c>
      <c r="I456" s="299" t="str">
        <f>CONCATENATE("(",ROUND((H456/$H457)*100,1),")")</f>
        <v>(49.2)</v>
      </c>
      <c r="K456" s="302">
        <f t="shared" ref="K456:K457" si="341">B461-B456</f>
        <v>5.7163160926726686E-2</v>
      </c>
      <c r="L456" s="302">
        <f t="shared" ref="L456:L457" si="342">D461-D456</f>
        <v>0.28976956090746508</v>
      </c>
      <c r="M456" s="302">
        <f t="shared" ref="M456:M457" si="343">F461-F456</f>
        <v>0.11117262341786693</v>
      </c>
      <c r="N456" s="302">
        <f t="shared" ref="N456:N457" si="344">SUM(K456:M456)</f>
        <v>0.4581053452520587</v>
      </c>
    </row>
    <row r="457" spans="1:14" x14ac:dyDescent="0.2">
      <c r="A457" s="282" t="s">
        <v>363</v>
      </c>
      <c r="B457" s="302">
        <f>SUM(B455:B456)</f>
        <v>4.3120551432501006</v>
      </c>
      <c r="C457" s="299" t="str">
        <f>CONCATENATE("(",ROUND((B457/$H457)*100,1),")")</f>
        <v>(35.6)</v>
      </c>
      <c r="D457" s="302">
        <f>SUM(D455:D456)</f>
        <v>4.9749025572365984</v>
      </c>
      <c r="E457" s="299" t="str">
        <f>CONCATENATE("(",ROUND((D457/$H457)*100,1),")")</f>
        <v>(41)</v>
      </c>
      <c r="F457" s="302">
        <f>SUM(F455:F456)</f>
        <v>2.8370422995133042</v>
      </c>
      <c r="G457" s="299" t="str">
        <f>CONCATENATE("(",ROUND((F457/$H457)*100,1),")")</f>
        <v>(23.4)</v>
      </c>
      <c r="H457" s="302">
        <f>SUM(H455:H456)</f>
        <v>12.124000000000004</v>
      </c>
      <c r="I457" s="299" t="str">
        <f>CONCATENATE("(",ROUND((H457/$H457)*100,1),")")</f>
        <v>(100)</v>
      </c>
      <c r="K457" s="302">
        <f t="shared" si="341"/>
        <v>0.30245471093451037</v>
      </c>
      <c r="L457" s="302">
        <f t="shared" si="342"/>
        <v>0.5547675165491226</v>
      </c>
      <c r="M457" s="302">
        <f t="shared" si="343"/>
        <v>0.30777777251635818</v>
      </c>
      <c r="N457" s="302">
        <f t="shared" si="344"/>
        <v>1.1649999999999912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2.582300169674931</v>
      </c>
      <c r="C460" s="299" t="str">
        <f>CONCATENATE("(",ROUND((B460/$H462)*100,1),")")</f>
        <v>(19.4)</v>
      </c>
      <c r="D460" s="302">
        <f>'Ind T6'!W189</f>
        <v>2.114776526193364</v>
      </c>
      <c r="E460" s="299" t="str">
        <f>CONCATENATE("(",ROUND((D460/$H462)*100,1),")")</f>
        <v>(15.9)</v>
      </c>
      <c r="F460" s="302">
        <f>'Ind T6'!X189</f>
        <v>2.1669800779047126</v>
      </c>
      <c r="G460" s="299" t="str">
        <f>CONCATENATE("(",ROUND((F460/$H462)*100,1),")")</f>
        <v>(16.3)</v>
      </c>
      <c r="H460" s="302">
        <f>SUM(B460,D460,F460)</f>
        <v>6.864056773773008</v>
      </c>
      <c r="I460" s="299" t="str">
        <f>CONCATENATE("(",ROUND((H460/$H462)*100,1),")")</f>
        <v>(51.7)</v>
      </c>
      <c r="K460" s="302">
        <f>B460-B450</f>
        <v>0.35320914074657095</v>
      </c>
      <c r="L460" s="302">
        <f>D460-D450</f>
        <v>0.40672813547496323</v>
      </c>
      <c r="M460" s="302">
        <f>F460-F450</f>
        <v>7.4021624069077863E-2</v>
      </c>
      <c r="N460" s="302">
        <f>SUM(K460:M460)</f>
        <v>0.83395890029061204</v>
      </c>
    </row>
    <row r="461" spans="1:14" x14ac:dyDescent="0.2">
      <c r="A461" s="282" t="s">
        <v>365</v>
      </c>
      <c r="B461" s="302">
        <f>'Ind T6'!V188</f>
        <v>2.0322096845096804</v>
      </c>
      <c r="C461" s="299" t="str">
        <f>CONCATENATE("(",ROUND((B461/$H462)*100,1),")")</f>
        <v>(15.3)</v>
      </c>
      <c r="D461" s="302">
        <f>'Ind T6'!W188</f>
        <v>3.414893547592357</v>
      </c>
      <c r="E461" s="299" t="str">
        <f>CONCATENATE("(",ROUND((D461/$H462)*100,1),")")</f>
        <v>(25.7)</v>
      </c>
      <c r="F461" s="302">
        <f>'Ind T6'!X188</f>
        <v>0.9778399941249496</v>
      </c>
      <c r="G461" s="299" t="str">
        <f>CONCATENATE("(",ROUND((F461/$H462)*100,1),")")</f>
        <v>(7.4)</v>
      </c>
      <c r="H461" s="302">
        <f t="shared" ref="H461" si="345">SUM(B461,D461,F461)</f>
        <v>6.4249432262269872</v>
      </c>
      <c r="I461" s="299" t="str">
        <f>CONCATENATE("(",ROUND((H461/$H462)*100,1),")")</f>
        <v>(48.3)</v>
      </c>
      <c r="K461" s="302">
        <f t="shared" ref="K461:K462" si="346">B461-B451</f>
        <v>1.6744539451477358E-2</v>
      </c>
      <c r="L461" s="302">
        <f t="shared" ref="L461:L462" si="347">D461-D451</f>
        <v>0.43036259432259261</v>
      </c>
      <c r="M461" s="302">
        <f t="shared" ref="M461:M462" si="348">F461-F451</f>
        <v>8.9339659353165901E-3</v>
      </c>
      <c r="N461" s="302">
        <f t="shared" ref="N461:N462" si="349">SUM(K461:M461)</f>
        <v>0.45604109970938655</v>
      </c>
    </row>
    <row r="462" spans="1:14" x14ac:dyDescent="0.2">
      <c r="A462" s="282" t="s">
        <v>363</v>
      </c>
      <c r="B462" s="302">
        <f>SUM(B460:B461)</f>
        <v>4.614509854184611</v>
      </c>
      <c r="C462" s="299" t="str">
        <f>CONCATENATE("(",ROUND((B462/$H462)*100,1),")")</f>
        <v>(34.7)</v>
      </c>
      <c r="D462" s="302">
        <f>SUM(D460:D461)</f>
        <v>5.529670073785721</v>
      </c>
      <c r="E462" s="299" t="str">
        <f>CONCATENATE("(",ROUND((D462/$H462)*100,1),")")</f>
        <v>(41.6)</v>
      </c>
      <c r="F462" s="302">
        <f>SUM(F460:F461)</f>
        <v>3.1448200720296624</v>
      </c>
      <c r="G462" s="299" t="str">
        <f>CONCATENATE("(",ROUND((F462/$H462)*100,1),")")</f>
        <v>(23.7)</v>
      </c>
      <c r="H462" s="302">
        <f>SUM(H460:H461)</f>
        <v>13.288999999999994</v>
      </c>
      <c r="I462" s="299" t="str">
        <f>CONCATENATE("(",ROUND((H462/$H462)*100,1),")")</f>
        <v>(100)</v>
      </c>
      <c r="K462" s="302">
        <f t="shared" si="346"/>
        <v>0.36995368019804786</v>
      </c>
      <c r="L462" s="302">
        <f t="shared" si="347"/>
        <v>0.83709072979755561</v>
      </c>
      <c r="M462" s="302">
        <f t="shared" si="348"/>
        <v>8.2955590004394786E-2</v>
      </c>
      <c r="N462" s="302">
        <f t="shared" si="349"/>
        <v>1.2899999999999983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1.7239304833797708</v>
      </c>
      <c r="C471" s="299" t="str">
        <f>CONCATENATE("(",ROUND((B471/$H473)*100,1),")")</f>
        <v>(20.4)</v>
      </c>
      <c r="D471" s="302">
        <f>'Ind T6'!M198</f>
        <v>0.74345048749544584</v>
      </c>
      <c r="E471" s="299" t="str">
        <f>CONCATENATE("(",ROUND((D471/$H473)*100,1),")")</f>
        <v>(8.8)</v>
      </c>
      <c r="F471" s="302">
        <f>'Ind T6'!N198</f>
        <v>0.44322768770758786</v>
      </c>
      <c r="G471" s="299" t="str">
        <f>CONCATENATE("(",ROUND((F471/$H473)*100,1),")")</f>
        <v>(5.2)</v>
      </c>
      <c r="H471" s="302">
        <f>SUM(B471,D471,F471)</f>
        <v>2.9106086585828046</v>
      </c>
      <c r="I471" s="299" t="str">
        <f>CONCATENATE("(",ROUND((H471/$H473)*100,1),")")</f>
        <v>(34.4)</v>
      </c>
      <c r="K471" s="302">
        <f>B476-B471</f>
        <v>2.3137554474020661E-2</v>
      </c>
      <c r="L471" s="302">
        <f>D476-D471</f>
        <v>-1.6621867611397279E-2</v>
      </c>
      <c r="M471" s="302">
        <f>F476-F471</f>
        <v>5.4536449771617201E-3</v>
      </c>
      <c r="N471" s="302">
        <f>SUM(K471:M471)</f>
        <v>1.1969331839785102E-2</v>
      </c>
    </row>
    <row r="472" spans="1:14" x14ac:dyDescent="0.2">
      <c r="A472" s="282" t="s">
        <v>365</v>
      </c>
      <c r="B472" s="302">
        <f>'Ind T6'!L197</f>
        <v>1.9501362272624743</v>
      </c>
      <c r="C472" s="299" t="str">
        <f>CONCATENATE("(",ROUND((B472/$H473)*100,1),")")</f>
        <v>(23.1)</v>
      </c>
      <c r="D472" s="302">
        <f>'Ind T6'!M197</f>
        <v>1.636684382028514</v>
      </c>
      <c r="E472" s="299" t="str">
        <f>CONCATENATE("(",ROUND((D472/$H473)*100,1),")")</f>
        <v>(19.4)</v>
      </c>
      <c r="F472" s="302">
        <f>'Ind T6'!N197</f>
        <v>1.9575707321262052</v>
      </c>
      <c r="G472" s="299" t="str">
        <f>CONCATENATE("(",ROUND((F472/$H473)*100,1),")")</f>
        <v>(23.2)</v>
      </c>
      <c r="H472" s="302">
        <f t="shared" ref="H472" si="350">SUM(B472,D472,F472)</f>
        <v>5.5443913414171933</v>
      </c>
      <c r="I472" s="299" t="str">
        <f>CONCATENATE("(",ROUND((H472/$H473)*100,1),")")</f>
        <v>(65.6)</v>
      </c>
      <c r="K472" s="302">
        <f t="shared" ref="K472:K473" si="351">B477-B472</f>
        <v>-9.6443232471119078E-2</v>
      </c>
      <c r="L472" s="302">
        <f t="shared" ref="L472:L473" si="352">D477-D472</f>
        <v>-5.3671633238452809E-2</v>
      </c>
      <c r="M472" s="302">
        <f t="shared" ref="M472:M473" si="353">F477-F472</f>
        <v>-3.0854466130210811E-2</v>
      </c>
      <c r="N472" s="302">
        <f t="shared" ref="N472:N473" si="354">SUM(K472:M472)</f>
        <v>-0.1809693318397827</v>
      </c>
    </row>
    <row r="473" spans="1:14" x14ac:dyDescent="0.2">
      <c r="A473" s="282" t="s">
        <v>363</v>
      </c>
      <c r="B473" s="302">
        <f>SUM(B471:B472)</f>
        <v>3.6740667106422453</v>
      </c>
      <c r="C473" s="299" t="str">
        <f>CONCATENATE("(",ROUND((B473/$H473)*100,1),")")</f>
        <v>(43.5)</v>
      </c>
      <c r="D473" s="302">
        <f>SUM(D471:D472)</f>
        <v>2.3801348695239599</v>
      </c>
      <c r="E473" s="299" t="str">
        <f>CONCATENATE("(",ROUND((D473/$H473)*100,1),")")</f>
        <v>(28.2)</v>
      </c>
      <c r="F473" s="302">
        <f>SUM(F471:F472)</f>
        <v>2.4007984198337931</v>
      </c>
      <c r="G473" s="299" t="str">
        <f>CONCATENATE("(",ROUND((F473/$H473)*100,1),")")</f>
        <v>(28.4)</v>
      </c>
      <c r="H473" s="302">
        <f>SUM(H471:H472)</f>
        <v>8.4549999999999983</v>
      </c>
      <c r="I473" s="299" t="str">
        <f>CONCATENATE("(",ROUND((H473/$H473)*100,1),")")</f>
        <v>(100)</v>
      </c>
      <c r="K473" s="302">
        <f t="shared" si="351"/>
        <v>-7.3305677997098861E-2</v>
      </c>
      <c r="L473" s="302">
        <f t="shared" si="352"/>
        <v>-7.0293500849850421E-2</v>
      </c>
      <c r="M473" s="302">
        <f t="shared" si="353"/>
        <v>-2.540082115304898E-2</v>
      </c>
      <c r="N473" s="302">
        <f t="shared" si="354"/>
        <v>-0.16899999999999826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1.7470680378537915</v>
      </c>
      <c r="C476" s="299" t="str">
        <f>CONCATENATE("(",ROUND((B476/$H478)*100,1),")")</f>
        <v>(21.1)</v>
      </c>
      <c r="D476" s="302">
        <f>'Ind T6'!R198</f>
        <v>0.72682861988404857</v>
      </c>
      <c r="E476" s="299" t="str">
        <f>CONCATENATE("(",ROUND((D476/$H478)*100,1),")")</f>
        <v>(8.8)</v>
      </c>
      <c r="F476" s="302">
        <f>'Ind T6'!S198</f>
        <v>0.44868133268474958</v>
      </c>
      <c r="G476" s="299" t="str">
        <f>CONCATENATE("(",ROUND((F476/$H478)*100,1),")")</f>
        <v>(5.4)</v>
      </c>
      <c r="H476" s="302">
        <f>SUM(B476,D476,F476)</f>
        <v>2.9225779904225897</v>
      </c>
      <c r="I476" s="299" t="str">
        <f>CONCATENATE("(",ROUND((H476/$H478)*100,1),")")</f>
        <v>(35.3)</v>
      </c>
      <c r="K476" s="302">
        <f>B481-B476</f>
        <v>9.775805660237169E-2</v>
      </c>
      <c r="L476" s="302">
        <f>D481-D476</f>
        <v>8.111931114762938E-3</v>
      </c>
      <c r="M476" s="302">
        <f>F481-F476</f>
        <v>2.3215135397286368E-2</v>
      </c>
      <c r="N476" s="302">
        <f>SUM(K476:M476)</f>
        <v>0.129085123114421</v>
      </c>
    </row>
    <row r="477" spans="1:14" x14ac:dyDescent="0.2">
      <c r="A477" s="282" t="s">
        <v>365</v>
      </c>
      <c r="B477" s="302">
        <f>'Ind T6'!Q197</f>
        <v>1.8536929947913552</v>
      </c>
      <c r="C477" s="299" t="str">
        <f>CONCATENATE("(",ROUND((B477/$H478)*100,1),")")</f>
        <v>(22.4)</v>
      </c>
      <c r="D477" s="302">
        <f>'Ind T6'!R197</f>
        <v>1.5830127487900612</v>
      </c>
      <c r="E477" s="299" t="str">
        <f>CONCATENATE("(",ROUND((D477/$H478)*100,1),")")</f>
        <v>(19.1)</v>
      </c>
      <c r="F477" s="302">
        <f>'Ind T6'!S197</f>
        <v>1.9267162659959944</v>
      </c>
      <c r="G477" s="299" t="str">
        <f>CONCATENATE("(",ROUND((F477/$H478)*100,1),")")</f>
        <v>(23.3)</v>
      </c>
      <c r="H477" s="302">
        <f t="shared" ref="H477" si="355">SUM(B477,D477,F477)</f>
        <v>5.3634220095774108</v>
      </c>
      <c r="I477" s="299" t="str">
        <f>CONCATENATE("(",ROUND((H477/$H478)*100,1),")")</f>
        <v>(64.7)</v>
      </c>
      <c r="K477" s="302">
        <f t="shared" ref="K477:K478" si="356">B482-B477</f>
        <v>-7.0313470501246478E-2</v>
      </c>
      <c r="L477" s="302">
        <f t="shared" ref="L477:L478" si="357">D482-D477</f>
        <v>-3.8604322006386527E-2</v>
      </c>
      <c r="M477" s="302">
        <f t="shared" ref="M477:M478" si="358">F482-F477</f>
        <v>-1.5167330606791873E-2</v>
      </c>
      <c r="N477" s="302">
        <f t="shared" ref="N477:N478" si="359">SUM(K477:M477)</f>
        <v>-0.12408512311442488</v>
      </c>
    </row>
    <row r="478" spans="1:14" x14ac:dyDescent="0.2">
      <c r="A478" s="282" t="s">
        <v>363</v>
      </c>
      <c r="B478" s="302">
        <f>SUM(B476:B477)</f>
        <v>3.6007610326451465</v>
      </c>
      <c r="C478" s="299" t="str">
        <f>CONCATENATE("(",ROUND((B478/$H478)*100,1),")")</f>
        <v>(43.5)</v>
      </c>
      <c r="D478" s="302">
        <f>SUM(D476:D477)</f>
        <v>2.3098413686741095</v>
      </c>
      <c r="E478" s="299" t="str">
        <f>CONCATENATE("(",ROUND((D478/$H478)*100,1),")")</f>
        <v>(27.9)</v>
      </c>
      <c r="F478" s="302">
        <f>SUM(F476:F477)</f>
        <v>2.3753975986807441</v>
      </c>
      <c r="G478" s="299" t="str">
        <f>CONCATENATE("(",ROUND((F478/$H478)*100,1),")")</f>
        <v>(28.7)</v>
      </c>
      <c r="H478" s="302">
        <f>SUM(H476:H477)</f>
        <v>8.2860000000000014</v>
      </c>
      <c r="I478" s="299" t="str">
        <f>CONCATENATE("(",ROUND((H478/$H478)*100,1),")")</f>
        <v>(100)</v>
      </c>
      <c r="K478" s="302">
        <f t="shared" si="356"/>
        <v>2.7444586101125434E-2</v>
      </c>
      <c r="L478" s="302">
        <f t="shared" si="357"/>
        <v>-3.0492390891623256E-2</v>
      </c>
      <c r="M478" s="302">
        <f t="shared" si="358"/>
        <v>8.047804790494606E-3</v>
      </c>
      <c r="N478" s="302">
        <f t="shared" si="359"/>
        <v>4.9999999999967848E-3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1.8448260944561632</v>
      </c>
      <c r="C481" s="299" t="str">
        <f>CONCATENATE("(",ROUND((B481/$H483)*100,1),")")</f>
        <v>(22.3)</v>
      </c>
      <c r="D481" s="302">
        <f>'Ind T6'!W198</f>
        <v>0.7349405509988115</v>
      </c>
      <c r="E481" s="299" t="str">
        <f>CONCATENATE("(",ROUND((D481/$H483)*100,1),")")</f>
        <v>(8.9)</v>
      </c>
      <c r="F481" s="302">
        <f>'Ind T6'!X198</f>
        <v>0.47189646808203595</v>
      </c>
      <c r="G481" s="299" t="str">
        <f>CONCATENATE("(",ROUND((F481/$H483)*100,1),")")</f>
        <v>(5.7)</v>
      </c>
      <c r="H481" s="302">
        <f>SUM(B481,D481,F481)</f>
        <v>3.0516631135370105</v>
      </c>
      <c r="I481" s="299" t="str">
        <f>CONCATENATE("(",ROUND((H481/$H483)*100,1),")")</f>
        <v>(36.8)</v>
      </c>
      <c r="K481" s="302">
        <f>B481-B471</f>
        <v>0.12089561107639235</v>
      </c>
      <c r="L481" s="302">
        <f>D481-D471</f>
        <v>-8.5099364966343405E-3</v>
      </c>
      <c r="M481" s="302">
        <f>F481-F471</f>
        <v>2.8668780374448088E-2</v>
      </c>
      <c r="N481" s="302">
        <f>SUM(K481:M481)</f>
        <v>0.1410544549542061</v>
      </c>
    </row>
    <row r="482" spans="1:14" x14ac:dyDescent="0.2">
      <c r="A482" s="282" t="s">
        <v>365</v>
      </c>
      <c r="B482" s="302">
        <f>'Ind T6'!V197</f>
        <v>1.7833795242901087</v>
      </c>
      <c r="C482" s="299" t="str">
        <f>CONCATENATE("(",ROUND((B482/$H483)*100,1),")")</f>
        <v>(21.5)</v>
      </c>
      <c r="D482" s="302">
        <f>'Ind T6'!W197</f>
        <v>1.5444084267836746</v>
      </c>
      <c r="E482" s="299" t="str">
        <f>CONCATENATE("(",ROUND((D482/$H483)*100,1),")")</f>
        <v>(18.6)</v>
      </c>
      <c r="F482" s="302">
        <f>'Ind T6'!X197</f>
        <v>1.9115489353892026</v>
      </c>
      <c r="G482" s="299" t="str">
        <f>CONCATENATE("(",ROUND((F482/$H483)*100,1),")")</f>
        <v>(23.1)</v>
      </c>
      <c r="H482" s="302">
        <f t="shared" ref="H482" si="360">SUM(B482,D482,F482)</f>
        <v>5.2393368864629855</v>
      </c>
      <c r="I482" s="299" t="str">
        <f>CONCATENATE("(",ROUND((H482/$H483)*100,1),")")</f>
        <v>(63.2)</v>
      </c>
      <c r="K482" s="302">
        <f t="shared" ref="K482:K483" si="361">B482-B472</f>
        <v>-0.16675670297236556</v>
      </c>
      <c r="L482" s="302">
        <f t="shared" ref="L482:L483" si="362">D482-D472</f>
        <v>-9.2275955244839336E-2</v>
      </c>
      <c r="M482" s="302">
        <f t="shared" ref="M482:M483" si="363">F482-F472</f>
        <v>-4.6021796737002685E-2</v>
      </c>
      <c r="N482" s="302">
        <f t="shared" ref="N482:N483" si="364">SUM(K482:M482)</f>
        <v>-0.30505445495420758</v>
      </c>
    </row>
    <row r="483" spans="1:14" x14ac:dyDescent="0.2">
      <c r="A483" s="282" t="s">
        <v>363</v>
      </c>
      <c r="B483" s="302">
        <f>SUM(B481:B482)</f>
        <v>3.6282056187462719</v>
      </c>
      <c r="C483" s="299" t="str">
        <f>CONCATENATE("(",ROUND((B483/$H483)*100,1),")")</f>
        <v>(43.8)</v>
      </c>
      <c r="D483" s="302">
        <f>SUM(D481:D482)</f>
        <v>2.2793489777824862</v>
      </c>
      <c r="E483" s="299" t="str">
        <f>CONCATENATE("(",ROUND((D483/$H483)*100,1),")")</f>
        <v>(27.5)</v>
      </c>
      <c r="F483" s="302">
        <f>SUM(F481:F482)</f>
        <v>2.3834454034712387</v>
      </c>
      <c r="G483" s="299" t="str">
        <f>CONCATENATE("(",ROUND((F483/$H483)*100,1),")")</f>
        <v>(28.7)</v>
      </c>
      <c r="H483" s="302">
        <f>SUM(H481:H482)</f>
        <v>8.2909999999999968</v>
      </c>
      <c r="I483" s="299" t="str">
        <f>CONCATENATE("(",ROUND((H483/$H483)*100,1),")")</f>
        <v>(100)</v>
      </c>
      <c r="K483" s="302">
        <f t="shared" si="361"/>
        <v>-4.5861091895973427E-2</v>
      </c>
      <c r="L483" s="302">
        <f t="shared" si="362"/>
        <v>-0.10078589174147368</v>
      </c>
      <c r="M483" s="302">
        <f t="shared" si="363"/>
        <v>-1.7353016362554374E-2</v>
      </c>
      <c r="N483" s="302">
        <f t="shared" si="364"/>
        <v>-0.16400000000000148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Stoke-on-Trent and Staffordshire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0.65824715514105148</v>
      </c>
      <c r="C8" s="300">
        <v>0.4457977777255685</v>
      </c>
      <c r="D8" s="300">
        <v>0.36104863667330883</v>
      </c>
      <c r="E8" s="300">
        <f>SUM(B8:D8)</f>
        <v>1.4650935695399288</v>
      </c>
      <c r="F8" s="300"/>
      <c r="G8" s="300">
        <v>0.50665208491034941</v>
      </c>
      <c r="H8" s="300">
        <v>0.3381207380556982</v>
      </c>
      <c r="I8" s="300">
        <v>0.53491698346508953</v>
      </c>
      <c r="J8" s="300">
        <f>SUM(G8:I8)</f>
        <v>1.3796898064311371</v>
      </c>
      <c r="K8" s="300"/>
      <c r="L8" s="300">
        <v>0.6390880995342092</v>
      </c>
      <c r="M8" s="300">
        <v>3.0876774960043468E-2</v>
      </c>
      <c r="N8" s="300">
        <v>0.47431006285863453</v>
      </c>
      <c r="O8" s="300">
        <f>SUM(L8:N8)</f>
        <v>1.1442749373528871</v>
      </c>
      <c r="P8" s="300"/>
      <c r="Q8" s="300">
        <v>0.66747084488875019</v>
      </c>
      <c r="R8" s="300">
        <v>3.1311561373283961E-2</v>
      </c>
      <c r="S8" s="300">
        <v>0.50251237519902803</v>
      </c>
      <c r="T8" s="300">
        <f>SUM(Q8:S8)</f>
        <v>1.2012947814610622</v>
      </c>
      <c r="U8" s="300"/>
      <c r="V8" s="300">
        <v>0.66285220561066149</v>
      </c>
      <c r="W8" s="300">
        <v>2.8859494784601602E-2</v>
      </c>
      <c r="X8" s="300">
        <v>0.5144319467123617</v>
      </c>
      <c r="Y8" s="300">
        <f>SUM(V8:X8)</f>
        <v>1.2061436471076248</v>
      </c>
    </row>
    <row r="9" spans="1:25" x14ac:dyDescent="0.2">
      <c r="A9" s="260" t="s">
        <v>364</v>
      </c>
      <c r="B9" s="300">
        <v>1.8345018153367092</v>
      </c>
      <c r="C9" s="300">
        <v>0.45444564926114095</v>
      </c>
      <c r="D9" s="300">
        <v>2.1609589658622124</v>
      </c>
      <c r="E9" s="300">
        <f t="shared" ref="E9:E10" si="0">SUM(B9:D9)</f>
        <v>4.4499064304600626</v>
      </c>
      <c r="F9" s="300"/>
      <c r="G9" s="300">
        <v>2.1038455757582311</v>
      </c>
      <c r="H9" s="300">
        <v>0.24667547809807935</v>
      </c>
      <c r="I9" s="300">
        <v>1.4387891397125541</v>
      </c>
      <c r="J9" s="300">
        <f t="shared" ref="J9:J10" si="1">SUM(G9:I9)</f>
        <v>3.7893101935688644</v>
      </c>
      <c r="K9" s="300"/>
      <c r="L9" s="300">
        <v>1.1294479711779126</v>
      </c>
      <c r="M9" s="300">
        <v>2.8583945135997744E-2</v>
      </c>
      <c r="N9" s="300">
        <v>1.1746931463332011</v>
      </c>
      <c r="O9" s="300">
        <f t="shared" ref="O9:O10" si="2">SUM(L9:N9)</f>
        <v>2.3327250626471114</v>
      </c>
      <c r="P9" s="300"/>
      <c r="Q9" s="300">
        <v>1.2194707609906197</v>
      </c>
      <c r="R9" s="300">
        <v>3.0089646782707369E-2</v>
      </c>
      <c r="S9" s="300">
        <v>1.1901448107656087</v>
      </c>
      <c r="T9" s="300">
        <f t="shared" ref="T9:T10" si="3">SUM(Q9:S9)</f>
        <v>2.4397052185389358</v>
      </c>
      <c r="U9" s="300"/>
      <c r="V9" s="300">
        <v>1.3139468392790992</v>
      </c>
      <c r="W9" s="300">
        <v>3.0081060701453843E-2</v>
      </c>
      <c r="X9" s="300">
        <v>1.0948284529118195</v>
      </c>
      <c r="Y9" s="300">
        <f t="shared" ref="Y9:Y10" si="4">SUM(V9:X9)</f>
        <v>2.4388563528923726</v>
      </c>
    </row>
    <row r="10" spans="1:25" x14ac:dyDescent="0.2">
      <c r="A10" s="264" t="s">
        <v>363</v>
      </c>
      <c r="B10" s="301">
        <f>SUM(B8:B9)</f>
        <v>2.4927489704777606</v>
      </c>
      <c r="C10" s="301">
        <f t="shared" ref="C10:D10" si="5">SUM(C8:C9)</f>
        <v>0.90024342698670945</v>
      </c>
      <c r="D10" s="301">
        <f t="shared" si="5"/>
        <v>2.5220076025355214</v>
      </c>
      <c r="E10" s="301">
        <f t="shared" si="0"/>
        <v>5.9149999999999912</v>
      </c>
      <c r="F10" s="301"/>
      <c r="G10" s="301">
        <f>SUM(G8:G9)</f>
        <v>2.6104976606685804</v>
      </c>
      <c r="H10" s="301">
        <f t="shared" ref="H10" si="6">SUM(H8:H9)</f>
        <v>0.58479621615377753</v>
      </c>
      <c r="I10" s="301">
        <f t="shared" ref="I10" si="7">SUM(I8:I9)</f>
        <v>1.9737061231776436</v>
      </c>
      <c r="J10" s="301">
        <f t="shared" si="1"/>
        <v>5.1690000000000014</v>
      </c>
      <c r="K10" s="301"/>
      <c r="L10" s="301">
        <f>SUM(L8:L9)</f>
        <v>1.7685360707121218</v>
      </c>
      <c r="M10" s="301">
        <f t="shared" ref="M10" si="8">SUM(M8:M9)</f>
        <v>5.9460720096041211E-2</v>
      </c>
      <c r="N10" s="301">
        <f t="shared" ref="N10" si="9">SUM(N8:N9)</f>
        <v>1.6490032091918356</v>
      </c>
      <c r="O10" s="301">
        <f t="shared" si="2"/>
        <v>3.4769999999999985</v>
      </c>
      <c r="P10" s="301"/>
      <c r="Q10" s="301">
        <f>SUM(Q8:Q9)</f>
        <v>1.88694160587937</v>
      </c>
      <c r="R10" s="301">
        <f t="shared" ref="R10" si="10">SUM(R8:R9)</f>
        <v>6.140120815599133E-2</v>
      </c>
      <c r="S10" s="301">
        <f t="shared" ref="S10" si="11">SUM(S8:S9)</f>
        <v>1.6926571859646367</v>
      </c>
      <c r="T10" s="301">
        <f t="shared" si="3"/>
        <v>3.6409999999999982</v>
      </c>
      <c r="U10" s="301"/>
      <c r="V10" s="301">
        <f>SUM(V8:V9)</f>
        <v>1.9767990448897605</v>
      </c>
      <c r="W10" s="301">
        <f t="shared" ref="W10" si="12">SUM(W8:W9)</f>
        <v>5.8940555486055445E-2</v>
      </c>
      <c r="X10" s="301">
        <f t="shared" ref="X10" si="13">SUM(X8:X9)</f>
        <v>1.6092603996241812</v>
      </c>
      <c r="Y10" s="301">
        <f t="shared" si="4"/>
        <v>3.6449999999999974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1.2753623188371749E-2</v>
      </c>
      <c r="C17" s="300">
        <v>1.8840579710327379E-3</v>
      </c>
      <c r="D17" s="300">
        <v>1.4492753623343238E-4</v>
      </c>
      <c r="E17" s="300">
        <f>SUM(B17:D17)</f>
        <v>1.478260869563792E-2</v>
      </c>
      <c r="F17" s="300"/>
      <c r="G17" s="300">
        <v>3.3153336279516193E-2</v>
      </c>
      <c r="H17" s="300">
        <v>1.5444100751236606E-2</v>
      </c>
      <c r="I17" s="300">
        <v>2.059213433537919E-4</v>
      </c>
      <c r="J17" s="300">
        <f>SUM(G17:I17)</f>
        <v>4.8803358374106591E-2</v>
      </c>
      <c r="K17" s="300"/>
      <c r="L17" s="300">
        <v>7.0979899498321328E-2</v>
      </c>
      <c r="M17" s="300">
        <v>1.0887772194355098E-2</v>
      </c>
      <c r="N17" s="300">
        <v>0</v>
      </c>
      <c r="O17" s="300">
        <f>SUM(L17:N17)</f>
        <v>8.1867671692676419E-2</v>
      </c>
      <c r="P17" s="300"/>
      <c r="Q17" s="300">
        <v>4.8365567357747392E-2</v>
      </c>
      <c r="R17" s="300">
        <v>7.6467300167818927E-3</v>
      </c>
      <c r="S17" s="300">
        <v>0</v>
      </c>
      <c r="T17" s="300">
        <f>SUM(Q17:S17)</f>
        <v>5.6012297374529285E-2</v>
      </c>
      <c r="U17" s="300"/>
      <c r="V17" s="300">
        <v>2.5899392888652565E-2</v>
      </c>
      <c r="W17" s="300">
        <v>4.4258456201013274E-3</v>
      </c>
      <c r="X17" s="300">
        <v>0</v>
      </c>
      <c r="Y17" s="300">
        <f>SUM(V17:X17)</f>
        <v>3.0325238508753891E-2</v>
      </c>
    </row>
    <row r="18" spans="1:25" x14ac:dyDescent="0.2">
      <c r="A18" s="260" t="s">
        <v>364</v>
      </c>
      <c r="B18" s="300">
        <v>8.8550724638091466E-2</v>
      </c>
      <c r="C18" s="300">
        <v>2.8985507246578055E-4</v>
      </c>
      <c r="D18" s="300">
        <v>0.11637681159380513</v>
      </c>
      <c r="E18" s="300">
        <f t="shared" ref="E18:E19" si="14">SUM(B18:D18)</f>
        <v>0.20521739130436237</v>
      </c>
      <c r="F18" s="300"/>
      <c r="G18" s="300">
        <v>0.26666813963628055</v>
      </c>
      <c r="H18" s="300">
        <v>3.9125055236452532E-3</v>
      </c>
      <c r="I18" s="300">
        <v>0.14661599646596779</v>
      </c>
      <c r="J18" s="300">
        <f t="shared" ref="J18:J19" si="15">SUM(G18:I18)</f>
        <v>0.41719664162589359</v>
      </c>
      <c r="K18" s="300"/>
      <c r="L18" s="300">
        <v>0.41122278056859329</v>
      </c>
      <c r="M18" s="300">
        <v>6.9095477387291415E-3</v>
      </c>
      <c r="N18" s="300">
        <v>0</v>
      </c>
      <c r="O18" s="300">
        <f t="shared" ref="O18:O19" si="16">SUM(L18:N18)</f>
        <v>0.41813232830732244</v>
      </c>
      <c r="P18" s="300"/>
      <c r="Q18" s="300">
        <v>0.28120849636500139</v>
      </c>
      <c r="R18" s="300">
        <v>4.7792062604691326E-3</v>
      </c>
      <c r="S18" s="300">
        <v>0</v>
      </c>
      <c r="T18" s="300">
        <f t="shared" ref="T18:T19" si="17">SUM(Q18:S18)</f>
        <v>0.28598770262547052</v>
      </c>
      <c r="U18" s="300"/>
      <c r="V18" s="300">
        <v>0.1557241977444998</v>
      </c>
      <c r="W18" s="300">
        <v>2.9505637467460862E-3</v>
      </c>
      <c r="X18" s="300">
        <v>0</v>
      </c>
      <c r="Y18" s="300">
        <f t="shared" ref="Y18:Y19" si="18">SUM(V18:X18)</f>
        <v>0.1586747614912459</v>
      </c>
    </row>
    <row r="19" spans="1:25" x14ac:dyDescent="0.2">
      <c r="A19" s="264" t="s">
        <v>363</v>
      </c>
      <c r="B19" s="301">
        <f>SUM(B17:B18)</f>
        <v>0.10130434782646322</v>
      </c>
      <c r="C19" s="301">
        <f t="shared" ref="C19" si="19">SUM(C17:C18)</f>
        <v>2.1739130434985186E-3</v>
      </c>
      <c r="D19" s="301">
        <f t="shared" ref="D19" si="20">SUM(D17:D18)</f>
        <v>0.11652173913003856</v>
      </c>
      <c r="E19" s="301">
        <f t="shared" si="14"/>
        <v>0.22000000000000031</v>
      </c>
      <c r="F19" s="301"/>
      <c r="G19" s="301">
        <f>SUM(G17:G18)</f>
        <v>0.29982147591579678</v>
      </c>
      <c r="H19" s="301">
        <f t="shared" ref="H19" si="21">SUM(H17:H18)</f>
        <v>1.9356606274881859E-2</v>
      </c>
      <c r="I19" s="301">
        <f t="shared" ref="I19" si="22">SUM(I17:I18)</f>
        <v>0.14682191780932158</v>
      </c>
      <c r="J19" s="301">
        <f t="shared" si="15"/>
        <v>0.46600000000000019</v>
      </c>
      <c r="K19" s="301"/>
      <c r="L19" s="301">
        <f>SUM(L17:L18)</f>
        <v>0.48220268006691464</v>
      </c>
      <c r="M19" s="301">
        <f t="shared" ref="M19" si="23">SUM(M17:M18)</f>
        <v>1.7797319933084241E-2</v>
      </c>
      <c r="N19" s="301">
        <f t="shared" ref="N19" si="24">SUM(N17:N18)</f>
        <v>0</v>
      </c>
      <c r="O19" s="301">
        <f t="shared" si="16"/>
        <v>0.49999999999999889</v>
      </c>
      <c r="P19" s="301"/>
      <c r="Q19" s="301">
        <f>SUM(Q17:Q18)</f>
        <v>0.32957406372274878</v>
      </c>
      <c r="R19" s="301">
        <f t="shared" ref="R19" si="25">SUM(R17:R18)</f>
        <v>1.2425936277251026E-2</v>
      </c>
      <c r="S19" s="301">
        <f t="shared" ref="S19" si="26">SUM(S17:S18)</f>
        <v>0</v>
      </c>
      <c r="T19" s="301">
        <f t="shared" si="17"/>
        <v>0.3419999999999998</v>
      </c>
      <c r="U19" s="301"/>
      <c r="V19" s="301">
        <f>SUM(V17:V18)</f>
        <v>0.18162359063315237</v>
      </c>
      <c r="W19" s="301">
        <f t="shared" ref="W19" si="27">SUM(W17:W18)</f>
        <v>7.376409366847414E-3</v>
      </c>
      <c r="X19" s="301">
        <f t="shared" ref="X19" si="28">SUM(X17:X18)</f>
        <v>0</v>
      </c>
      <c r="Y19" s="301">
        <f t="shared" si="18"/>
        <v>0.18899999999999978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0.87270140633004678</v>
      </c>
      <c r="C26" s="300">
        <v>0.23165041050991997</v>
      </c>
      <c r="D26" s="300">
        <v>6.0950868923929022E-2</v>
      </c>
      <c r="E26" s="300">
        <f>SUM(B26:D26)</f>
        <v>1.1653026857638957</v>
      </c>
      <c r="F26" s="300"/>
      <c r="G26" s="300">
        <v>0.80602809705799683</v>
      </c>
      <c r="H26" s="300">
        <v>0.21234877511193975</v>
      </c>
      <c r="I26" s="300">
        <v>5.6732265182456769E-2</v>
      </c>
      <c r="J26" s="300">
        <f>SUM(G26:I26)</f>
        <v>1.0751091373523933</v>
      </c>
      <c r="K26" s="300"/>
      <c r="L26" s="300">
        <v>0.83423432101657702</v>
      </c>
      <c r="M26" s="300">
        <v>0.20498489196521641</v>
      </c>
      <c r="N26" s="300">
        <v>5.2227235463271036E-2</v>
      </c>
      <c r="O26" s="300">
        <f>SUM(L26:N26)</f>
        <v>1.0914464484450646</v>
      </c>
      <c r="P26" s="300"/>
      <c r="Q26" s="300">
        <v>0.86786369838862543</v>
      </c>
      <c r="R26" s="300">
        <v>0.20519583200800881</v>
      </c>
      <c r="S26" s="300">
        <v>5.3792819203200636E-2</v>
      </c>
      <c r="T26" s="300">
        <f>SUM(Q26:S26)</f>
        <v>1.1268523495998348</v>
      </c>
      <c r="U26" s="300"/>
      <c r="V26" s="300">
        <v>0.89589484703042821</v>
      </c>
      <c r="W26" s="300">
        <v>0.19685581840443012</v>
      </c>
      <c r="X26" s="300">
        <v>5.4189071986630158E-2</v>
      </c>
      <c r="Y26" s="300">
        <f>SUM(V26:X26)</f>
        <v>1.1469397374214887</v>
      </c>
    </row>
    <row r="27" spans="1:25" x14ac:dyDescent="0.2">
      <c r="A27" s="260" t="s">
        <v>364</v>
      </c>
      <c r="B27" s="300">
        <v>2.1703890083129589</v>
      </c>
      <c r="C27" s="300">
        <v>0.13229214472686868</v>
      </c>
      <c r="D27" s="300">
        <v>0.11401616119627254</v>
      </c>
      <c r="E27" s="300">
        <f t="shared" ref="E27:E28" si="29">SUM(B27:D27)</f>
        <v>2.4166973142361003</v>
      </c>
      <c r="F27" s="300"/>
      <c r="G27" s="300">
        <v>1.9755352374276474</v>
      </c>
      <c r="H27" s="300">
        <v>0.14851329385986461</v>
      </c>
      <c r="I27" s="300">
        <v>2.0842331360093516E-2</v>
      </c>
      <c r="J27" s="300">
        <f t="shared" ref="J27:J28" si="30">SUM(G27:I27)</f>
        <v>2.1448908626476055</v>
      </c>
      <c r="K27" s="300"/>
      <c r="L27" s="300">
        <v>1.8904577501841711</v>
      </c>
      <c r="M27" s="300">
        <v>0.17648881536567063</v>
      </c>
      <c r="N27" s="300">
        <v>3.2606986005092584E-2</v>
      </c>
      <c r="O27" s="300">
        <f t="shared" ref="O27:O28" si="31">SUM(L27:N27)</f>
        <v>2.0995535515549344</v>
      </c>
      <c r="P27" s="300"/>
      <c r="Q27" s="300">
        <v>1.8751971671347831</v>
      </c>
      <c r="R27" s="300">
        <v>0.17704083824201841</v>
      </c>
      <c r="S27" s="300">
        <v>3.2909645023364499E-2</v>
      </c>
      <c r="T27" s="300">
        <f t="shared" ref="T27:T28" si="32">SUM(Q27:S27)</f>
        <v>2.0851476504001663</v>
      </c>
      <c r="U27" s="300"/>
      <c r="V27" s="300">
        <v>1.7730103777198445</v>
      </c>
      <c r="W27" s="300">
        <v>0.1710692944946178</v>
      </c>
      <c r="X27" s="300">
        <v>3.2980590364046672E-2</v>
      </c>
      <c r="Y27" s="300">
        <f t="shared" ref="Y27:Y28" si="33">SUM(V27:X27)</f>
        <v>1.977060262578509</v>
      </c>
    </row>
    <row r="28" spans="1:25" x14ac:dyDescent="0.2">
      <c r="A28" s="264" t="s">
        <v>363</v>
      </c>
      <c r="B28" s="301">
        <f>SUM(B26:B27)</f>
        <v>3.0430904146430056</v>
      </c>
      <c r="C28" s="301">
        <f t="shared" ref="C28" si="34">SUM(C26:C27)</f>
        <v>0.36394255523678865</v>
      </c>
      <c r="D28" s="301">
        <f t="shared" ref="D28" si="35">SUM(D26:D27)</f>
        <v>0.17496703012020157</v>
      </c>
      <c r="E28" s="301">
        <f t="shared" si="29"/>
        <v>3.5819999999999959</v>
      </c>
      <c r="F28" s="301"/>
      <c r="G28" s="301">
        <f>SUM(G26:G27)</f>
        <v>2.7815633344856443</v>
      </c>
      <c r="H28" s="301">
        <f t="shared" ref="H28" si="36">SUM(H26:H27)</f>
        <v>0.3608620689718044</v>
      </c>
      <c r="I28" s="301">
        <f t="shared" ref="I28" si="37">SUM(I26:I27)</f>
        <v>7.7574596542550278E-2</v>
      </c>
      <c r="J28" s="301">
        <f t="shared" si="30"/>
        <v>3.2199999999999989</v>
      </c>
      <c r="K28" s="301"/>
      <c r="L28" s="301">
        <f>SUM(L26:L27)</f>
        <v>2.7246920712007481</v>
      </c>
      <c r="M28" s="301">
        <f t="shared" ref="M28" si="38">SUM(M26:M27)</f>
        <v>0.38147370733088704</v>
      </c>
      <c r="N28" s="301">
        <f t="shared" ref="N28" si="39">SUM(N26:N27)</f>
        <v>8.4834221468363613E-2</v>
      </c>
      <c r="O28" s="301">
        <f t="shared" si="31"/>
        <v>3.1909999999999985</v>
      </c>
      <c r="P28" s="301"/>
      <c r="Q28" s="301">
        <f>SUM(Q26:Q27)</f>
        <v>2.7430608655234083</v>
      </c>
      <c r="R28" s="301">
        <f t="shared" ref="R28" si="40">SUM(R26:R27)</f>
        <v>0.38223667025002722</v>
      </c>
      <c r="S28" s="301">
        <f t="shared" ref="S28" si="41">SUM(S26:S27)</f>
        <v>8.6702464226565135E-2</v>
      </c>
      <c r="T28" s="301">
        <f t="shared" si="32"/>
        <v>3.2120000000000006</v>
      </c>
      <c r="U28" s="301"/>
      <c r="V28" s="301">
        <f>SUM(V26:V27)</f>
        <v>2.6689052247502727</v>
      </c>
      <c r="W28" s="301">
        <f t="shared" ref="W28" si="42">SUM(W26:W27)</f>
        <v>0.36792511289904795</v>
      </c>
      <c r="X28" s="301">
        <f t="shared" ref="X28" si="43">SUM(X26:X27)</f>
        <v>8.716966235067683E-2</v>
      </c>
      <c r="Y28" s="301">
        <f t="shared" si="33"/>
        <v>3.1239999999999974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1.2039998142907247</v>
      </c>
      <c r="C35" s="300">
        <v>0.34818085378452573</v>
      </c>
      <c r="D35" s="300">
        <v>4.6826156596804447E-2</v>
      </c>
      <c r="E35" s="300">
        <f>SUM(B35:D35)</f>
        <v>1.5990068246720548</v>
      </c>
      <c r="F35" s="300"/>
      <c r="G35" s="300">
        <v>0.98130748453769612</v>
      </c>
      <c r="H35" s="300">
        <v>0.25862649300710827</v>
      </c>
      <c r="I35" s="300">
        <v>0.13436028249809154</v>
      </c>
      <c r="J35" s="300">
        <f>SUM(G35:I35)</f>
        <v>1.374294260042896</v>
      </c>
      <c r="K35" s="300"/>
      <c r="L35" s="300">
        <v>1.0865974122946445</v>
      </c>
      <c r="M35" s="300">
        <v>0.27832192518097404</v>
      </c>
      <c r="N35" s="300">
        <v>8.9976539330994143E-2</v>
      </c>
      <c r="O35" s="300">
        <f>SUM(L35:N35)</f>
        <v>1.4548958768066127</v>
      </c>
      <c r="P35" s="300"/>
      <c r="Q35" s="300">
        <v>1.1702555138007364</v>
      </c>
      <c r="R35" s="300">
        <v>0.29932596808424006</v>
      </c>
      <c r="S35" s="300">
        <v>9.8671308058983276E-2</v>
      </c>
      <c r="T35" s="300">
        <f>SUM(Q35:S35)</f>
        <v>1.5682527899439598</v>
      </c>
      <c r="U35" s="300"/>
      <c r="V35" s="300">
        <v>1.0492920114005289</v>
      </c>
      <c r="W35" s="300">
        <v>0.27166408969525896</v>
      </c>
      <c r="X35" s="300">
        <v>9.4956010669357271E-2</v>
      </c>
      <c r="Y35" s="300">
        <f>SUM(V35:X35)</f>
        <v>1.415912111765145</v>
      </c>
    </row>
    <row r="36" spans="1:25" x14ac:dyDescent="0.2">
      <c r="A36" s="260" t="s">
        <v>364</v>
      </c>
      <c r="B36" s="300">
        <v>5.5171500034783634</v>
      </c>
      <c r="C36" s="300">
        <v>0.1482828292213684</v>
      </c>
      <c r="D36" s="300">
        <v>0.37656034262821547</v>
      </c>
      <c r="E36" s="300">
        <f t="shared" ref="E36:E37" si="44">SUM(B36:D36)</f>
        <v>6.0419931753279466</v>
      </c>
      <c r="F36" s="300"/>
      <c r="G36" s="300">
        <v>4.9301357261482872</v>
      </c>
      <c r="H36" s="300">
        <v>0.11949198727669612</v>
      </c>
      <c r="I36" s="300">
        <v>0.39407802653212448</v>
      </c>
      <c r="J36" s="300">
        <f t="shared" ref="J36:J37" si="45">SUM(G36:I36)</f>
        <v>5.4437057399571076</v>
      </c>
      <c r="K36" s="300"/>
      <c r="L36" s="300">
        <v>4.4695226808449107</v>
      </c>
      <c r="M36" s="300">
        <v>0.17059771983498742</v>
      </c>
      <c r="N36" s="300">
        <v>0.16798372251350671</v>
      </c>
      <c r="O36" s="300">
        <f t="shared" ref="O36:O37" si="46">SUM(L36:N36)</f>
        <v>4.8081041231934041</v>
      </c>
      <c r="P36" s="300"/>
      <c r="Q36" s="300">
        <v>4.8424841955244666</v>
      </c>
      <c r="R36" s="300">
        <v>0.1929265575783351</v>
      </c>
      <c r="S36" s="300">
        <v>0.18533645695324927</v>
      </c>
      <c r="T36" s="300">
        <f t="shared" ref="T36:T37" si="47">SUM(Q36:S36)</f>
        <v>5.220747210056051</v>
      </c>
      <c r="U36" s="300"/>
      <c r="V36" s="300">
        <v>4.4321701252248644</v>
      </c>
      <c r="W36" s="300">
        <v>0.18906921651331099</v>
      </c>
      <c r="X36" s="300">
        <v>0.17684854649666631</v>
      </c>
      <c r="Y36" s="300">
        <f t="shared" ref="Y36:Y37" si="48">SUM(V36:X36)</f>
        <v>4.7980878882348419</v>
      </c>
    </row>
    <row r="37" spans="1:25" x14ac:dyDescent="0.2">
      <c r="A37" s="264" t="s">
        <v>363</v>
      </c>
      <c r="B37" s="301">
        <f>SUM(B35:B36)</f>
        <v>6.7211498177690885</v>
      </c>
      <c r="C37" s="301">
        <f t="shared" ref="C37" si="49">SUM(C35:C36)</f>
        <v>0.49646368300589416</v>
      </c>
      <c r="D37" s="301">
        <f t="shared" ref="D37" si="50">SUM(D35:D36)</f>
        <v>0.42338649922501992</v>
      </c>
      <c r="E37" s="301">
        <f t="shared" si="44"/>
        <v>7.6410000000000027</v>
      </c>
      <c r="F37" s="301"/>
      <c r="G37" s="301">
        <f>SUM(G35:G36)</f>
        <v>5.9114432106859836</v>
      </c>
      <c r="H37" s="301">
        <f t="shared" ref="H37" si="51">SUM(H35:H36)</f>
        <v>0.3781184802838044</v>
      </c>
      <c r="I37" s="301">
        <f t="shared" ref="I37" si="52">SUM(I35:I36)</f>
        <v>0.52843830903021605</v>
      </c>
      <c r="J37" s="301">
        <f t="shared" si="45"/>
        <v>6.8180000000000041</v>
      </c>
      <c r="K37" s="301"/>
      <c r="L37" s="301">
        <f>SUM(L35:L36)</f>
        <v>5.5561200931395547</v>
      </c>
      <c r="M37" s="301">
        <f t="shared" ref="M37" si="53">SUM(M35:M36)</f>
        <v>0.44891964501596149</v>
      </c>
      <c r="N37" s="301">
        <f t="shared" ref="N37" si="54">SUM(N35:N36)</f>
        <v>0.25796026184450083</v>
      </c>
      <c r="O37" s="301">
        <f t="shared" si="46"/>
        <v>6.2630000000000168</v>
      </c>
      <c r="P37" s="301"/>
      <c r="Q37" s="301">
        <f>SUM(Q35:Q36)</f>
        <v>6.0127397093252029</v>
      </c>
      <c r="R37" s="301">
        <f t="shared" ref="R37" si="55">SUM(R35:R36)</f>
        <v>0.49225252566257516</v>
      </c>
      <c r="S37" s="301">
        <f t="shared" ref="S37" si="56">SUM(S35:S36)</f>
        <v>0.28400776501223257</v>
      </c>
      <c r="T37" s="301">
        <f t="shared" si="47"/>
        <v>6.7890000000000104</v>
      </c>
      <c r="U37" s="301"/>
      <c r="V37" s="301">
        <f>SUM(V35:V36)</f>
        <v>5.4814621366253933</v>
      </c>
      <c r="W37" s="301">
        <f t="shared" ref="W37" si="57">SUM(W35:W36)</f>
        <v>0.46073330620856995</v>
      </c>
      <c r="X37" s="301">
        <f t="shared" ref="X37" si="58">SUM(X35:X36)</f>
        <v>0.27180455716602359</v>
      </c>
      <c r="Y37" s="301">
        <f t="shared" si="48"/>
        <v>6.2139999999999871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3.5862547166034027</v>
      </c>
      <c r="C44" s="300">
        <v>0.89480648918452554</v>
      </c>
      <c r="D44" s="300">
        <v>0.26822654927242945</v>
      </c>
      <c r="E44" s="300">
        <f>SUM(B44:D44)</f>
        <v>4.7492877550603581</v>
      </c>
      <c r="F44" s="300"/>
      <c r="G44" s="300">
        <v>4.0238085429691317</v>
      </c>
      <c r="H44" s="300">
        <v>1.1707674934097136</v>
      </c>
      <c r="I44" s="300">
        <v>0.41002701841544192</v>
      </c>
      <c r="J44" s="300">
        <f>SUM(G44:I44)</f>
        <v>5.6046030547942873</v>
      </c>
      <c r="K44" s="300"/>
      <c r="L44" s="300">
        <v>4.2360550231100298</v>
      </c>
      <c r="M44" s="300">
        <v>1.2367022606200817</v>
      </c>
      <c r="N44" s="300">
        <v>0.42448147439737344</v>
      </c>
      <c r="O44" s="300">
        <f>SUM(L44:N44)</f>
        <v>5.8972387581274841</v>
      </c>
      <c r="P44" s="300"/>
      <c r="Q44" s="300">
        <v>4.2450115581640961</v>
      </c>
      <c r="R44" s="300">
        <v>1.2065275214195395</v>
      </c>
      <c r="S44" s="300">
        <v>0.39552627054285378</v>
      </c>
      <c r="T44" s="300">
        <f>SUM(Q44:S44)</f>
        <v>5.8470653501264902</v>
      </c>
      <c r="U44" s="300"/>
      <c r="V44" s="300">
        <v>3.9534471187645122</v>
      </c>
      <c r="W44" s="300">
        <v>1.0945112885866624</v>
      </c>
      <c r="X44" s="300">
        <v>0.34715562664069261</v>
      </c>
      <c r="Y44" s="300">
        <f>SUM(V44:X44)</f>
        <v>5.3951140339918675</v>
      </c>
    </row>
    <row r="45" spans="1:25" x14ac:dyDescent="0.2">
      <c r="A45" s="260" t="s">
        <v>364</v>
      </c>
      <c r="B45" s="300">
        <v>19.74820803160274</v>
      </c>
      <c r="C45" s="300">
        <v>0.40982205224508361</v>
      </c>
      <c r="D45" s="300">
        <v>2.0666821610917951</v>
      </c>
      <c r="E45" s="300">
        <f t="shared" ref="E45:E46" si="59">SUM(B45:D45)</f>
        <v>22.224712244939617</v>
      </c>
      <c r="F45" s="300"/>
      <c r="G45" s="300">
        <v>20.833859224233187</v>
      </c>
      <c r="H45" s="300">
        <v>0.68615807548873531</v>
      </c>
      <c r="I45" s="300">
        <v>1.2273796454838244</v>
      </c>
      <c r="J45" s="300">
        <f t="shared" ref="J45:J46" si="60">SUM(G45:I45)</f>
        <v>22.747396945205747</v>
      </c>
      <c r="K45" s="300"/>
      <c r="L45" s="300">
        <v>19.246080079683409</v>
      </c>
      <c r="M45" s="300">
        <v>1.0808522265838953</v>
      </c>
      <c r="N45" s="300">
        <v>1.1318289356052393</v>
      </c>
      <c r="O45" s="300">
        <f t="shared" ref="O45:O46" si="61">SUM(L45:N45)</f>
        <v>21.458761241872544</v>
      </c>
      <c r="P45" s="300"/>
      <c r="Q45" s="300">
        <v>19.092023525344345</v>
      </c>
      <c r="R45" s="300">
        <v>1.0372097686044683</v>
      </c>
      <c r="S45" s="300">
        <v>1.0957013559246636</v>
      </c>
      <c r="T45" s="300">
        <f t="shared" ref="T45:T46" si="62">SUM(Q45:S45)</f>
        <v>21.224934649873479</v>
      </c>
      <c r="U45" s="300"/>
      <c r="V45" s="300">
        <v>17.347221003342838</v>
      </c>
      <c r="W45" s="300">
        <v>0.95443520708232488</v>
      </c>
      <c r="X45" s="300">
        <v>1.0452297555829677</v>
      </c>
      <c r="Y45" s="300">
        <f t="shared" ref="Y45:Y46" si="63">SUM(V45:X45)</f>
        <v>19.346885966008131</v>
      </c>
    </row>
    <row r="46" spans="1:25" x14ac:dyDescent="0.2">
      <c r="A46" s="264" t="s">
        <v>363</v>
      </c>
      <c r="B46" s="301">
        <f>SUM(B44:B45)</f>
        <v>23.334462748206143</v>
      </c>
      <c r="C46" s="301">
        <f t="shared" ref="C46" si="64">SUM(C44:C45)</f>
        <v>1.3046285414296093</v>
      </c>
      <c r="D46" s="301">
        <f t="shared" ref="D46" si="65">SUM(D44:D45)</f>
        <v>2.3349087103642248</v>
      </c>
      <c r="E46" s="301">
        <f t="shared" si="59"/>
        <v>26.973999999999975</v>
      </c>
      <c r="F46" s="301"/>
      <c r="G46" s="301">
        <f>SUM(G44:G45)</f>
        <v>24.857667767202319</v>
      </c>
      <c r="H46" s="301">
        <f t="shared" ref="H46" si="66">SUM(H44:H45)</f>
        <v>1.856925568898449</v>
      </c>
      <c r="I46" s="301">
        <f t="shared" ref="I46" si="67">SUM(I44:I45)</f>
        <v>1.6374066638992664</v>
      </c>
      <c r="J46" s="301">
        <f t="shared" si="60"/>
        <v>28.352000000000036</v>
      </c>
      <c r="K46" s="301"/>
      <c r="L46" s="301">
        <f>SUM(L44:L45)</f>
        <v>23.482135102793439</v>
      </c>
      <c r="M46" s="301">
        <f t="shared" ref="M46" si="68">SUM(M44:M45)</f>
        <v>2.3175544872039771</v>
      </c>
      <c r="N46" s="301">
        <f t="shared" ref="N46" si="69">SUM(N44:N45)</f>
        <v>1.5563104100026128</v>
      </c>
      <c r="O46" s="301">
        <f t="shared" si="61"/>
        <v>27.35600000000003</v>
      </c>
      <c r="P46" s="301"/>
      <c r="Q46" s="301">
        <f>SUM(Q44:Q45)</f>
        <v>23.337035083508439</v>
      </c>
      <c r="R46" s="301">
        <f t="shared" ref="R46" si="70">SUM(R44:R45)</f>
        <v>2.2437372900240078</v>
      </c>
      <c r="S46" s="301">
        <f t="shared" ref="S46" si="71">SUM(S44:S45)</f>
        <v>1.4912276264675173</v>
      </c>
      <c r="T46" s="301">
        <f t="shared" si="62"/>
        <v>27.071999999999964</v>
      </c>
      <c r="U46" s="301"/>
      <c r="V46" s="301">
        <f>SUM(V44:V45)</f>
        <v>21.30066812210735</v>
      </c>
      <c r="W46" s="301">
        <f t="shared" ref="W46" si="72">SUM(W44:W45)</f>
        <v>2.0489464956689871</v>
      </c>
      <c r="X46" s="301">
        <f t="shared" ref="X46" si="73">SUM(X44:X45)</f>
        <v>1.3923853822236603</v>
      </c>
      <c r="Y46" s="301">
        <f t="shared" si="63"/>
        <v>24.741999999999997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8.2441817623706476E-2</v>
      </c>
      <c r="C53" s="300">
        <v>2.1636014737824665E-2</v>
      </c>
      <c r="D53" s="300">
        <v>3.3082591342150071E-5</v>
      </c>
      <c r="E53" s="300">
        <f>SUM(B53:D53)</f>
        <v>0.10411091495287329</v>
      </c>
      <c r="F53" s="300"/>
      <c r="G53" s="300">
        <v>9.0554191442980547E-2</v>
      </c>
      <c r="H53" s="300">
        <v>1.9727028582393853E-2</v>
      </c>
      <c r="I53" s="300">
        <v>3.3953577594971707E-5</v>
      </c>
      <c r="J53" s="300">
        <f>SUM(G53:I53)</f>
        <v>0.11031517360296937</v>
      </c>
      <c r="K53" s="300"/>
      <c r="L53" s="300">
        <v>9.9510067695146379E-2</v>
      </c>
      <c r="M53" s="300">
        <v>2.2285193542806243E-2</v>
      </c>
      <c r="N53" s="300">
        <v>0</v>
      </c>
      <c r="O53" s="300">
        <f>SUM(L53:N53)</f>
        <v>0.12179526123795262</v>
      </c>
      <c r="P53" s="300"/>
      <c r="Q53" s="300">
        <v>9.4918899282495625E-2</v>
      </c>
      <c r="R53" s="300">
        <v>2.1058396149189227E-2</v>
      </c>
      <c r="S53" s="300">
        <v>0</v>
      </c>
      <c r="T53" s="300">
        <f>SUM(Q53:S53)</f>
        <v>0.11597729543168485</v>
      </c>
      <c r="U53" s="300"/>
      <c r="V53" s="300">
        <v>9.5331950206055935E-2</v>
      </c>
      <c r="W53" s="300">
        <v>2.0746887966500635E-2</v>
      </c>
      <c r="X53" s="300">
        <v>0</v>
      </c>
      <c r="Y53" s="300">
        <f>SUM(V53:X53)</f>
        <v>0.11607883817255657</v>
      </c>
    </row>
    <row r="54" spans="1:25" x14ac:dyDescent="0.2">
      <c r="A54" s="260" t="s">
        <v>364</v>
      </c>
      <c r="B54" s="300">
        <v>0.29761099170971933</v>
      </c>
      <c r="C54" s="300">
        <v>6.7488486337630585E-3</v>
      </c>
      <c r="D54" s="300">
        <v>2.2529244703643717E-2</v>
      </c>
      <c r="E54" s="300">
        <f t="shared" ref="E54:E55" si="74">SUM(B54:D54)</f>
        <v>0.3268890850471261</v>
      </c>
      <c r="F54" s="300"/>
      <c r="G54" s="300">
        <v>0.23791271820595772</v>
      </c>
      <c r="H54" s="300">
        <v>5.7721081910729792E-3</v>
      </c>
      <c r="I54" s="300">
        <v>0</v>
      </c>
      <c r="J54" s="300">
        <f t="shared" ref="J54:J55" si="75">SUM(G54:I54)</f>
        <v>0.24368482639703071</v>
      </c>
      <c r="K54" s="300"/>
      <c r="L54" s="300">
        <v>0.27845946884364459</v>
      </c>
      <c r="M54" s="300">
        <v>4.7452699184025466E-3</v>
      </c>
      <c r="N54" s="300">
        <v>0</v>
      </c>
      <c r="O54" s="300">
        <f t="shared" ref="O54:O55" si="76">SUM(L54:N54)</f>
        <v>0.28320473876204716</v>
      </c>
      <c r="P54" s="300"/>
      <c r="Q54" s="300">
        <v>0.26147797656909294</v>
      </c>
      <c r="R54" s="300">
        <v>4.5447279992222277E-3</v>
      </c>
      <c r="S54" s="300">
        <v>0</v>
      </c>
      <c r="T54" s="300">
        <f t="shared" ref="T54:T55" si="77">SUM(Q54:S54)</f>
        <v>0.26602270456831517</v>
      </c>
      <c r="U54" s="300"/>
      <c r="V54" s="300">
        <v>0.25432226832813154</v>
      </c>
      <c r="W54" s="300">
        <v>4.598893499311924E-3</v>
      </c>
      <c r="X54" s="300">
        <v>0</v>
      </c>
      <c r="Y54" s="300">
        <f t="shared" ref="Y54:Y55" si="78">SUM(V54:X54)</f>
        <v>0.25892116182744346</v>
      </c>
    </row>
    <row r="55" spans="1:25" x14ac:dyDescent="0.2">
      <c r="A55" s="264" t="s">
        <v>363</v>
      </c>
      <c r="B55" s="301">
        <f>SUM(B53:B54)</f>
        <v>0.38005280933342578</v>
      </c>
      <c r="C55" s="301">
        <f t="shared" ref="C55" si="79">SUM(C53:C54)</f>
        <v>2.8384863371587722E-2</v>
      </c>
      <c r="D55" s="301">
        <f t="shared" ref="D55" si="80">SUM(D53:D54)</f>
        <v>2.2562327294985866E-2</v>
      </c>
      <c r="E55" s="301">
        <f t="shared" si="74"/>
        <v>0.43099999999999938</v>
      </c>
      <c r="F55" s="301"/>
      <c r="G55" s="301">
        <f>SUM(G53:G54)</f>
        <v>0.32846690964893827</v>
      </c>
      <c r="H55" s="301">
        <f t="shared" ref="H55" si="81">SUM(H53:H54)</f>
        <v>2.5499136773466831E-2</v>
      </c>
      <c r="I55" s="301">
        <f t="shared" ref="I55" si="82">SUM(I53:I54)</f>
        <v>3.3953577594971707E-5</v>
      </c>
      <c r="J55" s="301">
        <f t="shared" si="75"/>
        <v>0.35400000000000004</v>
      </c>
      <c r="K55" s="301"/>
      <c r="L55" s="301">
        <f>SUM(L53:L54)</f>
        <v>0.37796953653879095</v>
      </c>
      <c r="M55" s="301">
        <f t="shared" ref="M55" si="83">SUM(M53:M54)</f>
        <v>2.7030463461208791E-2</v>
      </c>
      <c r="N55" s="301">
        <f t="shared" ref="N55" si="84">SUM(N53:N54)</f>
        <v>0</v>
      </c>
      <c r="O55" s="301">
        <f t="shared" si="76"/>
        <v>0.40499999999999975</v>
      </c>
      <c r="P55" s="301"/>
      <c r="Q55" s="301">
        <f>SUM(Q53:Q54)</f>
        <v>0.35639687585158858</v>
      </c>
      <c r="R55" s="301">
        <f t="shared" ref="R55" si="85">SUM(R53:R54)</f>
        <v>2.5603124148411455E-2</v>
      </c>
      <c r="S55" s="301">
        <f t="shared" ref="S55" si="86">SUM(S53:S54)</f>
        <v>0</v>
      </c>
      <c r="T55" s="301">
        <f t="shared" si="77"/>
        <v>0.38200000000000001</v>
      </c>
      <c r="U55" s="301"/>
      <c r="V55" s="301">
        <f>SUM(V53:V54)</f>
        <v>0.34965421853418749</v>
      </c>
      <c r="W55" s="301">
        <f t="shared" ref="W55" si="87">SUM(W53:W54)</f>
        <v>2.534578146581256E-2</v>
      </c>
      <c r="X55" s="301">
        <f t="shared" ref="X55" si="88">SUM(X53:X54)</f>
        <v>0</v>
      </c>
      <c r="Y55" s="301">
        <f t="shared" si="78"/>
        <v>0.37500000000000006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0.24301504828026832</v>
      </c>
      <c r="C62" s="300">
        <v>0.1071393559142861</v>
      </c>
      <c r="D62" s="300">
        <v>5.2840547032290471E-2</v>
      </c>
      <c r="E62" s="300">
        <f>SUM(B62:D62)</f>
        <v>0.40299495122684487</v>
      </c>
      <c r="F62" s="300"/>
      <c r="G62" s="300">
        <v>0.4652934486111876</v>
      </c>
      <c r="H62" s="300">
        <v>0.19185195802106103</v>
      </c>
      <c r="I62" s="300">
        <v>0</v>
      </c>
      <c r="J62" s="300">
        <f>SUM(G62:I62)</f>
        <v>0.65714540663224863</v>
      </c>
      <c r="K62" s="300"/>
      <c r="L62" s="300">
        <v>0.39510116995928302</v>
      </c>
      <c r="M62" s="300">
        <v>0.20587417737594185</v>
      </c>
      <c r="N62" s="300">
        <v>9.5811135486217648E-3</v>
      </c>
      <c r="O62" s="300">
        <f>SUM(L62:N62)</f>
        <v>0.61055646088384663</v>
      </c>
      <c r="P62" s="300"/>
      <c r="Q62" s="300">
        <v>0.41551836424630717</v>
      </c>
      <c r="R62" s="300">
        <v>0.21089718059505563</v>
      </c>
      <c r="S62" s="300">
        <v>9.4732029465433906E-3</v>
      </c>
      <c r="T62" s="300">
        <f>SUM(Q62:S62)</f>
        <v>0.63588874778790627</v>
      </c>
      <c r="U62" s="300"/>
      <c r="V62" s="300">
        <v>0.45203716415261519</v>
      </c>
      <c r="W62" s="300">
        <v>0.21763458521312209</v>
      </c>
      <c r="X62" s="300">
        <v>9.4319964699646746E-3</v>
      </c>
      <c r="Y62" s="300">
        <f>SUM(V62:X62)</f>
        <v>0.67910374583570188</v>
      </c>
    </row>
    <row r="63" spans="1:25" x14ac:dyDescent="0.2">
      <c r="A63" s="260" t="s">
        <v>364</v>
      </c>
      <c r="B63" s="300">
        <v>1.2749497573662003</v>
      </c>
      <c r="C63" s="300">
        <v>2.8650556345583687E-2</v>
      </c>
      <c r="D63" s="300">
        <v>4.3404735061365232E-2</v>
      </c>
      <c r="E63" s="300">
        <f t="shared" ref="E63:E64" si="89">SUM(B63:D63)</f>
        <v>1.3470050487731493</v>
      </c>
      <c r="F63" s="300"/>
      <c r="G63" s="300">
        <v>1.6511390263031953</v>
      </c>
      <c r="H63" s="300">
        <v>0.12739622728773309</v>
      </c>
      <c r="I63" s="300">
        <v>8.5319339776820644E-2</v>
      </c>
      <c r="J63" s="300">
        <f t="shared" ref="J63:J64" si="90">SUM(G63:I63)</f>
        <v>1.8638545933677491</v>
      </c>
      <c r="K63" s="300"/>
      <c r="L63" s="300">
        <v>1.2704556565314522</v>
      </c>
      <c r="M63" s="300">
        <v>0.41198788258470193</v>
      </c>
      <c r="N63" s="300">
        <v>0</v>
      </c>
      <c r="O63" s="300">
        <f t="shared" ref="O63:O64" si="91">SUM(L63:N63)</f>
        <v>1.6824435391161541</v>
      </c>
      <c r="P63" s="300"/>
      <c r="Q63" s="300">
        <v>1.276514097021439</v>
      </c>
      <c r="R63" s="300">
        <v>0.41859715519065743</v>
      </c>
      <c r="S63" s="300">
        <v>0</v>
      </c>
      <c r="T63" s="300">
        <f t="shared" ref="T63:T64" si="92">SUM(Q63:S63)</f>
        <v>1.6951112522120964</v>
      </c>
      <c r="U63" s="300"/>
      <c r="V63" s="300">
        <v>1.2721550794249774</v>
      </c>
      <c r="W63" s="300">
        <v>0.42374117473932088</v>
      </c>
      <c r="X63" s="300">
        <v>0</v>
      </c>
      <c r="Y63" s="300">
        <f t="shared" ref="Y63:Y64" si="93">SUM(V63:X63)</f>
        <v>1.6958962541642983</v>
      </c>
    </row>
    <row r="64" spans="1:25" x14ac:dyDescent="0.2">
      <c r="A64" s="264" t="s">
        <v>363</v>
      </c>
      <c r="B64" s="301">
        <f>SUM(B62:B63)</f>
        <v>1.5179648056464687</v>
      </c>
      <c r="C64" s="301">
        <f t="shared" ref="C64" si="94">SUM(C62:C63)</f>
        <v>0.13578991225986978</v>
      </c>
      <c r="D64" s="301">
        <f t="shared" ref="D64" si="95">SUM(D62:D63)</f>
        <v>9.624528209365571E-2</v>
      </c>
      <c r="E64" s="301">
        <f t="shared" si="89"/>
        <v>1.7499999999999942</v>
      </c>
      <c r="F64" s="301"/>
      <c r="G64" s="301">
        <f>SUM(G62:G63)</f>
        <v>2.116432474914383</v>
      </c>
      <c r="H64" s="301">
        <f t="shared" ref="H64" si="96">SUM(H62:H63)</f>
        <v>0.31924818530879412</v>
      </c>
      <c r="I64" s="301">
        <f t="shared" ref="I64" si="97">SUM(I62:I63)</f>
        <v>8.5319339776820644E-2</v>
      </c>
      <c r="J64" s="301">
        <f t="shared" si="90"/>
        <v>2.5209999999999977</v>
      </c>
      <c r="K64" s="301"/>
      <c r="L64" s="301">
        <f>SUM(L62:L63)</f>
        <v>1.6655568264907352</v>
      </c>
      <c r="M64" s="301">
        <f t="shared" ref="M64" si="98">SUM(M62:M63)</f>
        <v>0.61786205996064381</v>
      </c>
      <c r="N64" s="301">
        <f t="shared" ref="N64" si="99">SUM(N62:N63)</f>
        <v>9.5811135486217648E-3</v>
      </c>
      <c r="O64" s="301">
        <f t="shared" si="91"/>
        <v>2.293000000000001</v>
      </c>
      <c r="P64" s="301"/>
      <c r="Q64" s="301">
        <f>SUM(Q62:Q63)</f>
        <v>1.6920324612677462</v>
      </c>
      <c r="R64" s="301">
        <f t="shared" ref="R64" si="100">SUM(R62:R63)</f>
        <v>0.62949433578571301</v>
      </c>
      <c r="S64" s="301">
        <f t="shared" ref="S64" si="101">SUM(S62:S63)</f>
        <v>9.4732029465433906E-3</v>
      </c>
      <c r="T64" s="301">
        <f t="shared" si="92"/>
        <v>2.3310000000000026</v>
      </c>
      <c r="U64" s="301"/>
      <c r="V64" s="301">
        <f>SUM(V62:V63)</f>
        <v>1.7241922435775927</v>
      </c>
      <c r="W64" s="301">
        <f t="shared" ref="W64" si="102">SUM(W62:W63)</f>
        <v>0.641375759952443</v>
      </c>
      <c r="X64" s="301">
        <f t="shared" ref="X64" si="103">SUM(X62:X63)</f>
        <v>9.4319964699646746E-3</v>
      </c>
      <c r="Y64" s="301">
        <f t="shared" si="93"/>
        <v>2.375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1.5925040031004871</v>
      </c>
      <c r="C71" s="300">
        <v>1.2294342564613088</v>
      </c>
      <c r="D71" s="300">
        <v>0.55200070792994316</v>
      </c>
      <c r="E71" s="300">
        <f>SUM(B71:D71)</f>
        <v>3.373938967491739</v>
      </c>
      <c r="F71" s="300"/>
      <c r="G71" s="300">
        <v>1.8996691980985114</v>
      </c>
      <c r="H71" s="300">
        <v>1.0716208066532562</v>
      </c>
      <c r="I71" s="300">
        <v>0.51869186009654389</v>
      </c>
      <c r="J71" s="300">
        <f>SUM(G71:I71)</f>
        <v>3.4899818648483114</v>
      </c>
      <c r="K71" s="300"/>
      <c r="L71" s="300">
        <v>1.8329755990908161</v>
      </c>
      <c r="M71" s="300">
        <v>1.1453971213477474</v>
      </c>
      <c r="N71" s="300">
        <v>0.5228220868882496</v>
      </c>
      <c r="O71" s="300">
        <f>SUM(L71:N71)</f>
        <v>3.5011948073268129</v>
      </c>
      <c r="P71" s="300"/>
      <c r="Q71" s="300">
        <v>1.834283174022554</v>
      </c>
      <c r="R71" s="300">
        <v>1.1537687087752571</v>
      </c>
      <c r="S71" s="300">
        <v>0.52558291761293274</v>
      </c>
      <c r="T71" s="300">
        <f>SUM(Q71:S71)</f>
        <v>3.5136348004107441</v>
      </c>
      <c r="U71" s="300"/>
      <c r="V71" s="300">
        <v>1.8861300018163052</v>
      </c>
      <c r="W71" s="300">
        <v>1.1995657089571252</v>
      </c>
      <c r="X71" s="300">
        <v>0.55564143083666695</v>
      </c>
      <c r="Y71" s="300">
        <f>SUM(V71:X71)</f>
        <v>3.6413371416100975</v>
      </c>
    </row>
    <row r="72" spans="1:25" x14ac:dyDescent="0.2">
      <c r="A72" s="260" t="s">
        <v>364</v>
      </c>
      <c r="B72" s="300">
        <v>11.209101956992949</v>
      </c>
      <c r="C72" s="300">
        <v>0.82331085979297025</v>
      </c>
      <c r="D72" s="300">
        <v>5.9986482157223326</v>
      </c>
      <c r="E72" s="300">
        <f t="shared" ref="E72:E73" si="104">SUM(B72:D72)</f>
        <v>18.031061032508251</v>
      </c>
      <c r="F72" s="300"/>
      <c r="G72" s="300">
        <v>10.94082780875164</v>
      </c>
      <c r="H72" s="300">
        <v>0.47699597977650998</v>
      </c>
      <c r="I72" s="300">
        <v>11.401194346623482</v>
      </c>
      <c r="J72" s="300">
        <f t="shared" ref="J72:J73" si="105">SUM(G72:I72)</f>
        <v>22.81901813515163</v>
      </c>
      <c r="K72" s="300"/>
      <c r="L72" s="300">
        <v>9.9850148966758443</v>
      </c>
      <c r="M72" s="300">
        <v>0.63496821429255956</v>
      </c>
      <c r="N72" s="300">
        <v>10.755822081704808</v>
      </c>
      <c r="O72" s="300">
        <f t="shared" ref="O72:O73" si="106">SUM(L72:N72)</f>
        <v>21.375805192673212</v>
      </c>
      <c r="P72" s="300"/>
      <c r="Q72" s="300">
        <v>9.8232885432816897</v>
      </c>
      <c r="R72" s="300">
        <v>0.64425903283403685</v>
      </c>
      <c r="S72" s="300">
        <v>10.823817623473532</v>
      </c>
      <c r="T72" s="300">
        <f t="shared" ref="T72:T73" si="107">SUM(Q72:S72)</f>
        <v>21.291365199589258</v>
      </c>
      <c r="U72" s="300"/>
      <c r="V72" s="300">
        <v>9.6498557181833444</v>
      </c>
      <c r="W72" s="300">
        <v>0.67731561358721615</v>
      </c>
      <c r="X72" s="300">
        <v>11.222491526619331</v>
      </c>
      <c r="Y72" s="300">
        <f t="shared" ref="Y72:Y73" si="108">SUM(V72:X72)</f>
        <v>21.549662858389894</v>
      </c>
    </row>
    <row r="73" spans="1:25" x14ac:dyDescent="0.2">
      <c r="A73" s="264" t="s">
        <v>363</v>
      </c>
      <c r="B73" s="301">
        <f>SUM(B71:B72)</f>
        <v>12.801605960093436</v>
      </c>
      <c r="C73" s="301">
        <f t="shared" ref="C73" si="109">SUM(C71:C72)</f>
        <v>2.0527451162542789</v>
      </c>
      <c r="D73" s="301">
        <f t="shared" ref="D73" si="110">SUM(D71:D72)</f>
        <v>6.5506489236522754</v>
      </c>
      <c r="E73" s="301">
        <f t="shared" si="104"/>
        <v>21.40499999999999</v>
      </c>
      <c r="F73" s="301"/>
      <c r="G73" s="301">
        <f>SUM(G71:G72)</f>
        <v>12.840497006850152</v>
      </c>
      <c r="H73" s="301">
        <f t="shared" ref="H73" si="111">SUM(H71:H72)</f>
        <v>1.5486167864297662</v>
      </c>
      <c r="I73" s="301">
        <f t="shared" ref="I73" si="112">SUM(I71:I72)</f>
        <v>11.919886206720026</v>
      </c>
      <c r="J73" s="301">
        <f t="shared" si="105"/>
        <v>26.308999999999944</v>
      </c>
      <c r="K73" s="301"/>
      <c r="L73" s="301">
        <f>SUM(L71:L72)</f>
        <v>11.81799049576666</v>
      </c>
      <c r="M73" s="301">
        <f t="shared" ref="M73" si="113">SUM(M71:M72)</f>
        <v>1.7803653356403069</v>
      </c>
      <c r="N73" s="301">
        <f t="shared" ref="N73" si="114">SUM(N71:N72)</f>
        <v>11.278644168593058</v>
      </c>
      <c r="O73" s="301">
        <f t="shared" si="106"/>
        <v>24.877000000000024</v>
      </c>
      <c r="P73" s="301"/>
      <c r="Q73" s="301">
        <f>SUM(Q71:Q72)</f>
        <v>11.657571717304243</v>
      </c>
      <c r="R73" s="301">
        <f t="shared" ref="R73" si="115">SUM(R71:R72)</f>
        <v>1.7980277416092938</v>
      </c>
      <c r="S73" s="301">
        <f t="shared" ref="S73" si="116">SUM(S71:S72)</f>
        <v>11.349400541086466</v>
      </c>
      <c r="T73" s="301">
        <f t="shared" si="107"/>
        <v>24.805000000000003</v>
      </c>
      <c r="U73" s="301"/>
      <c r="V73" s="301">
        <f>SUM(V71:V72)</f>
        <v>11.535985719999649</v>
      </c>
      <c r="W73" s="301">
        <f t="shared" ref="W73" si="117">SUM(W71:W72)</f>
        <v>1.8768813225443415</v>
      </c>
      <c r="X73" s="301">
        <f t="shared" ref="X73" si="118">SUM(X71:X72)</f>
        <v>11.778132957455998</v>
      </c>
      <c r="Y73" s="301">
        <f t="shared" si="108"/>
        <v>25.190999999999988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9.4619689508330271</v>
      </c>
      <c r="C80" s="300">
        <v>13.48423533763021</v>
      </c>
      <c r="D80" s="300">
        <v>0.6936565060727381</v>
      </c>
      <c r="E80" s="300">
        <f>SUM(B80:D80)</f>
        <v>23.639860794535974</v>
      </c>
      <c r="F80" s="300"/>
      <c r="G80" s="300">
        <v>9.0130785775652296</v>
      </c>
      <c r="H80" s="300">
        <v>11.646160667464708</v>
      </c>
      <c r="I80" s="300">
        <v>0.67256233539500709</v>
      </c>
      <c r="J80" s="300">
        <f>SUM(G80:I80)</f>
        <v>21.331801580424944</v>
      </c>
      <c r="K80" s="300"/>
      <c r="L80" s="300">
        <v>8.8332235457968391</v>
      </c>
      <c r="M80" s="300">
        <v>11.446457447164397</v>
      </c>
      <c r="N80" s="300">
        <v>1.3359882792759683</v>
      </c>
      <c r="O80" s="300">
        <f>SUM(L80:N80)</f>
        <v>21.615669272237206</v>
      </c>
      <c r="P80" s="300"/>
      <c r="Q80" s="300">
        <v>9.260044390846204</v>
      </c>
      <c r="R80" s="300">
        <v>11.068777564768169</v>
      </c>
      <c r="S80" s="300">
        <v>1.3817360794218114</v>
      </c>
      <c r="T80" s="300">
        <f>SUM(Q80:S80)</f>
        <v>21.710558035036186</v>
      </c>
      <c r="U80" s="300"/>
      <c r="V80" s="300">
        <v>10.01795915852534</v>
      </c>
      <c r="W80" s="300">
        <v>10.36045627925207</v>
      </c>
      <c r="X80" s="300">
        <v>1.4795832085184495</v>
      </c>
      <c r="Y80" s="300">
        <f>SUM(V80:X80)</f>
        <v>21.857998646295858</v>
      </c>
    </row>
    <row r="81" spans="1:25" x14ac:dyDescent="0.2">
      <c r="A81" s="260" t="s">
        <v>364</v>
      </c>
      <c r="B81" s="300">
        <v>21.06162369404441</v>
      </c>
      <c r="C81" s="300">
        <v>6.1603051844416532</v>
      </c>
      <c r="D81" s="300">
        <v>3.0742103269779442</v>
      </c>
      <c r="E81" s="300">
        <f t="shared" ref="E81:E82" si="119">SUM(B81:D81)</f>
        <v>30.296139205464009</v>
      </c>
      <c r="F81" s="300"/>
      <c r="G81" s="300">
        <v>19.34450175580384</v>
      </c>
      <c r="H81" s="300">
        <v>5.4481593503186803</v>
      </c>
      <c r="I81" s="300">
        <v>3.1775373134524592</v>
      </c>
      <c r="J81" s="300">
        <f t="shared" ref="J81:J82" si="120">SUM(G81:I81)</f>
        <v>27.970198419574977</v>
      </c>
      <c r="K81" s="300"/>
      <c r="L81" s="300">
        <v>18.298826459190668</v>
      </c>
      <c r="M81" s="300">
        <v>6.5877555991357406</v>
      </c>
      <c r="N81" s="300">
        <v>1.5227486694363734</v>
      </c>
      <c r="O81" s="300">
        <f t="shared" ref="O81:O82" si="121">SUM(L81:N81)</f>
        <v>26.409330727762782</v>
      </c>
      <c r="P81" s="300"/>
      <c r="Q81" s="300">
        <v>18.627462955145869</v>
      </c>
      <c r="R81" s="300">
        <v>6.6211175792183452</v>
      </c>
      <c r="S81" s="300">
        <v>1.5498614305995864</v>
      </c>
      <c r="T81" s="300">
        <f t="shared" ref="T81:T82" si="122">SUM(Q81:S81)</f>
        <v>26.798441964963803</v>
      </c>
      <c r="U81" s="300"/>
      <c r="V81" s="300">
        <v>18.898505730708109</v>
      </c>
      <c r="W81" s="300">
        <v>6.7029091746697871</v>
      </c>
      <c r="X81" s="300">
        <v>1.5855864483262294</v>
      </c>
      <c r="Y81" s="300">
        <f t="shared" ref="Y81:Y82" si="123">SUM(V81:X81)</f>
        <v>27.187001353704126</v>
      </c>
    </row>
    <row r="82" spans="1:25" x14ac:dyDescent="0.2">
      <c r="A82" s="264" t="s">
        <v>363</v>
      </c>
      <c r="B82" s="301">
        <f>SUM(B80:B81)</f>
        <v>30.523592644877439</v>
      </c>
      <c r="C82" s="301">
        <f t="shared" ref="C82" si="124">SUM(C80:C81)</f>
        <v>19.644540522071864</v>
      </c>
      <c r="D82" s="301">
        <f t="shared" ref="D82" si="125">SUM(D80:D81)</f>
        <v>3.7678668330506824</v>
      </c>
      <c r="E82" s="301">
        <f t="shared" si="119"/>
        <v>53.935999999999986</v>
      </c>
      <c r="F82" s="301"/>
      <c r="G82" s="301">
        <f>SUM(G80:G81)</f>
        <v>28.357580333369071</v>
      </c>
      <c r="H82" s="301">
        <f t="shared" ref="H82" si="126">SUM(H80:H81)</f>
        <v>17.094320017783389</v>
      </c>
      <c r="I82" s="301">
        <f t="shared" ref="I82" si="127">SUM(I80:I81)</f>
        <v>3.8500996488474661</v>
      </c>
      <c r="J82" s="301">
        <f t="shared" si="120"/>
        <v>49.301999999999929</v>
      </c>
      <c r="K82" s="301"/>
      <c r="L82" s="301">
        <f>SUM(L80:L81)</f>
        <v>27.132050004987505</v>
      </c>
      <c r="M82" s="301">
        <f t="shared" ref="M82" si="128">SUM(M80:M81)</f>
        <v>18.034213046300138</v>
      </c>
      <c r="N82" s="301">
        <f t="shared" ref="N82" si="129">SUM(N80:N81)</f>
        <v>2.858736948712342</v>
      </c>
      <c r="O82" s="301">
        <f t="shared" si="121"/>
        <v>48.024999999999984</v>
      </c>
      <c r="P82" s="301"/>
      <c r="Q82" s="301">
        <f>SUM(Q80:Q81)</f>
        <v>27.887507345992073</v>
      </c>
      <c r="R82" s="301">
        <f t="shared" ref="R82" si="130">SUM(R80:R81)</f>
        <v>17.689895143986515</v>
      </c>
      <c r="S82" s="301">
        <f t="shared" ref="S82" si="131">SUM(S80:S81)</f>
        <v>2.9315975100213976</v>
      </c>
      <c r="T82" s="301">
        <f t="shared" si="122"/>
        <v>48.508999999999986</v>
      </c>
      <c r="U82" s="301"/>
      <c r="V82" s="301">
        <f>SUM(V80:V81)</f>
        <v>28.916464889233449</v>
      </c>
      <c r="W82" s="301">
        <f t="shared" ref="W82" si="132">SUM(W80:W81)</f>
        <v>17.063365453921858</v>
      </c>
      <c r="X82" s="301">
        <f t="shared" ref="X82" si="133">SUM(X80:X81)</f>
        <v>3.0651696568446791</v>
      </c>
      <c r="Y82" s="301">
        <f t="shared" si="123"/>
        <v>49.044999999999987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2.7192503039363904</v>
      </c>
      <c r="C89" s="300">
        <v>1.562427752613553</v>
      </c>
      <c r="D89" s="300">
        <v>0.16785012667965324</v>
      </c>
      <c r="E89" s="300">
        <f>SUM(B89:D89)</f>
        <v>4.4495281832295968</v>
      </c>
      <c r="F89" s="300"/>
      <c r="G89" s="300">
        <v>3.5854761608389243</v>
      </c>
      <c r="H89" s="300">
        <v>2.1683022635153915</v>
      </c>
      <c r="I89" s="300">
        <v>0.41190020740276245</v>
      </c>
      <c r="J89" s="300">
        <f>SUM(G89:I89)</f>
        <v>6.1656786317570784</v>
      </c>
      <c r="K89" s="300"/>
      <c r="L89" s="300">
        <v>3.2424708900288874</v>
      </c>
      <c r="M89" s="300">
        <v>2.1783352685765602</v>
      </c>
      <c r="N89" s="300">
        <v>0.10838036315160017</v>
      </c>
      <c r="O89" s="300">
        <f>SUM(L89:N89)</f>
        <v>5.5291865217570475</v>
      </c>
      <c r="P89" s="300"/>
      <c r="Q89" s="300">
        <v>3.7254517542230148</v>
      </c>
      <c r="R89" s="300">
        <v>2.5391276869985631</v>
      </c>
      <c r="S89" s="300">
        <v>0.1162980586581633</v>
      </c>
      <c r="T89" s="300">
        <f>SUM(Q89:S89)</f>
        <v>6.3808774998797411</v>
      </c>
      <c r="U89" s="300"/>
      <c r="V89" s="300">
        <v>4.0981548051708963</v>
      </c>
      <c r="W89" s="300">
        <v>2.9020007532659062</v>
      </c>
      <c r="X89" s="300">
        <v>0.11930478916446592</v>
      </c>
      <c r="Y89" s="300">
        <f>SUM(V89:X89)</f>
        <v>7.1194603476012679</v>
      </c>
    </row>
    <row r="90" spans="1:25" x14ac:dyDescent="0.2">
      <c r="A90" s="260" t="s">
        <v>364</v>
      </c>
      <c r="B90" s="300">
        <v>13.120480531358274</v>
      </c>
      <c r="C90" s="300">
        <v>1.1911229269232959</v>
      </c>
      <c r="D90" s="300">
        <v>3.0138683584888319</v>
      </c>
      <c r="E90" s="300">
        <f t="shared" ref="E90:E91" si="134">SUM(B90:D90)</f>
        <v>17.325471816770403</v>
      </c>
      <c r="F90" s="300"/>
      <c r="G90" s="300">
        <v>13.832648712344723</v>
      </c>
      <c r="H90" s="300">
        <v>1.5974060938978472</v>
      </c>
      <c r="I90" s="300">
        <v>4.7352665620003602</v>
      </c>
      <c r="J90" s="300">
        <f t="shared" ref="J90:J91" si="135">SUM(G90:I90)</f>
        <v>20.165321368242928</v>
      </c>
      <c r="K90" s="300"/>
      <c r="L90" s="300">
        <v>13.58688141420248</v>
      </c>
      <c r="M90" s="300">
        <v>2.5150295946762058</v>
      </c>
      <c r="N90" s="300">
        <v>3.622902469364246</v>
      </c>
      <c r="O90" s="300">
        <f t="shared" ref="O90:O91" si="136">SUM(L90:N90)</f>
        <v>19.724813478242933</v>
      </c>
      <c r="P90" s="300"/>
      <c r="Q90" s="300">
        <v>14.99923459675756</v>
      </c>
      <c r="R90" s="300">
        <v>2.7946479408423022</v>
      </c>
      <c r="S90" s="300">
        <v>4.0142399625204517</v>
      </c>
      <c r="T90" s="300">
        <f t="shared" ref="T90:T91" si="137">SUM(Q90:S90)</f>
        <v>21.808122500120316</v>
      </c>
      <c r="U90" s="300"/>
      <c r="V90" s="300">
        <v>15.488161848498097</v>
      </c>
      <c r="W90" s="300">
        <v>3.0395189363035908</v>
      </c>
      <c r="X90" s="300">
        <v>4.3408588675970377</v>
      </c>
      <c r="Y90" s="300">
        <f t="shared" ref="Y90:Y91" si="138">SUM(V90:X90)</f>
        <v>22.868539652398727</v>
      </c>
    </row>
    <row r="91" spans="1:25" x14ac:dyDescent="0.2">
      <c r="A91" s="264" t="s">
        <v>363</v>
      </c>
      <c r="B91" s="301">
        <f>SUM(B89:B90)</f>
        <v>15.839730835294663</v>
      </c>
      <c r="C91" s="301">
        <f t="shared" ref="C91" si="139">SUM(C89:C90)</f>
        <v>2.7535506795368487</v>
      </c>
      <c r="D91" s="301">
        <f t="shared" ref="D91" si="140">SUM(D89:D90)</f>
        <v>3.181718485168485</v>
      </c>
      <c r="E91" s="301">
        <f t="shared" si="134"/>
        <v>21.774999999999995</v>
      </c>
      <c r="F91" s="301"/>
      <c r="G91" s="301">
        <f>SUM(G89:G90)</f>
        <v>17.418124873183647</v>
      </c>
      <c r="H91" s="301">
        <f t="shared" ref="H91" si="141">SUM(H89:H90)</f>
        <v>3.7657083574132386</v>
      </c>
      <c r="I91" s="301">
        <f t="shared" ref="I91" si="142">SUM(I89:I90)</f>
        <v>5.1471667694031229</v>
      </c>
      <c r="J91" s="301">
        <f t="shared" si="135"/>
        <v>26.33100000000001</v>
      </c>
      <c r="K91" s="301"/>
      <c r="L91" s="301">
        <f>SUM(L89:L90)</f>
        <v>16.829352304231367</v>
      </c>
      <c r="M91" s="301">
        <f t="shared" ref="M91" si="143">SUM(M89:M90)</f>
        <v>4.693364863252766</v>
      </c>
      <c r="N91" s="301">
        <f t="shared" ref="N91" si="144">SUM(N89:N90)</f>
        <v>3.7312828325158462</v>
      </c>
      <c r="O91" s="301">
        <f t="shared" si="136"/>
        <v>25.253999999999976</v>
      </c>
      <c r="P91" s="301"/>
      <c r="Q91" s="301">
        <f>SUM(Q89:Q90)</f>
        <v>18.724686350980576</v>
      </c>
      <c r="R91" s="301">
        <f t="shared" ref="R91" si="145">SUM(R89:R90)</f>
        <v>5.3337756278408648</v>
      </c>
      <c r="S91" s="301">
        <f t="shared" ref="S91" si="146">SUM(S89:S90)</f>
        <v>4.1305380211786149</v>
      </c>
      <c r="T91" s="301">
        <f t="shared" si="137"/>
        <v>28.189000000000057</v>
      </c>
      <c r="U91" s="301"/>
      <c r="V91" s="301">
        <f>SUM(V89:V90)</f>
        <v>19.586316653668995</v>
      </c>
      <c r="W91" s="301">
        <f t="shared" ref="W91" si="147">SUM(W89:W90)</f>
        <v>5.9415196895694971</v>
      </c>
      <c r="X91" s="301">
        <f t="shared" ref="X91" si="148">SUM(X89:X90)</f>
        <v>4.4601636567615035</v>
      </c>
      <c r="Y91" s="301">
        <f t="shared" si="138"/>
        <v>29.987999999999992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2.9360593263487105</v>
      </c>
      <c r="C98" s="300">
        <v>5.9732501861246456</v>
      </c>
      <c r="D98" s="300">
        <v>0.58364251705289383</v>
      </c>
      <c r="E98" s="300">
        <f>SUM(B98:D98)</f>
        <v>9.4929520295262506</v>
      </c>
      <c r="F98" s="300"/>
      <c r="G98" s="300">
        <v>3.0606042867602552</v>
      </c>
      <c r="H98" s="300">
        <v>6.9324636074078869</v>
      </c>
      <c r="I98" s="300">
        <v>0.35747630962663801</v>
      </c>
      <c r="J98" s="300">
        <f>SUM(G98:I98)</f>
        <v>10.350544203794779</v>
      </c>
      <c r="K98" s="300"/>
      <c r="L98" s="300">
        <v>3.563884647691435</v>
      </c>
      <c r="M98" s="300">
        <v>6.7582896335261973</v>
      </c>
      <c r="N98" s="300">
        <v>0.63512505729863933</v>
      </c>
      <c r="O98" s="300">
        <f>SUM(L98:N98)</f>
        <v>10.957299338516272</v>
      </c>
      <c r="P98" s="300"/>
      <c r="Q98" s="300">
        <v>3.824345781518637</v>
      </c>
      <c r="R98" s="300">
        <v>7.2222515362813784</v>
      </c>
      <c r="S98" s="300">
        <v>0.6635951396114097</v>
      </c>
      <c r="T98" s="300">
        <f>SUM(Q98:S98)</f>
        <v>11.710192457411425</v>
      </c>
      <c r="U98" s="300"/>
      <c r="V98" s="300">
        <v>4.4299602727495522</v>
      </c>
      <c r="W98" s="300">
        <v>8.2205017513077099</v>
      </c>
      <c r="X98" s="300">
        <v>0.75525786168848708</v>
      </c>
      <c r="Y98" s="300">
        <f>SUM(V98:X98)</f>
        <v>13.40571988574575</v>
      </c>
    </row>
    <row r="99" spans="1:25" x14ac:dyDescent="0.2">
      <c r="A99" s="260" t="s">
        <v>364</v>
      </c>
      <c r="B99" s="300">
        <v>3.8520838772705854</v>
      </c>
      <c r="C99" s="300">
        <v>3.9558113002145876</v>
      </c>
      <c r="D99" s="300">
        <v>0.57715279298854782</v>
      </c>
      <c r="E99" s="300">
        <f t="shared" ref="E99:E100" si="149">SUM(B99:D99)</f>
        <v>8.3850479704737211</v>
      </c>
      <c r="F99" s="300"/>
      <c r="G99" s="300">
        <v>4.2435298635875922</v>
      </c>
      <c r="H99" s="300">
        <v>4.158364463016933</v>
      </c>
      <c r="I99" s="300">
        <v>0.57956146960068611</v>
      </c>
      <c r="J99" s="300">
        <f t="shared" ref="J99:J100" si="150">SUM(G99:I99)</f>
        <v>8.9814557962052106</v>
      </c>
      <c r="K99" s="300"/>
      <c r="L99" s="300">
        <v>4.1865626951310695</v>
      </c>
      <c r="M99" s="300">
        <v>4.4539550391215528</v>
      </c>
      <c r="N99" s="300">
        <v>0.4051829272311156</v>
      </c>
      <c r="O99" s="300">
        <f t="shared" ref="O99:O100" si="151">SUM(L99:N99)</f>
        <v>9.0457006614837372</v>
      </c>
      <c r="P99" s="300"/>
      <c r="Q99" s="300">
        <v>4.4948579452249504</v>
      </c>
      <c r="R99" s="300">
        <v>4.7944858631113618</v>
      </c>
      <c r="S99" s="300">
        <v>0.42446373425224737</v>
      </c>
      <c r="T99" s="300">
        <f t="shared" ref="T99:T100" si="152">SUM(Q99:S99)</f>
        <v>9.7138075425885599</v>
      </c>
      <c r="U99" s="300"/>
      <c r="V99" s="300">
        <v>5.2427626111527426</v>
      </c>
      <c r="W99" s="300">
        <v>5.4946938303410695</v>
      </c>
      <c r="X99" s="300">
        <v>0.48382367276046007</v>
      </c>
      <c r="Y99" s="300">
        <f t="shared" ref="Y99:Y100" si="153">SUM(V99:X99)</f>
        <v>11.221280114254272</v>
      </c>
    </row>
    <row r="100" spans="1:25" x14ac:dyDescent="0.2">
      <c r="A100" s="264" t="s">
        <v>363</v>
      </c>
      <c r="B100" s="301">
        <f>SUM(B98:B99)</f>
        <v>6.7881432036192955</v>
      </c>
      <c r="C100" s="301">
        <f t="shared" ref="C100" si="154">SUM(C98:C99)</f>
        <v>9.9290614863392328</v>
      </c>
      <c r="D100" s="301">
        <f t="shared" ref="D100" si="155">SUM(D98:D99)</f>
        <v>1.1607953100414417</v>
      </c>
      <c r="E100" s="301">
        <f t="shared" si="149"/>
        <v>17.877999999999972</v>
      </c>
      <c r="F100" s="301"/>
      <c r="G100" s="301">
        <f>SUM(G98:G99)</f>
        <v>7.3041341503478474</v>
      </c>
      <c r="H100" s="301">
        <f t="shared" ref="H100" si="156">SUM(H98:H99)</f>
        <v>11.09082807042482</v>
      </c>
      <c r="I100" s="301">
        <f t="shared" ref="I100" si="157">SUM(I98:I99)</f>
        <v>0.93703777922732412</v>
      </c>
      <c r="J100" s="301">
        <f t="shared" si="150"/>
        <v>19.331999999999994</v>
      </c>
      <c r="K100" s="301"/>
      <c r="L100" s="301">
        <f>SUM(L98:L99)</f>
        <v>7.750447342822504</v>
      </c>
      <c r="M100" s="301">
        <f t="shared" ref="M100" si="158">SUM(M98:M99)</f>
        <v>11.212244672647749</v>
      </c>
      <c r="N100" s="301">
        <f t="shared" ref="N100" si="159">SUM(N98:N99)</f>
        <v>1.0403079845297549</v>
      </c>
      <c r="O100" s="301">
        <f t="shared" si="151"/>
        <v>20.003000000000007</v>
      </c>
      <c r="P100" s="301"/>
      <c r="Q100" s="301">
        <f>SUM(Q98:Q99)</f>
        <v>8.3192037267435879</v>
      </c>
      <c r="R100" s="301">
        <f t="shared" ref="R100" si="160">SUM(R98:R99)</f>
        <v>12.01673739939274</v>
      </c>
      <c r="S100" s="301">
        <f t="shared" ref="S100" si="161">SUM(S98:S99)</f>
        <v>1.0880588738636572</v>
      </c>
      <c r="T100" s="301">
        <f t="shared" si="152"/>
        <v>21.423999999999985</v>
      </c>
      <c r="U100" s="301"/>
      <c r="V100" s="301">
        <f>SUM(V98:V99)</f>
        <v>9.6727228839022956</v>
      </c>
      <c r="W100" s="301">
        <f t="shared" ref="W100" si="162">SUM(W98:W99)</f>
        <v>13.715195581648779</v>
      </c>
      <c r="X100" s="301">
        <f t="shared" ref="X100" si="163">SUM(X98:X99)</f>
        <v>1.2390815344489472</v>
      </c>
      <c r="Y100" s="301">
        <f t="shared" si="153"/>
        <v>24.62700000000002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0.19164683953023523</v>
      </c>
      <c r="C107" s="300">
        <v>0.18247808798005771</v>
      </c>
      <c r="D107" s="300">
        <v>9.4478005137518861E-2</v>
      </c>
      <c r="E107" s="300">
        <f>SUM(B107:D107)</f>
        <v>0.46860293264781178</v>
      </c>
      <c r="F107" s="300"/>
      <c r="G107" s="300">
        <v>0.1473596826299822</v>
      </c>
      <c r="H107" s="300">
        <v>0.17371907140458301</v>
      </c>
      <c r="I107" s="300">
        <v>0.16496503085698883</v>
      </c>
      <c r="J107" s="300">
        <f>SUM(G107:I107)</f>
        <v>0.48604378489155403</v>
      </c>
      <c r="K107" s="300"/>
      <c r="L107" s="300">
        <v>0.15911077806581922</v>
      </c>
      <c r="M107" s="300">
        <v>0.21825103034421853</v>
      </c>
      <c r="N107" s="300">
        <v>0.21531360059277468</v>
      </c>
      <c r="O107" s="300">
        <f>SUM(L107:N107)</f>
        <v>0.59267540900281246</v>
      </c>
      <c r="P107" s="300"/>
      <c r="Q107" s="300">
        <v>0.15512480152239178</v>
      </c>
      <c r="R107" s="300">
        <v>0.21596189265670976</v>
      </c>
      <c r="S107" s="300">
        <v>0.2078437599186857</v>
      </c>
      <c r="T107" s="300">
        <f>SUM(Q107:S107)</f>
        <v>0.57893045409778732</v>
      </c>
      <c r="U107" s="300"/>
      <c r="V107" s="300">
        <v>0.1583199949945614</v>
      </c>
      <c r="W107" s="300">
        <v>0.21918219331644634</v>
      </c>
      <c r="X107" s="300">
        <v>0.20137364011176906</v>
      </c>
      <c r="Y107" s="300">
        <f>SUM(V107:X107)</f>
        <v>0.57887582842277685</v>
      </c>
    </row>
    <row r="108" spans="1:25" x14ac:dyDescent="0.2">
      <c r="A108" s="260" t="s">
        <v>364</v>
      </c>
      <c r="B108" s="300">
        <v>0.31652124927120273</v>
      </c>
      <c r="C108" s="300">
        <v>7.2054427967586668E-2</v>
      </c>
      <c r="D108" s="300">
        <v>0.34582139011339713</v>
      </c>
      <c r="E108" s="300">
        <f t="shared" ref="E108:E109" si="164">SUM(B108:D108)</f>
        <v>0.73439706735218646</v>
      </c>
      <c r="F108" s="300"/>
      <c r="G108" s="300">
        <v>0.25007375844820617</v>
      </c>
      <c r="H108" s="300">
        <v>0.15942080516958979</v>
      </c>
      <c r="I108" s="300">
        <v>0.42846165149064797</v>
      </c>
      <c r="J108" s="300">
        <f t="shared" ref="J108:J109" si="165">SUM(G108:I108)</f>
        <v>0.83795621510844387</v>
      </c>
      <c r="K108" s="300"/>
      <c r="L108" s="300">
        <v>0.25957087548304464</v>
      </c>
      <c r="M108" s="300">
        <v>0.15147346071892293</v>
      </c>
      <c r="N108" s="300">
        <v>0.56428025479522093</v>
      </c>
      <c r="O108" s="300">
        <f t="shared" ref="O108:O109" si="166">SUM(L108:N108)</f>
        <v>0.97532459099718849</v>
      </c>
      <c r="P108" s="300"/>
      <c r="Q108" s="300">
        <v>0.25195554143764504</v>
      </c>
      <c r="R108" s="300">
        <v>0.15483137503400582</v>
      </c>
      <c r="S108" s="300">
        <v>0.55428262943056283</v>
      </c>
      <c r="T108" s="300">
        <f t="shared" ref="T108:T109" si="167">SUM(Q108:S108)</f>
        <v>0.96106954590221372</v>
      </c>
      <c r="U108" s="300"/>
      <c r="V108" s="300">
        <v>0.25235306989929068</v>
      </c>
      <c r="W108" s="300">
        <v>0.16722427159819575</v>
      </c>
      <c r="X108" s="300">
        <v>0.56654683007973594</v>
      </c>
      <c r="Y108" s="300">
        <f t="shared" ref="Y108:Y109" si="168">SUM(V108:X108)</f>
        <v>0.98612417157722243</v>
      </c>
    </row>
    <row r="109" spans="1:25" x14ac:dyDescent="0.2">
      <c r="A109" s="264" t="s">
        <v>363</v>
      </c>
      <c r="B109" s="301">
        <f>SUM(B107:B108)</f>
        <v>0.50816808880143793</v>
      </c>
      <c r="C109" s="301">
        <f t="shared" ref="C109" si="169">SUM(C107:C108)</f>
        <v>0.25453251594764437</v>
      </c>
      <c r="D109" s="301">
        <f t="shared" ref="D109" si="170">SUM(D107:D108)</f>
        <v>0.44029939525091599</v>
      </c>
      <c r="E109" s="301">
        <f t="shared" si="164"/>
        <v>1.2029999999999983</v>
      </c>
      <c r="F109" s="301"/>
      <c r="G109" s="301">
        <f>SUM(G107:G108)</f>
        <v>0.39743344107818834</v>
      </c>
      <c r="H109" s="301">
        <f t="shared" ref="H109" si="171">SUM(H107:H108)</f>
        <v>0.33313987657417277</v>
      </c>
      <c r="I109" s="301">
        <f t="shared" ref="I109" si="172">SUM(I107:I108)</f>
        <v>0.59342668234763685</v>
      </c>
      <c r="J109" s="301">
        <f t="shared" si="165"/>
        <v>1.3239999999999981</v>
      </c>
      <c r="K109" s="301"/>
      <c r="L109" s="301">
        <f>SUM(L107:L108)</f>
        <v>0.41868165354886389</v>
      </c>
      <c r="M109" s="301">
        <f t="shared" ref="M109" si="173">SUM(M107:M108)</f>
        <v>0.36972449106314142</v>
      </c>
      <c r="N109" s="301">
        <f t="shared" ref="N109" si="174">SUM(N107:N108)</f>
        <v>0.77959385538799564</v>
      </c>
      <c r="O109" s="301">
        <f t="shared" si="166"/>
        <v>1.5680000000000009</v>
      </c>
      <c r="P109" s="301"/>
      <c r="Q109" s="301">
        <f>SUM(Q107:Q108)</f>
        <v>0.40708034296003681</v>
      </c>
      <c r="R109" s="301">
        <f t="shared" ref="R109" si="175">SUM(R107:R108)</f>
        <v>0.37079326769071558</v>
      </c>
      <c r="S109" s="301">
        <f t="shared" ref="S109" si="176">SUM(S107:S108)</f>
        <v>0.76212638934924848</v>
      </c>
      <c r="T109" s="301">
        <f t="shared" si="167"/>
        <v>1.5400000000000009</v>
      </c>
      <c r="U109" s="301"/>
      <c r="V109" s="301">
        <f>SUM(V107:V108)</f>
        <v>0.41067306489385208</v>
      </c>
      <c r="W109" s="301">
        <f t="shared" ref="W109" si="177">SUM(W107:W108)</f>
        <v>0.38640646491464209</v>
      </c>
      <c r="X109" s="301">
        <f t="shared" ref="X109" si="178">SUM(X107:X108)</f>
        <v>0.767920470191505</v>
      </c>
      <c r="Y109" s="301">
        <f t="shared" si="168"/>
        <v>1.5649999999999991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1.2278883042451703</v>
      </c>
      <c r="C116" s="300">
        <v>0.5950448952535119</v>
      </c>
      <c r="D116" s="300">
        <v>0.10315204157800741</v>
      </c>
      <c r="E116" s="300">
        <f>SUM(B116:D116)</f>
        <v>1.9260852410766895</v>
      </c>
      <c r="F116" s="300"/>
      <c r="G116" s="300">
        <v>1.489944693260169</v>
      </c>
      <c r="H116" s="300">
        <v>0.44483495727895817</v>
      </c>
      <c r="I116" s="300">
        <v>4.8956499653801444E-2</v>
      </c>
      <c r="J116" s="300">
        <f>SUM(G116:I116)</f>
        <v>1.9837361501929287</v>
      </c>
      <c r="K116" s="300"/>
      <c r="L116" s="300">
        <v>1.7824645242524777</v>
      </c>
      <c r="M116" s="300">
        <v>0.378036031215291</v>
      </c>
      <c r="N116" s="300">
        <v>0.17612651711842628</v>
      </c>
      <c r="O116" s="300">
        <f>SUM(L116:N116)</f>
        <v>2.3366270725861948</v>
      </c>
      <c r="P116" s="300"/>
      <c r="Q116" s="300">
        <v>1.9433638163748383</v>
      </c>
      <c r="R116" s="300">
        <v>0.39714268551020576</v>
      </c>
      <c r="S116" s="300">
        <v>0.19057325042202258</v>
      </c>
      <c r="T116" s="300">
        <f>SUM(Q116:S116)</f>
        <v>2.5310797523070669</v>
      </c>
      <c r="U116" s="300"/>
      <c r="V116" s="300">
        <v>2.1479648203201793</v>
      </c>
      <c r="W116" s="300">
        <v>0.40655339320824146</v>
      </c>
      <c r="X116" s="300">
        <v>0.20281312375018834</v>
      </c>
      <c r="Y116" s="300">
        <f>SUM(V116:X116)</f>
        <v>2.7573313372786088</v>
      </c>
    </row>
    <row r="117" spans="1:25" x14ac:dyDescent="0.2">
      <c r="A117" s="260" t="s">
        <v>364</v>
      </c>
      <c r="B117" s="300">
        <v>3.7425650357645828</v>
      </c>
      <c r="C117" s="300">
        <v>0.10499587151567334</v>
      </c>
      <c r="D117" s="300">
        <v>0.55335385164306128</v>
      </c>
      <c r="E117" s="300">
        <f t="shared" ref="E117:E118" si="179">SUM(B117:D117)</f>
        <v>4.4009147589233173</v>
      </c>
      <c r="F117" s="300"/>
      <c r="G117" s="300">
        <v>4.8336618795107551</v>
      </c>
      <c r="H117" s="300">
        <v>0.23550776571632068</v>
      </c>
      <c r="I117" s="300">
        <v>0.57409420458000404</v>
      </c>
      <c r="J117" s="300">
        <f t="shared" ref="J117:J118" si="180">SUM(G117:I117)</f>
        <v>5.64326384980708</v>
      </c>
      <c r="K117" s="300"/>
      <c r="L117" s="300">
        <v>4.4507182336294608</v>
      </c>
      <c r="M117" s="300">
        <v>0.23640143449482856</v>
      </c>
      <c r="N117" s="300">
        <v>1.124253259289492</v>
      </c>
      <c r="O117" s="300">
        <f t="shared" ref="O117:O118" si="181">SUM(L117:N117)</f>
        <v>5.8113729274137818</v>
      </c>
      <c r="P117" s="300"/>
      <c r="Q117" s="300">
        <v>4.7070211889585973</v>
      </c>
      <c r="R117" s="300">
        <v>0.2536373453662536</v>
      </c>
      <c r="S117" s="300">
        <v>1.2252617133680803</v>
      </c>
      <c r="T117" s="300">
        <f t="shared" ref="T117:T118" si="182">SUM(Q117:S117)</f>
        <v>6.1859202476929305</v>
      </c>
      <c r="U117" s="300"/>
      <c r="V117" s="300">
        <v>4.9343853543142799</v>
      </c>
      <c r="W117" s="300">
        <v>0.27095833332965485</v>
      </c>
      <c r="X117" s="300">
        <v>1.3273249750774525</v>
      </c>
      <c r="Y117" s="300">
        <f t="shared" ref="Y117:Y118" si="183">SUM(V117:X117)</f>
        <v>6.5326686627213872</v>
      </c>
    </row>
    <row r="118" spans="1:25" x14ac:dyDescent="0.2">
      <c r="A118" s="264" t="s">
        <v>363</v>
      </c>
      <c r="B118" s="301">
        <f>SUM(B116:B117)</f>
        <v>4.9704533400097528</v>
      </c>
      <c r="C118" s="301">
        <f t="shared" ref="C118" si="184">SUM(C116:C117)</f>
        <v>0.70004076676918525</v>
      </c>
      <c r="D118" s="301">
        <f t="shared" ref="D118" si="185">SUM(D116:D117)</f>
        <v>0.65650589322106867</v>
      </c>
      <c r="E118" s="301">
        <f t="shared" si="179"/>
        <v>6.3270000000000071</v>
      </c>
      <c r="F118" s="301"/>
      <c r="G118" s="301">
        <f>SUM(G116:G117)</f>
        <v>6.3236065727709239</v>
      </c>
      <c r="H118" s="301">
        <f t="shared" ref="H118" si="186">SUM(H116:H117)</f>
        <v>0.68034272299527887</v>
      </c>
      <c r="I118" s="301">
        <f t="shared" ref="I118" si="187">SUM(I116:I117)</f>
        <v>0.62305070423380549</v>
      </c>
      <c r="J118" s="301">
        <f t="shared" si="180"/>
        <v>7.6270000000000087</v>
      </c>
      <c r="K118" s="301"/>
      <c r="L118" s="301">
        <f>SUM(L116:L117)</f>
        <v>6.2331827578819388</v>
      </c>
      <c r="M118" s="301">
        <f t="shared" ref="M118" si="188">SUM(M116:M117)</f>
        <v>0.61443746571011959</v>
      </c>
      <c r="N118" s="301">
        <f t="shared" ref="N118" si="189">SUM(N116:N117)</f>
        <v>1.3003797764079184</v>
      </c>
      <c r="O118" s="301">
        <f t="shared" si="181"/>
        <v>8.1479999999999766</v>
      </c>
      <c r="P118" s="301"/>
      <c r="Q118" s="301">
        <f>SUM(Q116:Q117)</f>
        <v>6.6503850053334359</v>
      </c>
      <c r="R118" s="301">
        <f t="shared" ref="R118" si="190">SUM(R116:R117)</f>
        <v>0.6507800308764593</v>
      </c>
      <c r="S118" s="301">
        <f t="shared" ref="S118" si="191">SUM(S116:S117)</f>
        <v>1.4158349637901029</v>
      </c>
      <c r="T118" s="301">
        <f t="shared" si="182"/>
        <v>8.716999999999997</v>
      </c>
      <c r="U118" s="301"/>
      <c r="V118" s="301">
        <f>SUM(V116:V117)</f>
        <v>7.0823501746344597</v>
      </c>
      <c r="W118" s="301">
        <f t="shared" ref="W118" si="192">SUM(W116:W117)</f>
        <v>0.67751172653789626</v>
      </c>
      <c r="X118" s="301">
        <f t="shared" ref="X118" si="193">SUM(X116:X117)</f>
        <v>1.5301380988276407</v>
      </c>
      <c r="Y118" s="301">
        <f t="shared" si="183"/>
        <v>9.2899999999999974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2.2918906959272354</v>
      </c>
      <c r="C125" s="300">
        <v>0.87415450262424332</v>
      </c>
      <c r="D125" s="300">
        <v>0.35491379806448492</v>
      </c>
      <c r="E125" s="300">
        <f>SUM(B125:D125)</f>
        <v>3.5209589966159638</v>
      </c>
      <c r="F125" s="300"/>
      <c r="G125" s="300">
        <v>1.6126152255455815</v>
      </c>
      <c r="H125" s="300">
        <v>0.58388478878484229</v>
      </c>
      <c r="I125" s="300">
        <v>5.1210981248297351E-2</v>
      </c>
      <c r="J125" s="300">
        <f>SUM(G125:I125)</f>
        <v>2.2477109955787213</v>
      </c>
      <c r="K125" s="300"/>
      <c r="L125" s="300">
        <v>1.5367630647018509</v>
      </c>
      <c r="M125" s="300">
        <v>0.68819218240558333</v>
      </c>
      <c r="N125" s="300">
        <v>6.3499858375767299E-2</v>
      </c>
      <c r="O125" s="300">
        <f>SUM(L125:N125)</f>
        <v>2.2884551054832012</v>
      </c>
      <c r="P125" s="300"/>
      <c r="Q125" s="300">
        <v>1.5256866633762927</v>
      </c>
      <c r="R125" s="300">
        <v>0.67597917698359211</v>
      </c>
      <c r="S125" s="300">
        <v>6.5903817549031601E-2</v>
      </c>
      <c r="T125" s="300">
        <f>SUM(Q125:S125)</f>
        <v>2.2675696579089166</v>
      </c>
      <c r="U125" s="300"/>
      <c r="V125" s="300">
        <v>1.4439938413453299</v>
      </c>
      <c r="W125" s="300">
        <v>0.63391000706445255</v>
      </c>
      <c r="X125" s="300">
        <v>6.3483100541630227E-2</v>
      </c>
      <c r="Y125" s="300">
        <f>SUM(V125:X125)</f>
        <v>2.1413869489514128</v>
      </c>
    </row>
    <row r="126" spans="1:25" x14ac:dyDescent="0.2">
      <c r="A126" s="260" t="s">
        <v>364</v>
      </c>
      <c r="B126" s="300">
        <v>2.8405223837531373</v>
      </c>
      <c r="C126" s="300">
        <v>0.10827193839480302</v>
      </c>
      <c r="D126" s="300">
        <v>0.56024668123612031</v>
      </c>
      <c r="E126" s="300">
        <f t="shared" ref="E126:E127" si="194">SUM(B126:D126)</f>
        <v>3.5090410033840604</v>
      </c>
      <c r="F126" s="300"/>
      <c r="G126" s="300">
        <v>1.941771817498867</v>
      </c>
      <c r="H126" s="300">
        <v>5.1011974843876387E-2</v>
      </c>
      <c r="I126" s="300">
        <v>0.37950521207854232</v>
      </c>
      <c r="J126" s="300">
        <f t="shared" ref="J126:J127" si="195">SUM(G126:I126)</f>
        <v>2.3722890044212859</v>
      </c>
      <c r="K126" s="300"/>
      <c r="L126" s="300">
        <v>1.9207543549249326</v>
      </c>
      <c r="M126" s="300">
        <v>0.15053788415065064</v>
      </c>
      <c r="N126" s="300">
        <v>0.33525265544121913</v>
      </c>
      <c r="O126" s="300">
        <f t="shared" ref="O126:O127" si="196">SUM(L126:N126)</f>
        <v>2.4065448945168026</v>
      </c>
      <c r="P126" s="300"/>
      <c r="Q126" s="300">
        <v>1.9150639563602636</v>
      </c>
      <c r="R126" s="300">
        <v>0.15625582547816227</v>
      </c>
      <c r="S126" s="300">
        <v>0.35111056025266024</v>
      </c>
      <c r="T126" s="300">
        <f t="shared" ref="T126:T127" si="197">SUM(Q126:S126)</f>
        <v>2.422430342091086</v>
      </c>
      <c r="U126" s="300"/>
      <c r="V126" s="300">
        <v>1.8183796705583737</v>
      </c>
      <c r="W126" s="300">
        <v>0.15847750176485398</v>
      </c>
      <c r="X126" s="300">
        <v>0.34675587872535774</v>
      </c>
      <c r="Y126" s="300">
        <f t="shared" ref="Y126:Y127" si="198">SUM(V126:X126)</f>
        <v>2.3236130510485853</v>
      </c>
    </row>
    <row r="127" spans="1:25" x14ac:dyDescent="0.2">
      <c r="A127" s="264" t="s">
        <v>363</v>
      </c>
      <c r="B127" s="301">
        <f>SUM(B125:B126)</f>
        <v>5.1324130796803722</v>
      </c>
      <c r="C127" s="301">
        <f t="shared" ref="C127" si="199">SUM(C125:C126)</f>
        <v>0.9824264410190463</v>
      </c>
      <c r="D127" s="301">
        <f t="shared" ref="D127" si="200">SUM(D125:D126)</f>
        <v>0.91516047930060518</v>
      </c>
      <c r="E127" s="301">
        <f t="shared" si="194"/>
        <v>7.0300000000000242</v>
      </c>
      <c r="F127" s="301"/>
      <c r="G127" s="301">
        <f>SUM(G125:G126)</f>
        <v>3.5543870430444482</v>
      </c>
      <c r="H127" s="301">
        <f t="shared" ref="H127" si="201">SUM(H125:H126)</f>
        <v>0.63489676362871872</v>
      </c>
      <c r="I127" s="301">
        <f t="shared" ref="I127" si="202">SUM(I125:I126)</f>
        <v>0.43071619332683969</v>
      </c>
      <c r="J127" s="301">
        <f t="shared" si="195"/>
        <v>4.6200000000000063</v>
      </c>
      <c r="K127" s="301"/>
      <c r="L127" s="301">
        <f>SUM(L125:L126)</f>
        <v>3.4575174196267833</v>
      </c>
      <c r="M127" s="301">
        <f t="shared" ref="M127" si="203">SUM(M125:M126)</f>
        <v>0.83873006655623394</v>
      </c>
      <c r="N127" s="301">
        <f t="shared" ref="N127" si="204">SUM(N125:N126)</f>
        <v>0.3987525138169864</v>
      </c>
      <c r="O127" s="301">
        <f t="shared" si="196"/>
        <v>4.6950000000000038</v>
      </c>
      <c r="P127" s="301"/>
      <c r="Q127" s="301">
        <f>SUM(Q125:Q126)</f>
        <v>3.4407506197365563</v>
      </c>
      <c r="R127" s="301">
        <f t="shared" ref="R127" si="205">SUM(R125:R126)</f>
        <v>0.83223500246175441</v>
      </c>
      <c r="S127" s="301">
        <f t="shared" ref="S127" si="206">SUM(S125:S126)</f>
        <v>0.41701437780169182</v>
      </c>
      <c r="T127" s="301">
        <f t="shared" si="197"/>
        <v>4.6900000000000031</v>
      </c>
      <c r="U127" s="301"/>
      <c r="V127" s="301">
        <f>SUM(V125:V126)</f>
        <v>3.2623735119037036</v>
      </c>
      <c r="W127" s="301">
        <f t="shared" ref="W127" si="207">SUM(W125:W126)</f>
        <v>0.79238750882930653</v>
      </c>
      <c r="X127" s="301">
        <f t="shared" ref="X127" si="208">SUM(X125:X126)</f>
        <v>0.41023897926698794</v>
      </c>
      <c r="Y127" s="301">
        <f t="shared" si="198"/>
        <v>4.4649999999999981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1.3793861947793189</v>
      </c>
      <c r="C134" s="300">
        <v>0.86920478185580818</v>
      </c>
      <c r="D134" s="300">
        <v>0.17674996623640343</v>
      </c>
      <c r="E134" s="300">
        <f>SUM(B134:D134)</f>
        <v>2.4253409428715305</v>
      </c>
      <c r="F134" s="300"/>
      <c r="G134" s="300">
        <v>1.3929244535027923</v>
      </c>
      <c r="H134" s="300">
        <v>0.83167472601286896</v>
      </c>
      <c r="I134" s="300">
        <v>0.36625230385312185</v>
      </c>
      <c r="J134" s="300">
        <f>SUM(G134:I134)</f>
        <v>2.5908514833687835</v>
      </c>
      <c r="K134" s="300"/>
      <c r="L134" s="300">
        <v>1.1916075735160845</v>
      </c>
      <c r="M134" s="300">
        <v>0.88279925248384983</v>
      </c>
      <c r="N134" s="300">
        <v>0.15856103077928418</v>
      </c>
      <c r="O134" s="300">
        <f>SUM(L134:N134)</f>
        <v>2.2329678567792186</v>
      </c>
      <c r="P134" s="300"/>
      <c r="Q134" s="300">
        <v>1.2388119614956827</v>
      </c>
      <c r="R134" s="300">
        <v>0.84761269444694121</v>
      </c>
      <c r="S134" s="300">
        <v>0.16136434168331107</v>
      </c>
      <c r="T134" s="300">
        <f>SUM(Q134:S134)</f>
        <v>2.2477889976259351</v>
      </c>
      <c r="U134" s="300"/>
      <c r="V134" s="300">
        <v>1.4722014126958507</v>
      </c>
      <c r="W134" s="300">
        <v>0.86112797339816427</v>
      </c>
      <c r="X134" s="300">
        <v>0.18038121948283917</v>
      </c>
      <c r="Y134" s="300">
        <f>SUM(V134:X134)</f>
        <v>2.5137106055768541</v>
      </c>
    </row>
    <row r="135" spans="1:25" x14ac:dyDescent="0.2">
      <c r="A135" s="260" t="s">
        <v>364</v>
      </c>
      <c r="B135" s="300">
        <v>1.1279777792701791</v>
      </c>
      <c r="C135" s="300">
        <v>0.15686559502872047</v>
      </c>
      <c r="D135" s="300">
        <v>0.37881568282957051</v>
      </c>
      <c r="E135" s="300">
        <f t="shared" ref="E135:E136" si="209">SUM(B135:D135)</f>
        <v>1.6636590571284702</v>
      </c>
      <c r="F135" s="300"/>
      <c r="G135" s="300">
        <v>1.304039913604037</v>
      </c>
      <c r="H135" s="300">
        <v>0.31739580649925198</v>
      </c>
      <c r="I135" s="300">
        <v>0.11271279652792993</v>
      </c>
      <c r="J135" s="300">
        <f t="shared" ref="J135:J136" si="210">SUM(G135:I135)</f>
        <v>1.7341485166312189</v>
      </c>
      <c r="K135" s="300"/>
      <c r="L135" s="300">
        <v>1.3589965968458986</v>
      </c>
      <c r="M135" s="300">
        <v>0.45228462673708181</v>
      </c>
      <c r="N135" s="300">
        <v>0.31275091963780266</v>
      </c>
      <c r="O135" s="300">
        <f t="shared" ref="O135:O136" si="211">SUM(L135:N135)</f>
        <v>2.1240321432207829</v>
      </c>
      <c r="P135" s="300"/>
      <c r="Q135" s="300">
        <v>1.3631559125160482</v>
      </c>
      <c r="R135" s="300">
        <v>0.45487091114917505</v>
      </c>
      <c r="S135" s="300">
        <v>0.33018417870883598</v>
      </c>
      <c r="T135" s="300">
        <f t="shared" ref="T135:T136" si="212">SUM(Q135:S135)</f>
        <v>2.148211002374059</v>
      </c>
      <c r="U135" s="300"/>
      <c r="V135" s="300">
        <v>1.5123811156238431</v>
      </c>
      <c r="W135" s="300">
        <v>0.51387275372105556</v>
      </c>
      <c r="X135" s="300">
        <v>0.39803552507824375</v>
      </c>
      <c r="Y135" s="300">
        <f t="shared" ref="Y135:Y136" si="213">SUM(V135:X135)</f>
        <v>2.4242893944231425</v>
      </c>
    </row>
    <row r="136" spans="1:25" x14ac:dyDescent="0.2">
      <c r="A136" s="264" t="s">
        <v>363</v>
      </c>
      <c r="B136" s="301">
        <f>SUM(B134:B135)</f>
        <v>2.5073639740494977</v>
      </c>
      <c r="C136" s="301">
        <f t="shared" ref="C136" si="214">SUM(C134:C135)</f>
        <v>1.0260703768845287</v>
      </c>
      <c r="D136" s="301">
        <f t="shared" ref="D136" si="215">SUM(D134:D135)</f>
        <v>0.55556564906597394</v>
      </c>
      <c r="E136" s="301">
        <f t="shared" si="209"/>
        <v>4.0890000000000004</v>
      </c>
      <c r="F136" s="301"/>
      <c r="G136" s="301">
        <f>SUM(G134:G135)</f>
        <v>2.6969643671068293</v>
      </c>
      <c r="H136" s="301">
        <f t="shared" ref="H136" si="216">SUM(H134:H135)</f>
        <v>1.1490705325121209</v>
      </c>
      <c r="I136" s="301">
        <f t="shared" ref="I136" si="217">SUM(I134:I135)</f>
        <v>0.47896510038105178</v>
      </c>
      <c r="J136" s="301">
        <f t="shared" si="210"/>
        <v>4.325000000000002</v>
      </c>
      <c r="K136" s="301"/>
      <c r="L136" s="301">
        <f>SUM(L134:L135)</f>
        <v>2.5506041703619831</v>
      </c>
      <c r="M136" s="301">
        <f t="shared" ref="M136" si="218">SUM(M134:M135)</f>
        <v>1.3350838792209316</v>
      </c>
      <c r="N136" s="301">
        <f t="shared" ref="N136" si="219">SUM(N134:N135)</f>
        <v>0.47131195041708684</v>
      </c>
      <c r="O136" s="301">
        <f t="shared" si="211"/>
        <v>4.3570000000000011</v>
      </c>
      <c r="P136" s="301"/>
      <c r="Q136" s="301">
        <f>SUM(Q134:Q135)</f>
        <v>2.6019678740117307</v>
      </c>
      <c r="R136" s="301">
        <f t="shared" ref="R136" si="220">SUM(R134:R135)</f>
        <v>1.3024836055961162</v>
      </c>
      <c r="S136" s="301">
        <f t="shared" ref="S136" si="221">SUM(S134:S135)</f>
        <v>0.49154852039214703</v>
      </c>
      <c r="T136" s="301">
        <f t="shared" si="212"/>
        <v>4.3959999999999937</v>
      </c>
      <c r="U136" s="301"/>
      <c r="V136" s="301">
        <f>SUM(V134:V135)</f>
        <v>2.9845825283196938</v>
      </c>
      <c r="W136" s="301">
        <f t="shared" ref="W136" si="222">SUM(W134:W135)</f>
        <v>1.3750007271192199</v>
      </c>
      <c r="X136" s="301">
        <f t="shared" ref="X136" si="223">SUM(X134:X135)</f>
        <v>0.57841674456108294</v>
      </c>
      <c r="Y136" s="301">
        <f t="shared" si="213"/>
        <v>4.9379999999999962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3.6381022019061402</v>
      </c>
      <c r="C143" s="300">
        <v>2.3882989022367433</v>
      </c>
      <c r="D143" s="300">
        <v>1.3938152221401581</v>
      </c>
      <c r="E143" s="300">
        <f>SUM(B143:D143)</f>
        <v>7.4202163262830414</v>
      </c>
      <c r="F143" s="300"/>
      <c r="G143" s="300">
        <v>4.2154002876234555</v>
      </c>
      <c r="H143" s="300">
        <v>2.6096159277766438</v>
      </c>
      <c r="I143" s="300">
        <v>1.5420064404246048</v>
      </c>
      <c r="J143" s="300">
        <f>SUM(G143:I143)</f>
        <v>8.3670226558247034</v>
      </c>
      <c r="K143" s="300"/>
      <c r="L143" s="300">
        <v>3.7205324483310496</v>
      </c>
      <c r="M143" s="300">
        <v>2.6694001006192285</v>
      </c>
      <c r="N143" s="300">
        <v>0.83862905720017711</v>
      </c>
      <c r="O143" s="300">
        <f>SUM(L143:N143)</f>
        <v>7.2285616061504552</v>
      </c>
      <c r="P143" s="300"/>
      <c r="Q143" s="300">
        <v>3.8651089610669471</v>
      </c>
      <c r="R143" s="300">
        <v>2.7921604243112217</v>
      </c>
      <c r="S143" s="300">
        <v>0.88656942009140771</v>
      </c>
      <c r="T143" s="300">
        <f>SUM(Q143:S143)</f>
        <v>7.5438388054695764</v>
      </c>
      <c r="U143" s="300"/>
      <c r="V143" s="300">
        <v>4.0987326103789483</v>
      </c>
      <c r="W143" s="300">
        <v>2.9786837554661667</v>
      </c>
      <c r="X143" s="300">
        <v>0.97486844626776092</v>
      </c>
      <c r="Y143" s="300">
        <f>SUM(V143:X143)</f>
        <v>8.0522848121128767</v>
      </c>
    </row>
    <row r="144" spans="1:25" x14ac:dyDescent="0.2">
      <c r="A144" s="260" t="s">
        <v>364</v>
      </c>
      <c r="B144" s="300">
        <v>6.4424895139931628</v>
      </c>
      <c r="C144" s="300">
        <v>0.96266991645828515</v>
      </c>
      <c r="D144" s="300">
        <v>1.7146242432655132</v>
      </c>
      <c r="E144" s="300">
        <f t="shared" ref="E144:E145" si="224">SUM(B144:D144)</f>
        <v>9.1197836737169613</v>
      </c>
      <c r="F144" s="300"/>
      <c r="G144" s="300">
        <v>6.766517065593642</v>
      </c>
      <c r="H144" s="300">
        <v>0.7642965868853715</v>
      </c>
      <c r="I144" s="300">
        <v>2.6311636916962811</v>
      </c>
      <c r="J144" s="300">
        <f t="shared" ref="J144:J145" si="225">SUM(G144:I144)</f>
        <v>10.161977344175295</v>
      </c>
      <c r="K144" s="300"/>
      <c r="L144" s="300">
        <v>7.0134710192723739</v>
      </c>
      <c r="M144" s="300">
        <v>1.0799375827098381</v>
      </c>
      <c r="N144" s="300">
        <v>3.1820297918673504</v>
      </c>
      <c r="O144" s="300">
        <f t="shared" ref="O144:O145" si="226">SUM(L144:N144)</f>
        <v>11.275438393849562</v>
      </c>
      <c r="P144" s="300"/>
      <c r="Q144" s="300">
        <v>7.1304848442129032</v>
      </c>
      <c r="R144" s="300">
        <v>1.1433890056817104</v>
      </c>
      <c r="S144" s="300">
        <v>3.2812873446358144</v>
      </c>
      <c r="T144" s="300">
        <f t="shared" ref="T144:T145" si="227">SUM(Q144:S144)</f>
        <v>11.555161194530427</v>
      </c>
      <c r="U144" s="300"/>
      <c r="V144" s="300">
        <v>7.3412093397733562</v>
      </c>
      <c r="W144" s="300">
        <v>1.2559733696660911</v>
      </c>
      <c r="X144" s="300">
        <v>3.4645324784476812</v>
      </c>
      <c r="Y144" s="300">
        <f t="shared" ref="Y144:Y145" si="228">SUM(V144:X144)</f>
        <v>12.061715187887129</v>
      </c>
    </row>
    <row r="145" spans="1:25" x14ac:dyDescent="0.2">
      <c r="A145" s="264" t="s">
        <v>363</v>
      </c>
      <c r="B145" s="301">
        <f>SUM(B143:B144)</f>
        <v>10.080591715899303</v>
      </c>
      <c r="C145" s="301">
        <f t="shared" ref="C145" si="229">SUM(C143:C144)</f>
        <v>3.3509688186950286</v>
      </c>
      <c r="D145" s="301">
        <f t="shared" ref="D145" si="230">SUM(D143:D144)</f>
        <v>3.1084394654056711</v>
      </c>
      <c r="E145" s="301">
        <f t="shared" si="224"/>
        <v>16.540000000000003</v>
      </c>
      <c r="F145" s="301"/>
      <c r="G145" s="301">
        <f>SUM(G143:G144)</f>
        <v>10.981917353217097</v>
      </c>
      <c r="H145" s="301">
        <f t="shared" ref="H145" si="231">SUM(H143:H144)</f>
        <v>3.373912514662015</v>
      </c>
      <c r="I145" s="301">
        <f t="shared" ref="I145" si="232">SUM(I143:I144)</f>
        <v>4.1731701321208856</v>
      </c>
      <c r="J145" s="301">
        <f t="shared" si="225"/>
        <v>18.528999999999996</v>
      </c>
      <c r="K145" s="301"/>
      <c r="L145" s="301">
        <f>SUM(L143:L144)</f>
        <v>10.734003467603424</v>
      </c>
      <c r="M145" s="301">
        <f t="shared" ref="M145" si="233">SUM(M143:M144)</f>
        <v>3.7493376833290668</v>
      </c>
      <c r="N145" s="301">
        <f t="shared" ref="N145" si="234">SUM(N143:N144)</f>
        <v>4.0206588490675275</v>
      </c>
      <c r="O145" s="301">
        <f t="shared" si="226"/>
        <v>18.504000000000019</v>
      </c>
      <c r="P145" s="301"/>
      <c r="Q145" s="301">
        <f>SUM(Q143:Q144)</f>
        <v>10.995593805279849</v>
      </c>
      <c r="R145" s="301">
        <f t="shared" ref="R145" si="235">SUM(R143:R144)</f>
        <v>3.9355494299929319</v>
      </c>
      <c r="S145" s="301">
        <f t="shared" ref="S145" si="236">SUM(S143:S144)</f>
        <v>4.1678567647272224</v>
      </c>
      <c r="T145" s="301">
        <f t="shared" si="227"/>
        <v>19.099000000000004</v>
      </c>
      <c r="U145" s="301"/>
      <c r="V145" s="301">
        <f>SUM(V143:V144)</f>
        <v>11.439941950152305</v>
      </c>
      <c r="W145" s="301">
        <f t="shared" ref="W145" si="237">SUM(W143:W144)</f>
        <v>4.2346571251322578</v>
      </c>
      <c r="X145" s="301">
        <f t="shared" ref="X145" si="238">SUM(X143:X144)</f>
        <v>4.439400924715442</v>
      </c>
      <c r="Y145" s="301">
        <f t="shared" si="228"/>
        <v>20.114000000000004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3.445832796057398</v>
      </c>
      <c r="C152" s="300">
        <v>3.8515986706658398</v>
      </c>
      <c r="D152" s="300">
        <v>0.72538592925274969</v>
      </c>
      <c r="E152" s="300">
        <f>SUM(B152:D152)</f>
        <v>8.0228173959759879</v>
      </c>
      <c r="F152" s="300"/>
      <c r="G152" s="300">
        <v>4.6004577870617007</v>
      </c>
      <c r="H152" s="300">
        <v>3.9594362083452705</v>
      </c>
      <c r="I152" s="300">
        <v>1.1723969697914465</v>
      </c>
      <c r="J152" s="300">
        <f>SUM(G152:I152)</f>
        <v>9.732290965198418</v>
      </c>
      <c r="K152" s="300"/>
      <c r="L152" s="300">
        <v>4.0976763028982477</v>
      </c>
      <c r="M152" s="300">
        <v>3.8602745374603185</v>
      </c>
      <c r="N152" s="300">
        <v>0.91026571431059233</v>
      </c>
      <c r="O152" s="300">
        <f>SUM(L152:N152)</f>
        <v>8.8682165546691589</v>
      </c>
      <c r="P152" s="300"/>
      <c r="Q152" s="300">
        <v>4.4721721658501625</v>
      </c>
      <c r="R152" s="300">
        <v>4.0607680121590839</v>
      </c>
      <c r="S152" s="300">
        <v>0.95960316213767338</v>
      </c>
      <c r="T152" s="300">
        <f>SUM(Q152:S152)</f>
        <v>9.4925433401469199</v>
      </c>
      <c r="U152" s="300"/>
      <c r="V152" s="300">
        <v>4.9010340949887317</v>
      </c>
      <c r="W152" s="300">
        <v>4.2042745522360239</v>
      </c>
      <c r="X152" s="300">
        <v>1.0379302800665617</v>
      </c>
      <c r="Y152" s="300">
        <f>SUM(V152:X152)</f>
        <v>10.143238927291318</v>
      </c>
    </row>
    <row r="153" spans="1:25" x14ac:dyDescent="0.2">
      <c r="A153" s="260" t="s">
        <v>364</v>
      </c>
      <c r="B153" s="300">
        <v>7.5132045055905357</v>
      </c>
      <c r="C153" s="300">
        <v>3.1373781111328243</v>
      </c>
      <c r="D153" s="300">
        <v>1.3205999873006673</v>
      </c>
      <c r="E153" s="300">
        <f t="shared" ref="E153:E154" si="239">SUM(B153:D153)</f>
        <v>11.971182604024028</v>
      </c>
      <c r="F153" s="300"/>
      <c r="G153" s="300">
        <v>8.4964728697768948</v>
      </c>
      <c r="H153" s="300">
        <v>2.9839426796904629</v>
      </c>
      <c r="I153" s="300">
        <v>1.1832934853342243</v>
      </c>
      <c r="J153" s="300">
        <f t="shared" ref="J153:J154" si="240">SUM(G153:I153)</f>
        <v>12.663709034801581</v>
      </c>
      <c r="K153" s="300"/>
      <c r="L153" s="300">
        <v>8.003637566426919</v>
      </c>
      <c r="M153" s="300">
        <v>2.8195478386647279</v>
      </c>
      <c r="N153" s="300">
        <v>0.77159804023915501</v>
      </c>
      <c r="O153" s="300">
        <f t="shared" ref="O153:O154" si="241">SUM(L153:N153)</f>
        <v>11.594783445330801</v>
      </c>
      <c r="P153" s="300"/>
      <c r="Q153" s="300">
        <v>8.5805209970521208</v>
      </c>
      <c r="R153" s="300">
        <v>3.0166239303487909</v>
      </c>
      <c r="S153" s="300">
        <v>0.81431173245217292</v>
      </c>
      <c r="T153" s="300">
        <f t="shared" ref="T153:T154" si="242">SUM(Q153:S153)</f>
        <v>12.411456659853085</v>
      </c>
      <c r="U153" s="300"/>
      <c r="V153" s="300">
        <v>9.1981302932122606</v>
      </c>
      <c r="W153" s="300">
        <v>3.204138379834593</v>
      </c>
      <c r="X153" s="300">
        <v>0.87549239966182524</v>
      </c>
      <c r="Y153" s="300">
        <f t="shared" ref="Y153:Y154" si="243">SUM(V153:X153)</f>
        <v>13.277761072708678</v>
      </c>
    </row>
    <row r="154" spans="1:25" x14ac:dyDescent="0.2">
      <c r="A154" s="264" t="s">
        <v>363</v>
      </c>
      <c r="B154" s="301">
        <f>SUM(B152:B153)</f>
        <v>10.959037301647934</v>
      </c>
      <c r="C154" s="301">
        <f t="shared" ref="C154" si="244">SUM(C152:C153)</f>
        <v>6.9889767817986641</v>
      </c>
      <c r="D154" s="301">
        <f t="shared" ref="D154" si="245">SUM(D152:D153)</f>
        <v>2.0459859165534171</v>
      </c>
      <c r="E154" s="301">
        <f t="shared" si="239"/>
        <v>19.994000000000014</v>
      </c>
      <c r="F154" s="301"/>
      <c r="G154" s="301">
        <f>SUM(G152:G153)</f>
        <v>13.096930656838595</v>
      </c>
      <c r="H154" s="301">
        <f t="shared" ref="H154" si="246">SUM(H152:H153)</f>
        <v>6.943378888035733</v>
      </c>
      <c r="I154" s="301">
        <f t="shared" ref="I154" si="247">SUM(I152:I153)</f>
        <v>2.3556904551256705</v>
      </c>
      <c r="J154" s="301">
        <f t="shared" si="240"/>
        <v>22.395999999999997</v>
      </c>
      <c r="K154" s="301"/>
      <c r="L154" s="301">
        <f>SUM(L152:L153)</f>
        <v>12.101313869325168</v>
      </c>
      <c r="M154" s="301">
        <f t="shared" ref="M154" si="248">SUM(M152:M153)</f>
        <v>6.6798223761250464</v>
      </c>
      <c r="N154" s="301">
        <f t="shared" ref="N154" si="249">SUM(N152:N153)</f>
        <v>1.6818637545497475</v>
      </c>
      <c r="O154" s="301">
        <f t="shared" si="241"/>
        <v>20.462999999999962</v>
      </c>
      <c r="P154" s="301"/>
      <c r="Q154" s="301">
        <f>SUM(Q152:Q153)</f>
        <v>13.052693162902283</v>
      </c>
      <c r="R154" s="301">
        <f t="shared" ref="R154" si="250">SUM(R152:R153)</f>
        <v>7.0773919425078748</v>
      </c>
      <c r="S154" s="301">
        <f t="shared" ref="S154" si="251">SUM(S152:S153)</f>
        <v>1.7739148945898462</v>
      </c>
      <c r="T154" s="301">
        <f t="shared" si="242"/>
        <v>21.904000000000007</v>
      </c>
      <c r="U154" s="301"/>
      <c r="V154" s="301">
        <f>SUM(V152:V153)</f>
        <v>14.099164388200993</v>
      </c>
      <c r="W154" s="301">
        <f t="shared" ref="W154" si="252">SUM(W152:W153)</f>
        <v>7.4084129320706165</v>
      </c>
      <c r="X154" s="301">
        <f t="shared" ref="X154" si="253">SUM(X152:X153)</f>
        <v>1.9134226797283871</v>
      </c>
      <c r="Y154" s="301">
        <f t="shared" si="243"/>
        <v>23.420999999999996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3.836849954842283</v>
      </c>
      <c r="C161" s="300">
        <v>3.8773218939535301</v>
      </c>
      <c r="D161" s="300">
        <v>0.40554534897842154</v>
      </c>
      <c r="E161" s="300">
        <f>SUM(B161:D161)</f>
        <v>8.119717197774234</v>
      </c>
      <c r="F161" s="300"/>
      <c r="G161" s="300">
        <v>3.8140313940398989</v>
      </c>
      <c r="H161" s="300">
        <v>3.413607793217845</v>
      </c>
      <c r="I161" s="300">
        <v>0.62793391602844295</v>
      </c>
      <c r="J161" s="300">
        <f>SUM(G161:I161)</f>
        <v>7.8555731032861864</v>
      </c>
      <c r="K161" s="300"/>
      <c r="L161" s="300">
        <v>4.0083755365087361</v>
      </c>
      <c r="M161" s="300">
        <v>3.5010000845533917</v>
      </c>
      <c r="N161" s="300">
        <v>0.23480482081368925</v>
      </c>
      <c r="O161" s="300">
        <f>SUM(L161:N161)</f>
        <v>7.7441804418758178</v>
      </c>
      <c r="P161" s="300"/>
      <c r="Q161" s="300">
        <v>4.0923037967365774</v>
      </c>
      <c r="R161" s="300">
        <v>3.5815376762503415</v>
      </c>
      <c r="S161" s="300">
        <v>0.24001309416423491</v>
      </c>
      <c r="T161" s="300">
        <f>SUM(Q161:S161)</f>
        <v>7.9138545671511533</v>
      </c>
      <c r="U161" s="300"/>
      <c r="V161" s="300">
        <v>4.2593080813515183</v>
      </c>
      <c r="W161" s="300">
        <v>3.729319918208712</v>
      </c>
      <c r="X161" s="300">
        <v>0.25197030022844208</v>
      </c>
      <c r="Y161" s="300">
        <f>SUM(V161:X161)</f>
        <v>8.2405982997886724</v>
      </c>
    </row>
    <row r="162" spans="1:25" x14ac:dyDescent="0.2">
      <c r="A162" s="260" t="s">
        <v>364</v>
      </c>
      <c r="B162" s="300">
        <v>4.4414511675932689</v>
      </c>
      <c r="C162" s="300">
        <v>0.7079836150157075</v>
      </c>
      <c r="D162" s="300">
        <v>0.60184801961677548</v>
      </c>
      <c r="E162" s="300">
        <f t="shared" ref="E162:E163" si="254">SUM(B162:D162)</f>
        <v>5.7512828022257514</v>
      </c>
      <c r="F162" s="300"/>
      <c r="G162" s="300">
        <v>4.3733446046262774</v>
      </c>
      <c r="H162" s="300">
        <v>0.63065695989124482</v>
      </c>
      <c r="I162" s="300">
        <v>0.1944253321962916</v>
      </c>
      <c r="J162" s="300">
        <f t="shared" ref="J162:J163" si="255">SUM(G162:I162)</f>
        <v>5.1984268967138139</v>
      </c>
      <c r="K162" s="300"/>
      <c r="L162" s="300">
        <v>4.555432455886856</v>
      </c>
      <c r="M162" s="300">
        <v>0.64338710223731344</v>
      </c>
      <c r="N162" s="300">
        <v>0</v>
      </c>
      <c r="O162" s="300">
        <f t="shared" ref="O162:O163" si="256">SUM(L162:N162)</f>
        <v>5.1988195581241694</v>
      </c>
      <c r="P162" s="300"/>
      <c r="Q162" s="300">
        <v>4.556892901207199</v>
      </c>
      <c r="R162" s="300">
        <v>0.69225253164164668</v>
      </c>
      <c r="S162" s="300">
        <v>0</v>
      </c>
      <c r="T162" s="300">
        <f t="shared" ref="T162:T163" si="257">SUM(Q162:S162)</f>
        <v>5.249145432848846</v>
      </c>
      <c r="U162" s="300"/>
      <c r="V162" s="300">
        <v>4.5495523512356275</v>
      </c>
      <c r="W162" s="300">
        <v>0.79484934897571524</v>
      </c>
      <c r="X162" s="300">
        <v>0</v>
      </c>
      <c r="Y162" s="300">
        <f t="shared" ref="Y162:Y163" si="258">SUM(V162:X162)</f>
        <v>5.3444017002113426</v>
      </c>
    </row>
    <row r="163" spans="1:25" x14ac:dyDescent="0.2">
      <c r="A163" s="264" t="s">
        <v>363</v>
      </c>
      <c r="B163" s="301">
        <f>SUM(B161:B162)</f>
        <v>8.2783011224355523</v>
      </c>
      <c r="C163" s="301">
        <f t="shared" ref="C163" si="259">SUM(C161:C162)</f>
        <v>4.5853055089692374</v>
      </c>
      <c r="D163" s="301">
        <f t="shared" ref="D163" si="260">SUM(D161:D162)</f>
        <v>1.007393368595197</v>
      </c>
      <c r="E163" s="301">
        <f t="shared" si="254"/>
        <v>13.870999999999986</v>
      </c>
      <c r="F163" s="301"/>
      <c r="G163" s="301">
        <f>SUM(G161:G162)</f>
        <v>8.1873759986661767</v>
      </c>
      <c r="H163" s="301">
        <f t="shared" ref="H163" si="261">SUM(H161:H162)</f>
        <v>4.0442647531090898</v>
      </c>
      <c r="I163" s="301">
        <f t="shared" ref="I163" si="262">SUM(I161:I162)</f>
        <v>0.82235924822473461</v>
      </c>
      <c r="J163" s="301">
        <f t="shared" si="255"/>
        <v>13.054000000000002</v>
      </c>
      <c r="K163" s="301"/>
      <c r="L163" s="301">
        <f>SUM(L161:L162)</f>
        <v>8.5638079923955921</v>
      </c>
      <c r="M163" s="301">
        <f t="shared" ref="M163" si="263">SUM(M161:M162)</f>
        <v>4.1443871867907056</v>
      </c>
      <c r="N163" s="301">
        <f t="shared" ref="N163" si="264">SUM(N161:N162)</f>
        <v>0.23480482081368925</v>
      </c>
      <c r="O163" s="301">
        <f t="shared" si="256"/>
        <v>12.942999999999987</v>
      </c>
      <c r="P163" s="301"/>
      <c r="Q163" s="301">
        <f>SUM(Q161:Q162)</f>
        <v>8.6491966979437755</v>
      </c>
      <c r="R163" s="301">
        <f t="shared" ref="R163" si="265">SUM(R161:R162)</f>
        <v>4.273790207891988</v>
      </c>
      <c r="S163" s="301">
        <f t="shared" ref="S163" si="266">SUM(S161:S162)</f>
        <v>0.24001309416423491</v>
      </c>
      <c r="T163" s="301">
        <f t="shared" si="257"/>
        <v>13.162999999999998</v>
      </c>
      <c r="U163" s="301"/>
      <c r="V163" s="301">
        <f>SUM(V161:V162)</f>
        <v>8.8088604325871458</v>
      </c>
      <c r="W163" s="301">
        <f t="shared" ref="W163" si="267">SUM(W161:W162)</f>
        <v>4.5241692671844271</v>
      </c>
      <c r="X163" s="301">
        <f t="shared" ref="X163" si="268">SUM(X161:X162)</f>
        <v>0.25197030022844208</v>
      </c>
      <c r="Y163" s="301">
        <f t="shared" si="258"/>
        <v>13.585000000000013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8.0809473455953746</v>
      </c>
      <c r="C170" s="300">
        <v>10.574072196993908</v>
      </c>
      <c r="D170" s="300">
        <v>0.86249848513915617</v>
      </c>
      <c r="E170" s="300">
        <f>SUM(B170:D170)</f>
        <v>19.517518027728439</v>
      </c>
      <c r="F170" s="300"/>
      <c r="G170" s="300">
        <v>8.4614648693375862</v>
      </c>
      <c r="H170" s="300">
        <v>9.9494763805452653</v>
      </c>
      <c r="I170" s="300">
        <v>0.96433743095555746</v>
      </c>
      <c r="J170" s="300">
        <f>SUM(G170:I170)</f>
        <v>19.375278680838409</v>
      </c>
      <c r="K170" s="300"/>
      <c r="L170" s="300">
        <v>8.5216674333330076</v>
      </c>
      <c r="M170" s="300">
        <v>9.9979015573912378</v>
      </c>
      <c r="N170" s="300">
        <v>1.0632047646295284</v>
      </c>
      <c r="O170" s="300">
        <f>SUM(L170:N170)</f>
        <v>19.582773755353774</v>
      </c>
      <c r="P170" s="300"/>
      <c r="Q170" s="300">
        <v>8.8774333418664391</v>
      </c>
      <c r="R170" s="300">
        <v>9.9695524469542729</v>
      </c>
      <c r="S170" s="300">
        <v>1.0955958074089942</v>
      </c>
      <c r="T170" s="300">
        <f>SUM(Q170:S170)</f>
        <v>19.942581596229704</v>
      </c>
      <c r="U170" s="300"/>
      <c r="V170" s="300">
        <v>9.6895882349065303</v>
      </c>
      <c r="W170" s="300">
        <v>9.9472223757056817</v>
      </c>
      <c r="X170" s="300">
        <v>1.1444044927873922</v>
      </c>
      <c r="Y170" s="300">
        <f>SUM(V170:X170)</f>
        <v>20.781215103399603</v>
      </c>
    </row>
    <row r="171" spans="1:25" x14ac:dyDescent="0.2">
      <c r="A171" s="260" t="s">
        <v>364</v>
      </c>
      <c r="B171" s="300">
        <v>5.0709603244888344</v>
      </c>
      <c r="C171" s="300">
        <v>1.6949554844858723</v>
      </c>
      <c r="D171" s="300">
        <v>0.87056616329690706</v>
      </c>
      <c r="E171" s="300">
        <f t="shared" ref="E171" si="269">SUM(B171:D171)</f>
        <v>7.6364819722716133</v>
      </c>
      <c r="F171" s="300"/>
      <c r="G171" s="300">
        <v>5.1376136348773587</v>
      </c>
      <c r="H171" s="300">
        <v>1.6911228756718344</v>
      </c>
      <c r="I171" s="300">
        <v>0.79798480861243148</v>
      </c>
      <c r="J171" s="300">
        <f t="shared" ref="J171:J172" si="270">SUM(G171:I171)</f>
        <v>7.626721319161625</v>
      </c>
      <c r="K171" s="300"/>
      <c r="L171" s="300">
        <v>5.2859414087016079</v>
      </c>
      <c r="M171" s="300">
        <v>1.5470485687241069</v>
      </c>
      <c r="N171" s="300">
        <v>0.8482362672205227</v>
      </c>
      <c r="O171" s="300">
        <f t="shared" ref="O171:O172" si="271">SUM(L171:N171)</f>
        <v>7.681226244646238</v>
      </c>
      <c r="P171" s="300"/>
      <c r="Q171" s="300">
        <v>5.3165296747877395</v>
      </c>
      <c r="R171" s="300">
        <v>1.5977619936818324</v>
      </c>
      <c r="S171" s="300">
        <v>0.88112673530070962</v>
      </c>
      <c r="T171" s="300">
        <f t="shared" ref="T171:T172" si="272">SUM(Q171:S171)</f>
        <v>7.7954184037702809</v>
      </c>
      <c r="U171" s="300"/>
      <c r="V171" s="300">
        <v>5.4056519798990967</v>
      </c>
      <c r="W171" s="300">
        <v>1.7027178205119649</v>
      </c>
      <c r="X171" s="300">
        <v>0.94741509618926845</v>
      </c>
      <c r="Y171" s="300">
        <f t="shared" ref="Y171:Y172" si="273">SUM(V171:X171)</f>
        <v>8.0557848966003291</v>
      </c>
    </row>
    <row r="172" spans="1:25" x14ac:dyDescent="0.2">
      <c r="A172" s="264" t="s">
        <v>363</v>
      </c>
      <c r="B172" s="301">
        <f>SUM(B170:B171)</f>
        <v>13.15190767008421</v>
      </c>
      <c r="C172" s="301">
        <f t="shared" ref="C172" si="274">SUM(C170:C171)</f>
        <v>12.269027681479781</v>
      </c>
      <c r="D172" s="301">
        <f t="shared" ref="D172" si="275">SUM(D170:D171)</f>
        <v>1.7330646484360632</v>
      </c>
      <c r="E172" s="301">
        <f>SUM(B172:D172)</f>
        <v>27.154000000000053</v>
      </c>
      <c r="F172" s="301"/>
      <c r="G172" s="301">
        <f>SUM(G170:G171)</f>
        <v>13.599078504214944</v>
      </c>
      <c r="H172" s="301">
        <f t="shared" ref="H172" si="276">SUM(H170:H171)</f>
        <v>11.640599256217099</v>
      </c>
      <c r="I172" s="301">
        <f t="shared" ref="I172" si="277">SUM(I170:I171)</f>
        <v>1.7623222395679889</v>
      </c>
      <c r="J172" s="301">
        <f t="shared" si="270"/>
        <v>27.002000000000034</v>
      </c>
      <c r="K172" s="301"/>
      <c r="L172" s="301">
        <f>SUM(L170:L171)</f>
        <v>13.807608842034615</v>
      </c>
      <c r="M172" s="301">
        <f t="shared" ref="M172" si="278">SUM(M170:M171)</f>
        <v>11.544950126115344</v>
      </c>
      <c r="N172" s="301">
        <f t="shared" ref="N172" si="279">SUM(N170:N171)</f>
        <v>1.911441031850051</v>
      </c>
      <c r="O172" s="301">
        <f t="shared" si="271"/>
        <v>27.264000000000006</v>
      </c>
      <c r="P172" s="301"/>
      <c r="Q172" s="301">
        <f>SUM(Q170:Q171)</f>
        <v>14.193963016654179</v>
      </c>
      <c r="R172" s="301">
        <f t="shared" ref="R172" si="280">SUM(R170:R171)</f>
        <v>11.567314440636105</v>
      </c>
      <c r="S172" s="301">
        <f t="shared" ref="S172" si="281">SUM(S170:S171)</f>
        <v>1.9767225427097039</v>
      </c>
      <c r="T172" s="301">
        <f t="shared" si="272"/>
        <v>27.737999999999989</v>
      </c>
      <c r="U172" s="301"/>
      <c r="V172" s="301">
        <f>SUM(V170:V171)</f>
        <v>15.095240214805628</v>
      </c>
      <c r="W172" s="301">
        <f t="shared" ref="W172" si="282">SUM(W170:W171)</f>
        <v>11.649940196217646</v>
      </c>
      <c r="X172" s="301">
        <f t="shared" ref="X172" si="283">SUM(X170:X171)</f>
        <v>2.0918195889766604</v>
      </c>
      <c r="Y172" s="301">
        <f t="shared" si="273"/>
        <v>28.836999999999932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16.728839697349144</v>
      </c>
      <c r="C179" s="300">
        <v>15.725004286223522</v>
      </c>
      <c r="D179" s="300">
        <v>2.1715430811979433</v>
      </c>
      <c r="E179" s="300">
        <f>SUM(B179:D179)</f>
        <v>34.625387064770614</v>
      </c>
      <c r="F179" s="300"/>
      <c r="G179" s="300">
        <v>18.981646722446428</v>
      </c>
      <c r="H179" s="300">
        <v>17.385090006246912</v>
      </c>
      <c r="I179" s="300">
        <v>2.2140289928616195</v>
      </c>
      <c r="J179" s="300">
        <f>SUM(G179:I179)</f>
        <v>38.580765721554961</v>
      </c>
      <c r="K179" s="300"/>
      <c r="L179" s="300">
        <v>19.395122381576325</v>
      </c>
      <c r="M179" s="300">
        <v>16.987806517894406</v>
      </c>
      <c r="N179" s="300">
        <v>1.5595628567184832</v>
      </c>
      <c r="O179" s="300">
        <f>SUM(L179:N179)</f>
        <v>37.942491756189213</v>
      </c>
      <c r="P179" s="300"/>
      <c r="Q179" s="300">
        <v>21.108020815533738</v>
      </c>
      <c r="R179" s="300">
        <v>17.428214232978366</v>
      </c>
      <c r="S179" s="300">
        <v>1.7477088400643466</v>
      </c>
      <c r="T179" s="300">
        <f>SUM(Q179:S179)</f>
        <v>40.283943888576452</v>
      </c>
      <c r="U179" s="300"/>
      <c r="V179" s="300">
        <v>23.48485164291759</v>
      </c>
      <c r="W179" s="300">
        <v>17.070995138898883</v>
      </c>
      <c r="X179" s="300">
        <v>1.9965312074669685</v>
      </c>
      <c r="Y179" s="300">
        <f>SUM(V179:X179)</f>
        <v>42.552377989283436</v>
      </c>
    </row>
    <row r="180" spans="1:25" x14ac:dyDescent="0.2">
      <c r="A180" s="260" t="s">
        <v>364</v>
      </c>
      <c r="B180" s="300">
        <v>6.7466357380673232</v>
      </c>
      <c r="C180" s="300">
        <v>1.6784451236497981</v>
      </c>
      <c r="D180" s="300">
        <v>0.74153207351232864</v>
      </c>
      <c r="E180" s="300">
        <f t="shared" ref="E180:E181" si="284">SUM(B180:D180)</f>
        <v>9.1666129352294501</v>
      </c>
      <c r="F180" s="300"/>
      <c r="G180" s="300">
        <v>6.5788698890841673</v>
      </c>
      <c r="H180" s="300">
        <v>1.9707862800567604</v>
      </c>
      <c r="I180" s="300">
        <v>1.4625781093040962</v>
      </c>
      <c r="J180" s="300">
        <f t="shared" ref="J180:J181" si="285">SUM(G180:I180)</f>
        <v>10.012234278445025</v>
      </c>
      <c r="K180" s="300"/>
      <c r="L180" s="300">
        <v>6.4926556067603896</v>
      </c>
      <c r="M180" s="300">
        <v>1.9496492662665104</v>
      </c>
      <c r="N180" s="300">
        <v>1.7032033707839735</v>
      </c>
      <c r="O180" s="300">
        <f t="shared" ref="O180:O181" si="286">SUM(L180:N180)</f>
        <v>10.145508243810873</v>
      </c>
      <c r="P180" s="300"/>
      <c r="Q180" s="300">
        <v>6.8774054759988283</v>
      </c>
      <c r="R180" s="300">
        <v>2.1153105274160064</v>
      </c>
      <c r="S180" s="300">
        <v>1.7133401080086361</v>
      </c>
      <c r="T180" s="300">
        <f t="shared" ref="T180:T181" si="287">SUM(Q180:S180)</f>
        <v>10.70605611142347</v>
      </c>
      <c r="U180" s="300"/>
      <c r="V180" s="300">
        <v>7.264472875862551</v>
      </c>
      <c r="W180" s="300">
        <v>2.3195302352636116</v>
      </c>
      <c r="X180" s="300">
        <v>1.6236188995904099</v>
      </c>
      <c r="Y180" s="300">
        <f t="shared" ref="Y180:Y181" si="288">SUM(V180:X180)</f>
        <v>11.207622010716571</v>
      </c>
    </row>
    <row r="181" spans="1:25" x14ac:dyDescent="0.2">
      <c r="A181" s="264" t="s">
        <v>363</v>
      </c>
      <c r="B181" s="301">
        <f>SUM(B179:B180)</f>
        <v>23.475475435416467</v>
      </c>
      <c r="C181" s="301">
        <f t="shared" ref="C181" si="289">SUM(C179:C180)</f>
        <v>17.403449409873321</v>
      </c>
      <c r="D181" s="301">
        <f t="shared" ref="D181" si="290">SUM(D179:D180)</f>
        <v>2.9130751547102718</v>
      </c>
      <c r="E181" s="301">
        <f t="shared" si="284"/>
        <v>43.792000000000058</v>
      </c>
      <c r="F181" s="301"/>
      <c r="G181" s="301">
        <f>SUM(G179:G180)</f>
        <v>25.560516611530595</v>
      </c>
      <c r="H181" s="301">
        <f t="shared" ref="H181" si="291">SUM(H179:H180)</f>
        <v>19.355876286303673</v>
      </c>
      <c r="I181" s="301">
        <f t="shared" ref="I181" si="292">SUM(I179:I180)</f>
        <v>3.6766071021657156</v>
      </c>
      <c r="J181" s="301">
        <f t="shared" si="285"/>
        <v>48.592999999999989</v>
      </c>
      <c r="K181" s="301"/>
      <c r="L181" s="301">
        <f>SUM(L179:L180)</f>
        <v>25.887777988336715</v>
      </c>
      <c r="M181" s="301">
        <f t="shared" ref="M181" si="293">SUM(M179:M180)</f>
        <v>18.937455784160917</v>
      </c>
      <c r="N181" s="301">
        <f t="shared" ref="N181" si="294">SUM(N179:N180)</f>
        <v>3.2627662275024569</v>
      </c>
      <c r="O181" s="301">
        <f t="shared" si="286"/>
        <v>48.088000000000093</v>
      </c>
      <c r="P181" s="301"/>
      <c r="Q181" s="301">
        <f>SUM(Q179:Q180)</f>
        <v>27.985426291532566</v>
      </c>
      <c r="R181" s="301">
        <f t="shared" ref="R181" si="295">SUM(R179:R180)</f>
        <v>19.543524760394373</v>
      </c>
      <c r="S181" s="301">
        <f t="shared" ref="S181" si="296">SUM(S179:S180)</f>
        <v>3.4610489480729827</v>
      </c>
      <c r="T181" s="301">
        <f t="shared" si="287"/>
        <v>50.989999999999924</v>
      </c>
      <c r="U181" s="301"/>
      <c r="V181" s="301">
        <f>SUM(V179:V180)</f>
        <v>30.749324518780142</v>
      </c>
      <c r="W181" s="301">
        <f t="shared" ref="W181" si="297">SUM(W179:W180)</f>
        <v>19.390525374162493</v>
      </c>
      <c r="X181" s="301">
        <f t="shared" ref="X181" si="298">SUM(X179:X180)</f>
        <v>3.6201501070573787</v>
      </c>
      <c r="Y181" s="301">
        <f t="shared" si="288"/>
        <v>53.760000000000012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1.7544882298711204</v>
      </c>
      <c r="C188" s="300">
        <v>2.9707841638655785</v>
      </c>
      <c r="D188" s="300">
        <v>1.1637514521589505</v>
      </c>
      <c r="E188" s="300">
        <f>SUM(B188:D188)</f>
        <v>5.8890238458956494</v>
      </c>
      <c r="F188" s="300"/>
      <c r="G188" s="300">
        <v>1.726787740062077</v>
      </c>
      <c r="H188" s="300">
        <v>2.727110034074959</v>
      </c>
      <c r="I188" s="300">
        <v>1.2484794856344701</v>
      </c>
      <c r="J188" s="300">
        <f>SUM(G188:I188)</f>
        <v>5.7023772597715059</v>
      </c>
      <c r="K188" s="300"/>
      <c r="L188" s="300">
        <v>2.0154651450582031</v>
      </c>
      <c r="M188" s="300">
        <v>2.9845309532697644</v>
      </c>
      <c r="N188" s="300">
        <v>0.96890602818963301</v>
      </c>
      <c r="O188" s="300">
        <f>SUM(L188:N188)</f>
        <v>5.9689021265176008</v>
      </c>
      <c r="P188" s="300"/>
      <c r="Q188" s="300">
        <v>1.9750465235829537</v>
      </c>
      <c r="R188" s="300">
        <v>3.1251239866848919</v>
      </c>
      <c r="S188" s="300">
        <v>0.86666737070708266</v>
      </c>
      <c r="T188" s="300">
        <f>SUM(Q188:S188)</f>
        <v>5.9668378809749285</v>
      </c>
      <c r="U188" s="300"/>
      <c r="V188" s="300">
        <v>2.0322096845096804</v>
      </c>
      <c r="W188" s="300">
        <v>3.414893547592357</v>
      </c>
      <c r="X188" s="300">
        <v>0.9778399941249496</v>
      </c>
      <c r="Y188" s="300">
        <f>SUM(V188:X188)</f>
        <v>6.4249432262269872</v>
      </c>
    </row>
    <row r="189" spans="1:25" x14ac:dyDescent="0.2">
      <c r="A189" s="260" t="s">
        <v>364</v>
      </c>
      <c r="B189" s="300">
        <v>2.1768650259626128</v>
      </c>
      <c r="C189" s="300">
        <v>2.1266523998728699</v>
      </c>
      <c r="D189" s="300">
        <v>2.0114587282688912</v>
      </c>
      <c r="E189" s="300">
        <f t="shared" ref="E189:E190" si="299">SUM(B189:D189)</f>
        <v>6.3149761541043734</v>
      </c>
      <c r="F189" s="300"/>
      <c r="G189" s="300">
        <v>2.7027199143443443</v>
      </c>
      <c r="H189" s="300">
        <v>1.6457601610125665</v>
      </c>
      <c r="I189" s="300">
        <v>2.716142664871585</v>
      </c>
      <c r="J189" s="300">
        <f t="shared" ref="J189:J190" si="300">SUM(G189:I189)</f>
        <v>7.0646227402284953</v>
      </c>
      <c r="K189" s="300"/>
      <c r="L189" s="300">
        <v>2.2290910289283601</v>
      </c>
      <c r="M189" s="300">
        <v>1.7080483907184008</v>
      </c>
      <c r="N189" s="300">
        <v>2.0929584538356347</v>
      </c>
      <c r="O189" s="300">
        <f t="shared" ref="O189:O190" si="301">SUM(L189:N189)</f>
        <v>6.0300978734823953</v>
      </c>
      <c r="P189" s="300"/>
      <c r="Q189" s="300">
        <v>2.3370086196671473</v>
      </c>
      <c r="R189" s="300">
        <v>1.8497785705517062</v>
      </c>
      <c r="S189" s="300">
        <v>1.9703749288062213</v>
      </c>
      <c r="T189" s="300">
        <f t="shared" ref="T189:T190" si="302">SUM(Q189:S189)</f>
        <v>6.1571621190250756</v>
      </c>
      <c r="U189" s="300"/>
      <c r="V189" s="300">
        <v>2.582300169674931</v>
      </c>
      <c r="W189" s="300">
        <v>2.114776526193364</v>
      </c>
      <c r="X189" s="300">
        <v>2.1669800779047126</v>
      </c>
      <c r="Y189" s="300">
        <f t="shared" ref="Y189:Y190" si="303">SUM(V189:X189)</f>
        <v>6.864056773773008</v>
      </c>
    </row>
    <row r="190" spans="1:25" x14ac:dyDescent="0.2">
      <c r="A190" s="264" t="s">
        <v>363</v>
      </c>
      <c r="B190" s="301">
        <f>SUM(B188:B189)</f>
        <v>3.9313532558337334</v>
      </c>
      <c r="C190" s="301">
        <f t="shared" ref="C190" si="304">SUM(C188:C189)</f>
        <v>5.097436563738448</v>
      </c>
      <c r="D190" s="301">
        <f t="shared" ref="D190" si="305">SUM(D188:D189)</f>
        <v>3.1752101804278414</v>
      </c>
      <c r="E190" s="301">
        <f t="shared" si="299"/>
        <v>12.204000000000024</v>
      </c>
      <c r="F190" s="301"/>
      <c r="G190" s="301">
        <f>SUM(G188:G189)</f>
        <v>4.4295076544064216</v>
      </c>
      <c r="H190" s="301">
        <f t="shared" ref="H190" si="306">SUM(H188:H189)</f>
        <v>4.3728701950875255</v>
      </c>
      <c r="I190" s="301">
        <f t="shared" ref="I190" si="307">SUM(I188:I189)</f>
        <v>3.964622150506055</v>
      </c>
      <c r="J190" s="301">
        <f t="shared" si="300"/>
        <v>12.767000000000003</v>
      </c>
      <c r="K190" s="301"/>
      <c r="L190" s="301">
        <f>SUM(L188:L189)</f>
        <v>4.2445561739865632</v>
      </c>
      <c r="M190" s="301">
        <f t="shared" ref="M190" si="308">SUM(M188:M189)</f>
        <v>4.6925793439881653</v>
      </c>
      <c r="N190" s="301">
        <f t="shared" ref="N190" si="309">SUM(N188:N189)</f>
        <v>3.0618644820252676</v>
      </c>
      <c r="O190" s="301">
        <f t="shared" si="301"/>
        <v>11.998999999999995</v>
      </c>
      <c r="P190" s="301"/>
      <c r="Q190" s="301">
        <f>SUM(Q188:Q189)</f>
        <v>4.3120551432501006</v>
      </c>
      <c r="R190" s="301">
        <f t="shared" ref="R190" si="310">SUM(R188:R189)</f>
        <v>4.9749025572365984</v>
      </c>
      <c r="S190" s="301">
        <f t="shared" ref="S190" si="311">SUM(S188:S189)</f>
        <v>2.8370422995133042</v>
      </c>
      <c r="T190" s="301">
        <f t="shared" si="302"/>
        <v>12.124000000000002</v>
      </c>
      <c r="U190" s="301"/>
      <c r="V190" s="301">
        <f>SUM(V188:V189)</f>
        <v>4.614509854184611</v>
      </c>
      <c r="W190" s="301">
        <f t="shared" ref="W190" si="312">SUM(W188:W189)</f>
        <v>5.529670073785721</v>
      </c>
      <c r="X190" s="301">
        <f t="shared" ref="X190" si="313">SUM(X188:X189)</f>
        <v>3.1448200720296624</v>
      </c>
      <c r="Y190" s="301">
        <f t="shared" si="303"/>
        <v>13.288999999999994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2.0563003915404101</v>
      </c>
      <c r="C197" s="300">
        <v>1.8850051078347405</v>
      </c>
      <c r="D197" s="300">
        <v>1.7575069137031414</v>
      </c>
      <c r="E197" s="300">
        <f>SUM(B197:D197)</f>
        <v>5.6988124130782918</v>
      </c>
      <c r="F197" s="300"/>
      <c r="G197" s="300">
        <v>1.8737924685914975</v>
      </c>
      <c r="H197" s="300">
        <v>1.8234878660914857</v>
      </c>
      <c r="I197" s="300">
        <v>1.9657656904104075</v>
      </c>
      <c r="J197" s="300">
        <f>SUM(G197:I197)</f>
        <v>5.6630460250933909</v>
      </c>
      <c r="K197" s="300"/>
      <c r="L197" s="300">
        <v>1.9501362272624743</v>
      </c>
      <c r="M197" s="300">
        <v>1.636684382028514</v>
      </c>
      <c r="N197" s="300">
        <v>1.9575707321262052</v>
      </c>
      <c r="O197" s="300">
        <f>SUM(L197:N197)</f>
        <v>5.5443913414171933</v>
      </c>
      <c r="P197" s="300"/>
      <c r="Q197" s="300">
        <v>1.8536929947913552</v>
      </c>
      <c r="R197" s="300">
        <v>1.5830127487900612</v>
      </c>
      <c r="S197" s="300">
        <v>1.9267162659959944</v>
      </c>
      <c r="T197" s="300">
        <f>SUM(Q197:S197)</f>
        <v>5.3634220095774108</v>
      </c>
      <c r="U197" s="300"/>
      <c r="V197" s="300">
        <v>1.7833795242901087</v>
      </c>
      <c r="W197" s="300">
        <v>1.5444084267836746</v>
      </c>
      <c r="X197" s="300">
        <v>1.9115489353892026</v>
      </c>
      <c r="Y197" s="300">
        <f>SUM(V197:X197)</f>
        <v>5.2393368864629855</v>
      </c>
    </row>
    <row r="198" spans="1:25" x14ac:dyDescent="0.2">
      <c r="A198" s="260" t="s">
        <v>364</v>
      </c>
      <c r="B198" s="300">
        <v>2.1300525275915474</v>
      </c>
      <c r="C198" s="300">
        <v>0.61261854946910854</v>
      </c>
      <c r="D198" s="300">
        <v>0.81051650986104773</v>
      </c>
      <c r="E198" s="300">
        <f t="shared" ref="E198:E199" si="314">SUM(B198:D198)</f>
        <v>3.553187586921704</v>
      </c>
      <c r="F198" s="300"/>
      <c r="G198" s="300">
        <v>1.6544384937334093</v>
      </c>
      <c r="H198" s="300">
        <v>0.8406050209121726</v>
      </c>
      <c r="I198" s="300">
        <v>0.61391046026102469</v>
      </c>
      <c r="J198" s="300">
        <f t="shared" ref="J198:J199" si="315">SUM(G198:I198)</f>
        <v>3.1089539749066066</v>
      </c>
      <c r="K198" s="300"/>
      <c r="L198" s="300">
        <v>1.7239304833797708</v>
      </c>
      <c r="M198" s="300">
        <v>0.74345048749544584</v>
      </c>
      <c r="N198" s="300">
        <v>0.44322768770758786</v>
      </c>
      <c r="O198" s="300">
        <f t="shared" ref="O198:O199" si="316">SUM(L198:N198)</f>
        <v>2.9106086585828046</v>
      </c>
      <c r="P198" s="300"/>
      <c r="Q198" s="300">
        <v>1.7470680378537915</v>
      </c>
      <c r="R198" s="300">
        <v>0.72682861988404857</v>
      </c>
      <c r="S198" s="300">
        <v>0.44868133268474958</v>
      </c>
      <c r="T198" s="300">
        <f t="shared" ref="T198:T199" si="317">SUM(Q198:S198)</f>
        <v>2.9225779904225897</v>
      </c>
      <c r="U198" s="300"/>
      <c r="V198" s="300">
        <v>1.8448260944561632</v>
      </c>
      <c r="W198" s="300">
        <v>0.7349405509988115</v>
      </c>
      <c r="X198" s="300">
        <v>0.47189646808203595</v>
      </c>
      <c r="Y198" s="300">
        <f t="shared" ref="Y198:Y199" si="318">SUM(V198:X198)</f>
        <v>3.0516631135370105</v>
      </c>
    </row>
    <row r="199" spans="1:25" x14ac:dyDescent="0.2">
      <c r="A199" s="264" t="s">
        <v>363</v>
      </c>
      <c r="B199" s="301">
        <f>SUM(B197:B198)</f>
        <v>4.1863529191319575</v>
      </c>
      <c r="C199" s="301">
        <f t="shared" ref="C199" si="319">SUM(C197:C198)</f>
        <v>2.4976236573038491</v>
      </c>
      <c r="D199" s="301">
        <f t="shared" ref="D199" si="320">SUM(D197:D198)</f>
        <v>2.5680234235641892</v>
      </c>
      <c r="E199" s="301">
        <f t="shared" si="314"/>
        <v>9.2519999999999953</v>
      </c>
      <c r="F199" s="301"/>
      <c r="G199" s="301">
        <f>SUM(G197:G198)</f>
        <v>3.5282309623249066</v>
      </c>
      <c r="H199" s="301">
        <f t="shared" ref="H199" si="321">SUM(H197:H198)</f>
        <v>2.6640928870036582</v>
      </c>
      <c r="I199" s="301">
        <f t="shared" ref="I199" si="322">SUM(I197:I198)</f>
        <v>2.5796761506714323</v>
      </c>
      <c r="J199" s="301">
        <f t="shared" si="315"/>
        <v>8.7719999999999967</v>
      </c>
      <c r="K199" s="301"/>
      <c r="L199" s="301">
        <f>SUM(L197:L198)</f>
        <v>3.6740667106422453</v>
      </c>
      <c r="M199" s="301">
        <f t="shared" ref="M199" si="323">SUM(M197:M198)</f>
        <v>2.3801348695239599</v>
      </c>
      <c r="N199" s="301">
        <f t="shared" ref="N199" si="324">SUM(N197:N198)</f>
        <v>2.4007984198337931</v>
      </c>
      <c r="O199" s="301">
        <f t="shared" si="316"/>
        <v>8.4549999999999983</v>
      </c>
      <c r="P199" s="301"/>
      <c r="Q199" s="301">
        <f>SUM(Q197:Q198)</f>
        <v>3.6007610326451465</v>
      </c>
      <c r="R199" s="301">
        <f t="shared" ref="R199" si="325">SUM(R197:R198)</f>
        <v>2.3098413686741095</v>
      </c>
      <c r="S199" s="301">
        <f t="shared" ref="S199" si="326">SUM(S197:S198)</f>
        <v>2.3753975986807441</v>
      </c>
      <c r="T199" s="301">
        <f t="shared" si="317"/>
        <v>8.2859999999999996</v>
      </c>
      <c r="U199" s="301"/>
      <c r="V199" s="301">
        <f>SUM(V197:V198)</f>
        <v>3.6282056187462719</v>
      </c>
      <c r="W199" s="301">
        <f t="shared" ref="W199" si="327">SUM(W197:W198)</f>
        <v>2.2793489777824862</v>
      </c>
      <c r="X199" s="301">
        <f t="shared" ref="X199" si="328">SUM(X197:X198)</f>
        <v>2.3834454034712387</v>
      </c>
      <c r="Y199" s="301">
        <f t="shared" si="318"/>
        <v>8.2909999999999968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Stoke-on-Trent and Staffordshire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0.31782420520671817</v>
      </c>
      <c r="N7">
        <f>'Ind T4'!C122</f>
        <v>0.45156220068820474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1.8892550533071262</v>
      </c>
      <c r="N9">
        <f>'Ind T4'!C120</f>
        <v>0.7460829691915416</v>
      </c>
    </row>
    <row r="10" spans="1:16" x14ac:dyDescent="0.2">
      <c r="L10" s="13" t="str">
        <f>'Ind T4'!A80</f>
        <v>Education</v>
      </c>
      <c r="M10">
        <f>'Ind T4'!B119</f>
        <v>8.0888406416801395E-2</v>
      </c>
      <c r="N10">
        <f>'Ind T4'!C119</f>
        <v>0.3746476173531299</v>
      </c>
    </row>
    <row r="11" spans="1:16" x14ac:dyDescent="0.2">
      <c r="L11" s="13" t="str">
        <f>'Ind T4'!A79</f>
        <v>Public admin. and defence</v>
      </c>
      <c r="M11">
        <f>'Ind T4'!B118</f>
        <v>-1.3753588801508676</v>
      </c>
      <c r="N11">
        <f>'Ind T4'!C118</f>
        <v>0.32326231210737522</v>
      </c>
    </row>
    <row r="12" spans="1:16" x14ac:dyDescent="0.2">
      <c r="L12" s="1" t="str">
        <f>CONCATENATE("[",'Ind T4'!A78,"]")</f>
        <v>[Non-marketed services]</v>
      </c>
      <c r="M12">
        <f>'Ind T4'!B117</f>
        <v>0.80698846865856488</v>
      </c>
      <c r="N12">
        <f>'Ind T4'!C117</f>
        <v>0.57202149131341251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-1.7855028204113665</v>
      </c>
      <c r="N14" s="13">
        <f>'Ind T4'!C115</f>
        <v>-0.13049739943703509</v>
      </c>
    </row>
    <row r="15" spans="1:16" x14ac:dyDescent="0.2">
      <c r="L15" s="13" t="str">
        <f>'Ind T4'!A75</f>
        <v>Arts and entertainment</v>
      </c>
      <c r="M15" s="13">
        <f>'Ind T4'!B114</f>
        <v>-0.33823576714724357</v>
      </c>
      <c r="N15" s="13">
        <f>'Ind T4'!C114</f>
        <v>0.68307782244010351</v>
      </c>
    </row>
    <row r="16" spans="1:16" x14ac:dyDescent="0.2">
      <c r="L16" s="13" t="str">
        <f>'Ind T4'!A74</f>
        <v>Support services</v>
      </c>
      <c r="M16" s="13">
        <f>'Ind T4'!B113</f>
        <v>0.4647998348098481</v>
      </c>
      <c r="N16" s="13">
        <f>'Ind T4'!C113</f>
        <v>0.90416091855527458</v>
      </c>
    </row>
    <row r="17" spans="12:14" x14ac:dyDescent="0.2">
      <c r="L17" s="13" t="str">
        <f>'Ind T4'!A73</f>
        <v>Professional services</v>
      </c>
      <c r="M17" s="13">
        <f>'Ind T4'!B112</f>
        <v>2.2694741532384821</v>
      </c>
      <c r="N17" s="13">
        <f>'Ind T4'!C112</f>
        <v>0.55774406685469291</v>
      </c>
    </row>
    <row r="18" spans="12:14" x14ac:dyDescent="0.2">
      <c r="L18" s="13" t="str">
        <f>'Ind T4'!A72</f>
        <v>Real estate</v>
      </c>
      <c r="M18" s="13">
        <f>'Ind T4'!B111</f>
        <v>1.2777605966274308</v>
      </c>
      <c r="N18" s="13">
        <f>'Ind T4'!C111</f>
        <v>0.83800270753531247</v>
      </c>
    </row>
    <row r="19" spans="12:14" x14ac:dyDescent="0.2">
      <c r="L19" t="str">
        <f>'Ind T4'!A71</f>
        <v>Finance and insurance</v>
      </c>
      <c r="M19">
        <f>'Ind T4'!B110</f>
        <v>-7.7564402610547978</v>
      </c>
      <c r="N19">
        <f>'Ind T4'!C110</f>
        <v>-0.33429929366042277</v>
      </c>
    </row>
    <row r="20" spans="12:14" x14ac:dyDescent="0.2">
      <c r="L20" t="str">
        <f>'Ind T4'!A70</f>
        <v>Information technology</v>
      </c>
      <c r="M20">
        <f>'Ind T4'!B109</f>
        <v>5.189075265822729</v>
      </c>
      <c r="N20">
        <f>'Ind T4'!C109</f>
        <v>0.87827476117661174</v>
      </c>
    </row>
    <row r="21" spans="12:14" x14ac:dyDescent="0.2">
      <c r="L21" t="str">
        <f>'Ind T4'!A69</f>
        <v>Media</v>
      </c>
      <c r="M21">
        <f>'Ind T4'!B108</f>
        <v>5.4425951445213228</v>
      </c>
      <c r="N21">
        <f>'Ind T4'!C108</f>
        <v>-1.2766504586425587E-2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0.40126064611574197</v>
      </c>
      <c r="N22">
        <f>'Ind T4'!C107</f>
        <v>0.58772650048697361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2.2716447498483783</v>
      </c>
      <c r="N24">
        <f>'Ind T4'!C105</f>
        <v>1.3960627968728323</v>
      </c>
    </row>
    <row r="25" spans="12:14" x14ac:dyDescent="0.2">
      <c r="L25" s="13" t="str">
        <f>'Ind T4'!A65</f>
        <v>Transport and storage</v>
      </c>
      <c r="M25">
        <f>'Ind T4'!B104</f>
        <v>3.0088176938601441</v>
      </c>
      <c r="N25">
        <f>'Ind T4'!C104</f>
        <v>1.1520033174322375</v>
      </c>
    </row>
    <row r="26" spans="12:14" x14ac:dyDescent="0.2">
      <c r="L26" s="13" t="str">
        <f>'Ind T4'!A64</f>
        <v>Wholesale and retail trade</v>
      </c>
      <c r="M26">
        <f>'Ind T4'!B103</f>
        <v>-2.2947888388691884</v>
      </c>
      <c r="N26">
        <f>'Ind T4'!C103</f>
        <v>0.14020843599271693</v>
      </c>
    </row>
    <row r="27" spans="12:14" x14ac:dyDescent="0.2">
      <c r="L27" s="1" t="str">
        <f>CONCATENATE("[",'Ind T4'!A63,"]")</f>
        <v>[Trade, accomod. and transport]</v>
      </c>
      <c r="M27">
        <f>'Ind T4'!B102</f>
        <v>-6.5692253468530026E-2</v>
      </c>
      <c r="N27">
        <f>'Ind T4'!C102</f>
        <v>0.70573968439637813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3.0520308363329862</v>
      </c>
      <c r="N29">
        <f>'Ind T4'!C100</f>
        <v>8.3655678839700265E-2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0.28164475853913462</v>
      </c>
      <c r="N31">
        <f>'Ind T4'!C98</f>
        <v>-0.66732131444080522</v>
      </c>
    </row>
    <row r="32" spans="12:14" x14ac:dyDescent="0.2">
      <c r="L32" s="13" t="str">
        <f>'Ind T4'!A58</f>
        <v>Engineering</v>
      </c>
      <c r="M32">
        <f>'Ind T4'!B97</f>
        <v>-3.899324050652242</v>
      </c>
      <c r="N32">
        <f>'Ind T4'!C97</f>
        <v>-5.234957664130846E-2</v>
      </c>
    </row>
    <row r="33" spans="12:14" x14ac:dyDescent="0.2">
      <c r="L33" s="13" t="str">
        <f>'Ind T4'!A57</f>
        <v>Food drink and tobacco</v>
      </c>
      <c r="M33">
        <f>'Ind T4'!B96</f>
        <v>-2.2852231575911652</v>
      </c>
      <c r="N33">
        <f>'Ind T4'!C96</f>
        <v>-0.14136741745116588</v>
      </c>
    </row>
    <row r="34" spans="12:14" x14ac:dyDescent="0.2">
      <c r="L34" s="1" t="str">
        <f>CONCATENATE("[",'Ind T4'!A56,"]")</f>
        <v>[Manufacturing]</v>
      </c>
      <c r="M34">
        <f>'Ind T4'!B95</f>
        <v>-0.7370192163988043</v>
      </c>
      <c r="N34">
        <f>'Ind T4'!C95</f>
        <v>-0.51240832280988746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5.5536367754293048</v>
      </c>
      <c r="N36">
        <f>'Ind T4'!C93</f>
        <v>0.23451745373777033</v>
      </c>
    </row>
    <row r="37" spans="12:14" x14ac:dyDescent="0.2">
      <c r="L37" s="13" t="str">
        <f>'Ind T4'!A53</f>
        <v>Electricity and gas</v>
      </c>
      <c r="M37">
        <f>'Ind T4'!B92</f>
        <v>-1.2367095669901351</v>
      </c>
      <c r="N37">
        <f>'Ind T4'!C92</f>
        <v>-0.51175963311945738</v>
      </c>
    </row>
    <row r="38" spans="12:14" x14ac:dyDescent="0.2">
      <c r="L38" s="13" t="str">
        <f>'Ind T4'!A52</f>
        <v>Mining and quarrying</v>
      </c>
      <c r="M38">
        <f>'Ind T4'!B91</f>
        <v>17.844539784792168</v>
      </c>
      <c r="N38">
        <f>'Ind T4'!C91</f>
        <v>-6.2798906482843364</v>
      </c>
    </row>
    <row r="39" spans="12:14" x14ac:dyDescent="0.2">
      <c r="L39" s="45" t="str">
        <f>'Ind T4'!A51</f>
        <v>Agriculture</v>
      </c>
      <c r="M39">
        <f>'Ind T4'!B90</f>
        <v>-10.081306441625582</v>
      </c>
      <c r="N39">
        <f>'Ind T4'!C90</f>
        <v>0.31507206146532685</v>
      </c>
    </row>
    <row r="40" spans="12:14" x14ac:dyDescent="0.2">
      <c r="L40" s="1" t="str">
        <f>CONCATENATE("[",'Ind T4'!A50,"]")</f>
        <v>[Primary sector and utilities]</v>
      </c>
      <c r="M40">
        <f>'Ind T4'!B89</f>
        <v>-4.3010092098147439</v>
      </c>
      <c r="N40">
        <f>'Ind T4'!C89</f>
        <v>-9.1469746976369226E-2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Stoke-on-Trent and Staffordshire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11.365999999999982</v>
      </c>
      <c r="N5" s="11">
        <f t="shared" ref="N5:AL5" si="1">SUM(N6:N9)</f>
        <v>8.0129999999999928</v>
      </c>
      <c r="O5" s="11">
        <f t="shared" si="1"/>
        <v>9.3330000000000037</v>
      </c>
      <c r="P5" s="11">
        <f t="shared" si="1"/>
        <v>8.7700000000000173</v>
      </c>
      <c r="Q5" s="11">
        <f t="shared" si="1"/>
        <v>8.5399999999999974</v>
      </c>
      <c r="R5" s="11">
        <f t="shared" si="1"/>
        <v>8.3159999999999918</v>
      </c>
      <c r="S5" s="11">
        <f t="shared" si="1"/>
        <v>7.4409999999999927</v>
      </c>
      <c r="T5" s="11">
        <f t="shared" si="1"/>
        <v>7.0029999999999983</v>
      </c>
      <c r="U5" s="11">
        <f t="shared" si="1"/>
        <v>9.9119999999999937</v>
      </c>
      <c r="V5" s="11">
        <f t="shared" si="1"/>
        <v>8.5100000000000016</v>
      </c>
      <c r="W5" s="11">
        <f t="shared" si="1"/>
        <v>6.6750000000000007</v>
      </c>
      <c r="X5" s="11">
        <f t="shared" si="1"/>
        <v>6.6229999999999922</v>
      </c>
      <c r="Y5" s="11">
        <f t="shared" si="1"/>
        <v>6.6169999999999973</v>
      </c>
      <c r="Z5" s="11">
        <f t="shared" si="1"/>
        <v>6.6420000000000048</v>
      </c>
      <c r="AA5" s="11">
        <f t="shared" si="1"/>
        <v>6.6979999999999889</v>
      </c>
      <c r="AB5" s="11">
        <f t="shared" si="1"/>
        <v>6.6959999999999962</v>
      </c>
      <c r="AC5" s="11">
        <f t="shared" si="1"/>
        <v>6.6930000000000156</v>
      </c>
      <c r="AD5" s="11">
        <f t="shared" si="1"/>
        <v>6.6830000000000043</v>
      </c>
      <c r="AE5" s="11">
        <f t="shared" si="1"/>
        <v>6.6680000000000117</v>
      </c>
      <c r="AF5" s="11">
        <f t="shared" si="1"/>
        <v>6.653000000000004</v>
      </c>
      <c r="AG5" s="11">
        <f t="shared" si="1"/>
        <v>6.6430000000000078</v>
      </c>
      <c r="AH5" s="11">
        <f t="shared" si="1"/>
        <v>6.6300000000000026</v>
      </c>
      <c r="AI5" s="11">
        <f t="shared" si="1"/>
        <v>6.6199999999999939</v>
      </c>
      <c r="AJ5" s="11">
        <f t="shared" si="1"/>
        <v>6.6059999999999794</v>
      </c>
      <c r="AK5" s="11">
        <f t="shared" si="1"/>
        <v>6.5959999999999912</v>
      </c>
      <c r="AL5" s="11">
        <f t="shared" si="1"/>
        <v>6.5839999999999854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7.8069999999999862</v>
      </c>
      <c r="N6" s="11">
        <v>4.9759999999999911</v>
      </c>
      <c r="O6" s="11">
        <v>5.7260000000000009</v>
      </c>
      <c r="P6" s="11">
        <v>5.9740000000000153</v>
      </c>
      <c r="Q6" s="11">
        <v>5.6749999999999954</v>
      </c>
      <c r="R6" s="11">
        <v>5.9149999999999965</v>
      </c>
      <c r="S6" s="11">
        <v>5.1949999999999941</v>
      </c>
      <c r="T6" s="11">
        <v>3.8880000000000017</v>
      </c>
      <c r="U6" s="11">
        <v>7.1569999999999947</v>
      </c>
      <c r="V6" s="11">
        <v>5.1690000000000023</v>
      </c>
      <c r="W6" s="11">
        <v>3.4769999999999972</v>
      </c>
      <c r="X6" s="11">
        <v>3.5169999999999959</v>
      </c>
      <c r="Y6" s="11">
        <v>3.5529999999999968</v>
      </c>
      <c r="Z6" s="11">
        <v>3.6050000000000031</v>
      </c>
      <c r="AA6" s="11">
        <v>3.64299999999999</v>
      </c>
      <c r="AB6" s="11">
        <v>3.6410000000000005</v>
      </c>
      <c r="AC6" s="11">
        <v>3.6410000000000107</v>
      </c>
      <c r="AD6" s="11">
        <v>3.6410000000000027</v>
      </c>
      <c r="AE6" s="11">
        <v>3.6390000000000025</v>
      </c>
      <c r="AF6" s="11">
        <v>3.6380000000000008</v>
      </c>
      <c r="AG6" s="11">
        <v>3.6400000000000032</v>
      </c>
      <c r="AH6" s="11">
        <v>3.6420000000000003</v>
      </c>
      <c r="AI6" s="11">
        <v>3.6439999999999997</v>
      </c>
      <c r="AJ6" s="11">
        <v>3.6449999999999871</v>
      </c>
      <c r="AK6" s="172">
        <v>3.6449999999999947</v>
      </c>
      <c r="AL6" s="11">
        <v>3.6449999999999934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0.15299999999999997</v>
      </c>
      <c r="N7" s="11">
        <v>0.19199999999999953</v>
      </c>
      <c r="O7" s="11">
        <v>0.4600000000000008</v>
      </c>
      <c r="P7" s="11">
        <v>0.18600000000000047</v>
      </c>
      <c r="Q7" s="11">
        <v>5.8999999999999928E-2</v>
      </c>
      <c r="R7" s="11">
        <v>0.22000000000000053</v>
      </c>
      <c r="S7" s="11">
        <v>8.1000000000000266E-2</v>
      </c>
      <c r="T7" s="11">
        <v>0.17399999999999974</v>
      </c>
      <c r="U7" s="11">
        <v>0.31400000000000006</v>
      </c>
      <c r="V7" s="11">
        <v>0.46600000000000097</v>
      </c>
      <c r="W7" s="11">
        <v>0.49999999999999967</v>
      </c>
      <c r="X7" s="11">
        <v>0.45600000000000024</v>
      </c>
      <c r="Y7" s="11">
        <v>0.43800000000000044</v>
      </c>
      <c r="Z7" s="11">
        <v>0.40299999999999919</v>
      </c>
      <c r="AA7" s="11">
        <v>0.36900000000000011</v>
      </c>
      <c r="AB7" s="11">
        <v>0.34200000000000041</v>
      </c>
      <c r="AC7" s="11">
        <v>0.31999999999999934</v>
      </c>
      <c r="AD7" s="11">
        <v>0.30000000000000038</v>
      </c>
      <c r="AE7" s="11">
        <v>0.28099999999999981</v>
      </c>
      <c r="AF7" s="11">
        <v>0.26400000000000029</v>
      </c>
      <c r="AG7" s="11">
        <v>0.24999999999999989</v>
      </c>
      <c r="AH7" s="11">
        <v>0.23500000000000049</v>
      </c>
      <c r="AI7" s="11">
        <v>0.22199999999999973</v>
      </c>
      <c r="AJ7" s="11">
        <v>0.20899999999999991</v>
      </c>
      <c r="AK7" s="172">
        <v>0.19899999999999948</v>
      </c>
      <c r="AL7" s="11">
        <v>0.1889999999999997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1.6629999999999989</v>
      </c>
      <c r="N8" s="11">
        <v>1.0709999999999995</v>
      </c>
      <c r="O8" s="11">
        <v>1.1080000000000025</v>
      </c>
      <c r="P8" s="11">
        <v>0.94500000000000139</v>
      </c>
      <c r="Q8" s="11">
        <v>0.86300000000000021</v>
      </c>
      <c r="R8" s="11">
        <v>0.43100000000000005</v>
      </c>
      <c r="S8" s="11">
        <v>0.6110000000000001</v>
      </c>
      <c r="T8" s="11">
        <v>0.69400000000000117</v>
      </c>
      <c r="U8" s="11">
        <v>0.33200000000000052</v>
      </c>
      <c r="V8" s="11">
        <v>0.3539999999999997</v>
      </c>
      <c r="W8" s="11">
        <v>0.40500000000000036</v>
      </c>
      <c r="X8" s="11">
        <v>0.39700000000000019</v>
      </c>
      <c r="Y8" s="11">
        <v>0.38699999999999951</v>
      </c>
      <c r="Z8" s="11">
        <v>0.38500000000000056</v>
      </c>
      <c r="AA8" s="11">
        <v>0.38299999999999995</v>
      </c>
      <c r="AB8" s="11">
        <v>0.38199999999999995</v>
      </c>
      <c r="AC8" s="11">
        <v>0.38099999999999973</v>
      </c>
      <c r="AD8" s="11">
        <v>0.38000000000000006</v>
      </c>
      <c r="AE8" s="11">
        <v>0.379</v>
      </c>
      <c r="AF8" s="11">
        <v>0.37800000000000028</v>
      </c>
      <c r="AG8" s="11">
        <v>0.37800000000000039</v>
      </c>
      <c r="AH8" s="11">
        <v>0.37699999999999928</v>
      </c>
      <c r="AI8" s="11">
        <v>0.37700000000000067</v>
      </c>
      <c r="AJ8" s="11">
        <v>0.37600000000000139</v>
      </c>
      <c r="AK8" s="172">
        <v>0.37599999999999989</v>
      </c>
      <c r="AL8" s="11">
        <v>0.37499999999999989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1.742999999999997</v>
      </c>
      <c r="N9" s="11">
        <v>1.774000000000002</v>
      </c>
      <c r="O9" s="11">
        <v>2.0389999999999997</v>
      </c>
      <c r="P9" s="11">
        <v>1.6649999999999996</v>
      </c>
      <c r="Q9" s="11">
        <v>1.9430000000000018</v>
      </c>
      <c r="R9" s="11">
        <v>1.7499999999999942</v>
      </c>
      <c r="S9" s="11">
        <v>1.5539999999999983</v>
      </c>
      <c r="T9" s="11">
        <v>2.2469999999999959</v>
      </c>
      <c r="U9" s="11">
        <v>2.1089999999999982</v>
      </c>
      <c r="V9" s="11">
        <v>2.5209999999999986</v>
      </c>
      <c r="W9" s="11">
        <v>2.2930000000000037</v>
      </c>
      <c r="X9" s="11">
        <v>2.2529999999999957</v>
      </c>
      <c r="Y9" s="11">
        <v>2.2390000000000008</v>
      </c>
      <c r="Z9" s="11">
        <v>2.2490000000000019</v>
      </c>
      <c r="AA9" s="11">
        <v>2.302999999999999</v>
      </c>
      <c r="AB9" s="11">
        <v>2.3309999999999951</v>
      </c>
      <c r="AC9" s="11">
        <v>2.3510000000000058</v>
      </c>
      <c r="AD9" s="11">
        <v>2.362000000000001</v>
      </c>
      <c r="AE9" s="11">
        <v>2.3690000000000091</v>
      </c>
      <c r="AF9" s="11">
        <v>2.3730000000000024</v>
      </c>
      <c r="AG9" s="11">
        <v>2.3750000000000049</v>
      </c>
      <c r="AH9" s="11">
        <v>2.3760000000000026</v>
      </c>
      <c r="AI9" s="11">
        <v>2.376999999999994</v>
      </c>
      <c r="AJ9" s="11">
        <v>2.3759999999999906</v>
      </c>
      <c r="AK9" s="172">
        <v>2.3759999999999972</v>
      </c>
      <c r="AL9" s="11">
        <v>2.3749999999999933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35.772999999999975</v>
      </c>
      <c r="N11" s="11">
        <f t="shared" si="2"/>
        <v>34.093999999999937</v>
      </c>
      <c r="O11" s="11">
        <f t="shared" si="2"/>
        <v>35.832000000000008</v>
      </c>
      <c r="P11" s="11">
        <f t="shared" si="2"/>
        <v>36.456999999999965</v>
      </c>
      <c r="Q11" s="11">
        <f t="shared" si="2"/>
        <v>36.752999999999972</v>
      </c>
      <c r="R11" s="11">
        <f t="shared" ref="R11" si="3">SUM(R12:R14)</f>
        <v>38.196999999999974</v>
      </c>
      <c r="S11" s="11">
        <f t="shared" ref="S11" si="4">SUM(S12:S14)</f>
        <v>37.860999999999891</v>
      </c>
      <c r="T11" s="11">
        <f t="shared" ref="T11" si="5">SUM(T12:T14)</f>
        <v>37.143000000000043</v>
      </c>
      <c r="U11" s="11">
        <f t="shared" ref="U11" si="6">SUM(U12:U14)</f>
        <v>39.323000000000036</v>
      </c>
      <c r="V11" s="11">
        <f t="shared" ref="V11" si="7">SUM(V12:V14)</f>
        <v>38.390000000000072</v>
      </c>
      <c r="W11" s="11">
        <f t="shared" ref="W11" si="8">SUM(W12:W14)</f>
        <v>36.809999999999995</v>
      </c>
      <c r="X11" s="11">
        <f t="shared" ref="X11" si="9">SUM(X12:X14)</f>
        <v>37.584999999999987</v>
      </c>
      <c r="Y11" s="11">
        <f t="shared" ref="Y11" si="10">SUM(Y12:Y14)</f>
        <v>37.466999999999985</v>
      </c>
      <c r="Z11" s="11">
        <f t="shared" ref="Z11" si="11">SUM(Z12:Z14)</f>
        <v>37.489999999999952</v>
      </c>
      <c r="AA11" s="11">
        <f t="shared" ref="AA11" si="12">SUM(AA12:AA14)</f>
        <v>37.39400000000002</v>
      </c>
      <c r="AB11" s="11">
        <f t="shared" ref="AB11" si="13">SUM(AB12:AB14)</f>
        <v>37.072999999999951</v>
      </c>
      <c r="AC11" s="11">
        <f t="shared" ref="AC11" si="14">SUM(AC12:AC14)</f>
        <v>36.720999999999904</v>
      </c>
      <c r="AD11" s="11">
        <f>SUM(AD12:AD14)</f>
        <v>36.35899999999998</v>
      </c>
      <c r="AE11" s="11">
        <f t="shared" ref="AE11" si="15">SUM(AE12:AE14)</f>
        <v>36.018000000000086</v>
      </c>
      <c r="AF11" s="11">
        <f t="shared" ref="AF11" si="16">SUM(AF12:AF14)</f>
        <v>35.693999999999946</v>
      </c>
      <c r="AG11" s="11">
        <f t="shared" ref="AG11:AL11" si="17">SUM(AG12:AG14)</f>
        <v>35.427999999999926</v>
      </c>
      <c r="AH11" s="11">
        <f t="shared" si="17"/>
        <v>35.133000000000017</v>
      </c>
      <c r="AI11" s="11">
        <f t="shared" si="17"/>
        <v>34.851999999999876</v>
      </c>
      <c r="AJ11" s="11">
        <f t="shared" si="17"/>
        <v>34.582000000000043</v>
      </c>
      <c r="AK11" s="11">
        <f t="shared" si="17"/>
        <v>34.323999999999934</v>
      </c>
      <c r="AL11" s="11">
        <f t="shared" si="17"/>
        <v>34.080000000000069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3.4209999999999856</v>
      </c>
      <c r="N12" s="11">
        <v>3.5100000000000096</v>
      </c>
      <c r="O12" s="11">
        <v>3.2799999999999985</v>
      </c>
      <c r="P12" s="11">
        <v>3.4230000000000032</v>
      </c>
      <c r="Q12" s="11">
        <v>3.5330000000000092</v>
      </c>
      <c r="R12" s="11">
        <v>3.5819999999999941</v>
      </c>
      <c r="S12" s="11">
        <v>4.097999999999991</v>
      </c>
      <c r="T12" s="11">
        <v>3.3739999999999855</v>
      </c>
      <c r="U12" s="11">
        <v>3.0639999999999965</v>
      </c>
      <c r="V12" s="11">
        <v>3.2199999999999958</v>
      </c>
      <c r="W12" s="11">
        <v>3.1909999999999967</v>
      </c>
      <c r="X12" s="11">
        <v>3.1940000000000008</v>
      </c>
      <c r="Y12" s="11">
        <v>3.1990000000000012</v>
      </c>
      <c r="Z12" s="11">
        <v>3.2230000000000043</v>
      </c>
      <c r="AA12" s="11">
        <v>3.2240000000000109</v>
      </c>
      <c r="AB12" s="11">
        <v>3.2119999999999975</v>
      </c>
      <c r="AC12" s="11">
        <v>3.2069999999999954</v>
      </c>
      <c r="AD12" s="11">
        <v>3.1999999999999993</v>
      </c>
      <c r="AE12" s="11">
        <v>3.1910000000000038</v>
      </c>
      <c r="AF12" s="11">
        <v>3.1820000000000026</v>
      </c>
      <c r="AG12" s="11">
        <v>3.1729999999999996</v>
      </c>
      <c r="AH12" s="11">
        <v>3.1640000000000006</v>
      </c>
      <c r="AI12" s="11">
        <v>3.1549999999999958</v>
      </c>
      <c r="AJ12" s="11">
        <v>3.145</v>
      </c>
      <c r="AK12" s="172">
        <v>3.1349999999999967</v>
      </c>
      <c r="AL12" s="11">
        <v>3.1239999999999966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7.1910000000000025</v>
      </c>
      <c r="N13" s="11">
        <v>7.9599999999999715</v>
      </c>
      <c r="O13" s="11">
        <v>8.4409999999999865</v>
      </c>
      <c r="P13" s="11">
        <v>7.7250000000000121</v>
      </c>
      <c r="Q13" s="11">
        <v>7.7219999999999844</v>
      </c>
      <c r="R13" s="11">
        <v>7.640999999999992</v>
      </c>
      <c r="S13" s="11">
        <v>7.4170000000000034</v>
      </c>
      <c r="T13" s="11">
        <v>6.9240000000000279</v>
      </c>
      <c r="U13" s="11">
        <v>7.3670000000000142</v>
      </c>
      <c r="V13" s="11">
        <v>6.81800000000002</v>
      </c>
      <c r="W13" s="11">
        <v>6.2630000000000114</v>
      </c>
      <c r="X13" s="11">
        <v>6.5839999999999828</v>
      </c>
      <c r="Y13" s="11">
        <v>6.6040000000000125</v>
      </c>
      <c r="Z13" s="11">
        <v>6.7159999999999958</v>
      </c>
      <c r="AA13" s="11">
        <v>6.7810000000000068</v>
      </c>
      <c r="AB13" s="11">
        <v>6.7890000000000166</v>
      </c>
      <c r="AC13" s="11">
        <v>6.7299999999999791</v>
      </c>
      <c r="AD13" s="11">
        <v>6.668999999999988</v>
      </c>
      <c r="AE13" s="11">
        <v>6.6080000000000103</v>
      </c>
      <c r="AF13" s="11">
        <v>6.5470000000000175</v>
      </c>
      <c r="AG13" s="11">
        <v>6.4979999999999958</v>
      </c>
      <c r="AH13" s="11">
        <v>6.4430000000000049</v>
      </c>
      <c r="AI13" s="11">
        <v>6.3870000000000093</v>
      </c>
      <c r="AJ13" s="11">
        <v>6.3300000000000214</v>
      </c>
      <c r="AK13" s="172">
        <v>6.2719999999999763</v>
      </c>
      <c r="AL13" s="11">
        <v>6.2139999999999915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25.160999999999987</v>
      </c>
      <c r="N14" s="11">
        <v>22.62399999999996</v>
      </c>
      <c r="O14" s="11">
        <v>24.111000000000026</v>
      </c>
      <c r="P14" s="11">
        <v>25.308999999999951</v>
      </c>
      <c r="Q14" s="11">
        <v>25.49799999999998</v>
      </c>
      <c r="R14" s="11">
        <v>26.97399999999999</v>
      </c>
      <c r="S14" s="11">
        <v>26.345999999999894</v>
      </c>
      <c r="T14" s="11">
        <v>26.845000000000034</v>
      </c>
      <c r="U14" s="11">
        <v>28.892000000000028</v>
      </c>
      <c r="V14" s="11">
        <v>28.352000000000054</v>
      </c>
      <c r="W14" s="11">
        <v>27.355999999999987</v>
      </c>
      <c r="X14" s="11">
        <v>27.807000000000002</v>
      </c>
      <c r="Y14" s="11">
        <v>27.663999999999973</v>
      </c>
      <c r="Z14" s="11">
        <v>27.550999999999949</v>
      </c>
      <c r="AA14" s="11">
        <v>27.389000000000006</v>
      </c>
      <c r="AB14" s="11">
        <v>27.071999999999935</v>
      </c>
      <c r="AC14" s="11">
        <v>26.783999999999928</v>
      </c>
      <c r="AD14" s="11">
        <v>26.489999999999991</v>
      </c>
      <c r="AE14" s="11">
        <v>26.219000000000072</v>
      </c>
      <c r="AF14" s="11">
        <v>25.964999999999922</v>
      </c>
      <c r="AG14" s="11">
        <v>25.756999999999927</v>
      </c>
      <c r="AH14" s="11">
        <v>25.52600000000001</v>
      </c>
      <c r="AI14" s="11">
        <v>25.309999999999867</v>
      </c>
      <c r="AJ14" s="11">
        <v>25.107000000000024</v>
      </c>
      <c r="AK14" s="172">
        <v>24.916999999999963</v>
      </c>
      <c r="AL14" s="11">
        <v>24.742000000000079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22.898999999999969</v>
      </c>
      <c r="N16" s="11">
        <v>20.181999999999956</v>
      </c>
      <c r="O16" s="11">
        <v>20.282000000000021</v>
      </c>
      <c r="P16" s="11">
        <v>21.777999999999949</v>
      </c>
      <c r="Q16" s="11">
        <v>18.257999999999996</v>
      </c>
      <c r="R16" s="11">
        <v>21.404999999999966</v>
      </c>
      <c r="S16" s="11">
        <v>21.967000000000009</v>
      </c>
      <c r="T16" s="11">
        <v>21.832999999999988</v>
      </c>
      <c r="U16" s="11">
        <v>27.717999999999964</v>
      </c>
      <c r="V16" s="11">
        <v>26.30899999999993</v>
      </c>
      <c r="W16" s="11">
        <v>24.877000000000034</v>
      </c>
      <c r="X16" s="11">
        <v>24.411999999999974</v>
      </c>
      <c r="Y16" s="11">
        <v>24.452999999999999</v>
      </c>
      <c r="Z16" s="11">
        <v>24.589000000000038</v>
      </c>
      <c r="AA16" s="11">
        <v>24.723999999999982</v>
      </c>
      <c r="AB16" s="11">
        <v>24.805000000000028</v>
      </c>
      <c r="AC16" s="11">
        <v>24.861000000000026</v>
      </c>
      <c r="AD16" s="11">
        <v>24.864000000000015</v>
      </c>
      <c r="AE16" s="11">
        <v>24.890999999999963</v>
      </c>
      <c r="AF16" s="11">
        <v>24.904999999999983</v>
      </c>
      <c r="AG16" s="11">
        <v>24.945000000000075</v>
      </c>
      <c r="AH16" s="11">
        <v>24.98800000000001</v>
      </c>
      <c r="AI16" s="11">
        <v>25.036000000000048</v>
      </c>
      <c r="AJ16" s="11">
        <v>25.087000000000021</v>
      </c>
      <c r="AK16" s="172">
        <v>25.138999999999999</v>
      </c>
      <c r="AL16" s="11">
        <v>25.190999999999992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85.402999999999935</v>
      </c>
      <c r="N18" s="11">
        <f t="shared" ref="N18:AL18" si="18">SUM(N19:N21)</f>
        <v>80.933999999999941</v>
      </c>
      <c r="O18" s="11">
        <f t="shared" si="18"/>
        <v>89.636000000000124</v>
      </c>
      <c r="P18" s="11">
        <f t="shared" si="18"/>
        <v>88.093000000000075</v>
      </c>
      <c r="Q18" s="11">
        <f t="shared" si="18"/>
        <v>90.15500000000003</v>
      </c>
      <c r="R18" s="11">
        <f t="shared" si="18"/>
        <v>93.588999999999984</v>
      </c>
      <c r="S18" s="11">
        <f t="shared" si="18"/>
        <v>96.542000000000058</v>
      </c>
      <c r="T18" s="11">
        <f t="shared" si="18"/>
        <v>97.65900000000002</v>
      </c>
      <c r="U18" s="11">
        <f t="shared" si="18"/>
        <v>93.115000000000066</v>
      </c>
      <c r="V18" s="11">
        <f t="shared" si="18"/>
        <v>94.964999999999904</v>
      </c>
      <c r="W18" s="11">
        <f t="shared" si="18"/>
        <v>93.281999999999982</v>
      </c>
      <c r="X18" s="11">
        <f t="shared" si="18"/>
        <v>94.803999999999959</v>
      </c>
      <c r="Y18" s="11">
        <f t="shared" si="18"/>
        <v>95.863000000000056</v>
      </c>
      <c r="Z18" s="11">
        <f t="shared" si="18"/>
        <v>96.61399999999999</v>
      </c>
      <c r="AA18" s="11">
        <f t="shared" si="18"/>
        <v>97.351000000000028</v>
      </c>
      <c r="AB18" s="11">
        <f t="shared" si="18"/>
        <v>98.122000000000071</v>
      </c>
      <c r="AC18" s="11">
        <f t="shared" si="18"/>
        <v>98.763000000000034</v>
      </c>
      <c r="AD18" s="11">
        <f t="shared" si="18"/>
        <v>99.355999999999881</v>
      </c>
      <c r="AE18" s="11">
        <f t="shared" si="18"/>
        <v>99.914000000000158</v>
      </c>
      <c r="AF18" s="11">
        <f t="shared" si="18"/>
        <v>100.45600000000013</v>
      </c>
      <c r="AG18" s="11">
        <f t="shared" si="18"/>
        <v>101.01500000000007</v>
      </c>
      <c r="AH18" s="11">
        <f t="shared" si="18"/>
        <v>101.56200000000003</v>
      </c>
      <c r="AI18" s="11">
        <f t="shared" si="18"/>
        <v>102.09699999999989</v>
      </c>
      <c r="AJ18" s="11">
        <f t="shared" si="18"/>
        <v>102.63599999999998</v>
      </c>
      <c r="AK18" s="11">
        <f t="shared" si="18"/>
        <v>103.15300000000012</v>
      </c>
      <c r="AL18" s="11">
        <f t="shared" si="18"/>
        <v>103.6600000000001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50.83499999999993</v>
      </c>
      <c r="N19" s="11">
        <v>49.039999999999928</v>
      </c>
      <c r="O19" s="11">
        <v>54.165000000000084</v>
      </c>
      <c r="P19" s="11">
        <v>54.17500000000004</v>
      </c>
      <c r="Q19" s="11">
        <v>54.645000000000039</v>
      </c>
      <c r="R19" s="11">
        <v>53.93600000000005</v>
      </c>
      <c r="S19" s="11">
        <v>54.861999999999981</v>
      </c>
      <c r="T19" s="11">
        <v>54.159000000000034</v>
      </c>
      <c r="U19" s="11">
        <v>52.827000000000019</v>
      </c>
      <c r="V19" s="11">
        <v>49.301999999999936</v>
      </c>
      <c r="W19" s="11">
        <v>48.025000000000006</v>
      </c>
      <c r="X19" s="11">
        <v>48.281999999999904</v>
      </c>
      <c r="Y19" s="11">
        <v>48.342000000000056</v>
      </c>
      <c r="Z19" s="11">
        <v>48.338000000000029</v>
      </c>
      <c r="AA19" s="11">
        <v>48.41200000000002</v>
      </c>
      <c r="AB19" s="11">
        <v>48.50900000000005</v>
      </c>
      <c r="AC19" s="11">
        <v>48.559999999999931</v>
      </c>
      <c r="AD19" s="11">
        <v>48.601999999999968</v>
      </c>
      <c r="AE19" s="11">
        <v>48.638000000000062</v>
      </c>
      <c r="AF19" s="11">
        <v>48.673000000000002</v>
      </c>
      <c r="AG19" s="11">
        <v>48.720000000000113</v>
      </c>
      <c r="AH19" s="11">
        <v>48.775000000000041</v>
      </c>
      <c r="AI19" s="11">
        <v>48.829999999999984</v>
      </c>
      <c r="AJ19" s="11">
        <v>48.904000000000003</v>
      </c>
      <c r="AK19" s="172">
        <v>48.974000000000096</v>
      </c>
      <c r="AL19" s="11">
        <v>49.04500000000003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18.114999999999998</v>
      </c>
      <c r="N20" s="11">
        <v>16.52600000000001</v>
      </c>
      <c r="O20" s="11">
        <v>19.270000000000032</v>
      </c>
      <c r="P20" s="11">
        <v>18.114000000000001</v>
      </c>
      <c r="Q20" s="11">
        <v>17.46299999999999</v>
      </c>
      <c r="R20" s="11">
        <v>21.77499999999997</v>
      </c>
      <c r="S20" s="11">
        <v>22.781000000000091</v>
      </c>
      <c r="T20" s="11">
        <v>22.205999999999992</v>
      </c>
      <c r="U20" s="11">
        <v>21.316000000000003</v>
      </c>
      <c r="V20" s="11">
        <v>26.330999999999992</v>
      </c>
      <c r="W20" s="11">
        <v>25.253999999999959</v>
      </c>
      <c r="X20" s="11">
        <v>27.253000000000039</v>
      </c>
      <c r="Y20" s="11">
        <v>27.353000000000019</v>
      </c>
      <c r="Z20" s="11">
        <v>27.644999999999932</v>
      </c>
      <c r="AA20" s="11">
        <v>27.969000000000001</v>
      </c>
      <c r="AB20" s="11">
        <v>28.18900000000005</v>
      </c>
      <c r="AC20" s="11">
        <v>28.37500000000005</v>
      </c>
      <c r="AD20" s="11">
        <v>28.555999999999887</v>
      </c>
      <c r="AE20" s="11">
        <v>28.732000000000067</v>
      </c>
      <c r="AF20" s="11">
        <v>28.909000000000109</v>
      </c>
      <c r="AG20" s="11">
        <v>29.097999999999939</v>
      </c>
      <c r="AH20" s="11">
        <v>29.275999999999993</v>
      </c>
      <c r="AI20" s="11">
        <v>29.454999999999973</v>
      </c>
      <c r="AJ20" s="11">
        <v>29.633000000000003</v>
      </c>
      <c r="AK20" s="172">
        <v>29.810000000000059</v>
      </c>
      <c r="AL20" s="11">
        <v>29.988000000000024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16.452999999999996</v>
      </c>
      <c r="N21" s="11">
        <v>15.367999999999993</v>
      </c>
      <c r="O21" s="11">
        <v>16.201000000000011</v>
      </c>
      <c r="P21" s="11">
        <v>15.804000000000023</v>
      </c>
      <c r="Q21" s="11">
        <v>18.047000000000001</v>
      </c>
      <c r="R21" s="11">
        <v>17.877999999999972</v>
      </c>
      <c r="S21" s="11">
        <v>18.89899999999998</v>
      </c>
      <c r="T21" s="11">
        <v>21.294000000000004</v>
      </c>
      <c r="U21" s="11">
        <v>18.97200000000004</v>
      </c>
      <c r="V21" s="11">
        <v>19.331999999999983</v>
      </c>
      <c r="W21" s="11">
        <v>20.003000000000018</v>
      </c>
      <c r="X21" s="11">
        <v>19.269000000000016</v>
      </c>
      <c r="Y21" s="11">
        <v>20.167999999999978</v>
      </c>
      <c r="Z21" s="11">
        <v>20.631000000000029</v>
      </c>
      <c r="AA21" s="11">
        <v>20.970000000000006</v>
      </c>
      <c r="AB21" s="11">
        <v>21.423999999999985</v>
      </c>
      <c r="AC21" s="11">
        <v>21.828000000000056</v>
      </c>
      <c r="AD21" s="11">
        <v>22.198000000000018</v>
      </c>
      <c r="AE21" s="11">
        <v>22.544000000000029</v>
      </c>
      <c r="AF21" s="11">
        <v>22.874000000000027</v>
      </c>
      <c r="AG21" s="11">
        <v>23.197000000000024</v>
      </c>
      <c r="AH21" s="11">
        <v>23.510999999999992</v>
      </c>
      <c r="AI21" s="11">
        <v>23.811999999999944</v>
      </c>
      <c r="AJ21" s="11">
        <v>24.098999999999972</v>
      </c>
      <c r="AK21" s="172">
        <v>24.368999999999954</v>
      </c>
      <c r="AL21" s="11">
        <v>24.627000000000042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66.943999999999932</v>
      </c>
      <c r="N23" s="11">
        <f t="shared" ref="N23:AL23" si="19">SUM(N24:N31)</f>
        <v>67.992000000000104</v>
      </c>
      <c r="O23" s="11">
        <f t="shared" si="19"/>
        <v>69.37599999999992</v>
      </c>
      <c r="P23" s="11">
        <f t="shared" si="19"/>
        <v>73.55699999999996</v>
      </c>
      <c r="Q23" s="11">
        <f t="shared" si="19"/>
        <v>72.772999999999982</v>
      </c>
      <c r="R23" s="11">
        <f t="shared" si="19"/>
        <v>76.639000000000038</v>
      </c>
      <c r="S23" s="11">
        <f t="shared" si="19"/>
        <v>80.37600000000009</v>
      </c>
      <c r="T23" s="11">
        <f t="shared" si="19"/>
        <v>79.98500000000007</v>
      </c>
      <c r="U23" s="11">
        <f t="shared" si="19"/>
        <v>80.011000000000024</v>
      </c>
      <c r="V23" s="11">
        <f t="shared" si="19"/>
        <v>80.360000000000014</v>
      </c>
      <c r="W23" s="11">
        <f t="shared" si="19"/>
        <v>78.188999999999865</v>
      </c>
      <c r="X23" s="11">
        <f t="shared" si="19"/>
        <v>79.032000000000011</v>
      </c>
      <c r="Y23" s="11">
        <f t="shared" si="19"/>
        <v>79.217000000000041</v>
      </c>
      <c r="Z23" s="11">
        <f t="shared" si="19"/>
        <v>79.728999999999928</v>
      </c>
      <c r="AA23" s="11">
        <f t="shared" si="19"/>
        <v>80.342999999999975</v>
      </c>
      <c r="AB23" s="11">
        <f t="shared" si="19"/>
        <v>80.756000000000057</v>
      </c>
      <c r="AC23" s="11">
        <f t="shared" si="19"/>
        <v>81.22900000000007</v>
      </c>
      <c r="AD23" s="11">
        <f t="shared" si="19"/>
        <v>81.666999999999987</v>
      </c>
      <c r="AE23" s="11">
        <f t="shared" si="19"/>
        <v>82.112999999999971</v>
      </c>
      <c r="AF23" s="11">
        <f t="shared" si="19"/>
        <v>82.558999999999983</v>
      </c>
      <c r="AG23" s="11">
        <f t="shared" si="19"/>
        <v>83.036000000000001</v>
      </c>
      <c r="AH23" s="11">
        <f t="shared" si="19"/>
        <v>83.503000000000114</v>
      </c>
      <c r="AI23" s="11">
        <f t="shared" si="19"/>
        <v>83.972999999999985</v>
      </c>
      <c r="AJ23" s="11">
        <f t="shared" si="19"/>
        <v>84.442000000000121</v>
      </c>
      <c r="AK23" s="11">
        <f t="shared" si="19"/>
        <v>84.908999999999935</v>
      </c>
      <c r="AL23" s="11">
        <f t="shared" si="19"/>
        <v>85.372999999999962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1.6499999999999997</v>
      </c>
      <c r="N24" s="11">
        <v>0.83099999999999941</v>
      </c>
      <c r="O24" s="11">
        <v>0.87899999999999967</v>
      </c>
      <c r="P24" s="11">
        <v>1.1699999999999988</v>
      </c>
      <c r="Q24" s="11">
        <v>1.587</v>
      </c>
      <c r="R24" s="11">
        <v>1.2029999999999981</v>
      </c>
      <c r="S24" s="11">
        <v>1.0220000000000016</v>
      </c>
      <c r="T24" s="11">
        <v>1.2910000000000001</v>
      </c>
      <c r="U24" s="11">
        <v>1.0309999999999988</v>
      </c>
      <c r="V24" s="11">
        <v>1.3239999999999965</v>
      </c>
      <c r="W24" s="11">
        <v>1.5679999999999974</v>
      </c>
      <c r="X24" s="11">
        <v>1.5499999999999994</v>
      </c>
      <c r="Y24" s="11">
        <v>1.5450000000000004</v>
      </c>
      <c r="Z24" s="11">
        <v>1.5389999999999988</v>
      </c>
      <c r="AA24" s="11">
        <v>1.5349999999999995</v>
      </c>
      <c r="AB24" s="11">
        <v>1.539999999999998</v>
      </c>
      <c r="AC24" s="11">
        <v>1.5430000000000024</v>
      </c>
      <c r="AD24" s="11">
        <v>1.5459999999999983</v>
      </c>
      <c r="AE24" s="11">
        <v>1.5489999999999966</v>
      </c>
      <c r="AF24" s="11">
        <v>1.5510000000000015</v>
      </c>
      <c r="AG24" s="11">
        <v>1.553000000000001</v>
      </c>
      <c r="AH24" s="11">
        <v>1.5560000000000009</v>
      </c>
      <c r="AI24" s="11">
        <v>1.5580000000000005</v>
      </c>
      <c r="AJ24" s="11">
        <v>1.5610000000000017</v>
      </c>
      <c r="AK24" s="172">
        <v>1.5630000000000008</v>
      </c>
      <c r="AL24" s="11">
        <v>1.5649999999999993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5.6889999999999956</v>
      </c>
      <c r="N25" s="11">
        <v>5.3409999999999984</v>
      </c>
      <c r="O25" s="11">
        <v>5.1750000000000078</v>
      </c>
      <c r="P25" s="11">
        <v>5.8790000000000076</v>
      </c>
      <c r="Q25" s="11">
        <v>5.2409999999999854</v>
      </c>
      <c r="R25" s="11">
        <v>6.3270000000000035</v>
      </c>
      <c r="S25" s="11">
        <v>7.4380000000000184</v>
      </c>
      <c r="T25" s="11">
        <v>7.4779999999999927</v>
      </c>
      <c r="U25" s="11">
        <v>8.2490000000000325</v>
      </c>
      <c r="V25" s="11">
        <v>7.6269999999999971</v>
      </c>
      <c r="W25" s="11">
        <v>8.1479999999999748</v>
      </c>
      <c r="X25" s="11">
        <v>8.338000000000001</v>
      </c>
      <c r="Y25" s="11">
        <v>8.3969999999999914</v>
      </c>
      <c r="Z25" s="11">
        <v>8.5329999999999853</v>
      </c>
      <c r="AA25" s="11">
        <v>8.6359999999999904</v>
      </c>
      <c r="AB25" s="11">
        <v>8.7170000000000112</v>
      </c>
      <c r="AC25" s="11">
        <v>8.7910000000000164</v>
      </c>
      <c r="AD25" s="11">
        <v>8.8529999999999962</v>
      </c>
      <c r="AE25" s="11">
        <v>8.9109999999999978</v>
      </c>
      <c r="AF25" s="11">
        <v>8.9669999999999863</v>
      </c>
      <c r="AG25" s="11">
        <v>9.0280000000000076</v>
      </c>
      <c r="AH25" s="11">
        <v>9.0860000000000216</v>
      </c>
      <c r="AI25" s="11">
        <v>9.1429999999999865</v>
      </c>
      <c r="AJ25" s="11">
        <v>9.1960000000000317</v>
      </c>
      <c r="AK25" s="172">
        <v>9.244999999999953</v>
      </c>
      <c r="AL25" s="11">
        <v>9.2899999999999743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8.4560000000000155</v>
      </c>
      <c r="N26" s="11">
        <v>6.7410000000000139</v>
      </c>
      <c r="O26" s="11">
        <v>5.5350000000000135</v>
      </c>
      <c r="P26" s="11">
        <v>6.8330000000000011</v>
      </c>
      <c r="Q26" s="11">
        <v>6.5929999999999991</v>
      </c>
      <c r="R26" s="11">
        <v>7.0300000000000225</v>
      </c>
      <c r="S26" s="11">
        <v>5.271000000000007</v>
      </c>
      <c r="T26" s="11">
        <v>5.8459999999999956</v>
      </c>
      <c r="U26" s="11">
        <v>4.8579999999999961</v>
      </c>
      <c r="V26" s="11">
        <v>4.6200000000000108</v>
      </c>
      <c r="W26" s="11">
        <v>4.6950000000000047</v>
      </c>
      <c r="X26" s="11">
        <v>4.7999999999999901</v>
      </c>
      <c r="Y26" s="11">
        <v>4.7779999999999943</v>
      </c>
      <c r="Z26" s="11">
        <v>4.7529999999999957</v>
      </c>
      <c r="AA26" s="11">
        <v>4.7159999999999993</v>
      </c>
      <c r="AB26" s="11">
        <v>4.6900000000000075</v>
      </c>
      <c r="AC26" s="11">
        <v>4.6700000000000035</v>
      </c>
      <c r="AD26" s="11">
        <v>4.6489999999999974</v>
      </c>
      <c r="AE26" s="11">
        <v>4.627999999999993</v>
      </c>
      <c r="AF26" s="11">
        <v>4.6060000000000043</v>
      </c>
      <c r="AG26" s="11">
        <v>4.5860000000000056</v>
      </c>
      <c r="AH26" s="11">
        <v>4.5609999999999973</v>
      </c>
      <c r="AI26" s="11">
        <v>4.5369999999999981</v>
      </c>
      <c r="AJ26" s="11">
        <v>4.5129999999999963</v>
      </c>
      <c r="AK26" s="172">
        <v>4.4890000000000008</v>
      </c>
      <c r="AL26" s="11">
        <v>4.4649999999999901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2.363999999999999</v>
      </c>
      <c r="N27" s="11">
        <v>2.9260000000000073</v>
      </c>
      <c r="O27" s="11">
        <v>3.3680000000000017</v>
      </c>
      <c r="P27" s="11">
        <v>3.9780000000000046</v>
      </c>
      <c r="Q27" s="11">
        <v>4.7029999999999985</v>
      </c>
      <c r="R27" s="11">
        <v>4.088999999999996</v>
      </c>
      <c r="S27" s="11">
        <v>4.3490000000000011</v>
      </c>
      <c r="T27" s="11">
        <v>4.0399999999999991</v>
      </c>
      <c r="U27" s="11">
        <v>3.7909999999999973</v>
      </c>
      <c r="V27" s="11">
        <v>4.325000000000002</v>
      </c>
      <c r="W27" s="11">
        <v>4.3570000000000029</v>
      </c>
      <c r="X27" s="11">
        <v>4.344999999999998</v>
      </c>
      <c r="Y27" s="11">
        <v>4.3210000000000166</v>
      </c>
      <c r="Z27" s="11">
        <v>4.3249999999999966</v>
      </c>
      <c r="AA27" s="11">
        <v>4.3599999999999985</v>
      </c>
      <c r="AB27" s="11">
        <v>4.3959999999999919</v>
      </c>
      <c r="AC27" s="11">
        <v>4.4419999999999975</v>
      </c>
      <c r="AD27" s="11">
        <v>4.4929999999999852</v>
      </c>
      <c r="AE27" s="11">
        <v>4.5469999999999979</v>
      </c>
      <c r="AF27" s="11">
        <v>4.6030000000000033</v>
      </c>
      <c r="AG27" s="11">
        <v>4.6579999999999995</v>
      </c>
      <c r="AH27" s="11">
        <v>4.714999999999991</v>
      </c>
      <c r="AI27" s="11">
        <v>4.7709999999999919</v>
      </c>
      <c r="AJ27" s="11">
        <v>4.827</v>
      </c>
      <c r="AK27" s="172">
        <v>4.8829999999999929</v>
      </c>
      <c r="AL27" s="11">
        <v>4.9379999999999908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10.889999999999979</v>
      </c>
      <c r="N28" s="11">
        <v>14.020000000000003</v>
      </c>
      <c r="O28" s="11">
        <v>13.520999999999983</v>
      </c>
      <c r="P28" s="11">
        <v>14.423999999999971</v>
      </c>
      <c r="Q28" s="11">
        <v>14.455999999999975</v>
      </c>
      <c r="R28" s="11">
        <v>16.539999999999988</v>
      </c>
      <c r="S28" s="11">
        <v>18.172000000000033</v>
      </c>
      <c r="T28" s="11">
        <v>17.953999999999965</v>
      </c>
      <c r="U28" s="11">
        <v>19.434000000000005</v>
      </c>
      <c r="V28" s="11">
        <v>18.528999999999979</v>
      </c>
      <c r="W28" s="11">
        <v>18.503999999999994</v>
      </c>
      <c r="X28" s="11">
        <v>18.700999999999986</v>
      </c>
      <c r="Y28" s="11">
        <v>18.778000000000034</v>
      </c>
      <c r="Z28" s="11">
        <v>18.883999999999954</v>
      </c>
      <c r="AA28" s="11">
        <v>19.002999999999979</v>
      </c>
      <c r="AB28" s="11">
        <v>19.099</v>
      </c>
      <c r="AC28" s="11">
        <v>19.18700000000003</v>
      </c>
      <c r="AD28" s="11">
        <v>19.278999999999957</v>
      </c>
      <c r="AE28" s="11">
        <v>19.374999999999972</v>
      </c>
      <c r="AF28" s="11">
        <v>19.47499999999998</v>
      </c>
      <c r="AG28" s="11">
        <v>19.582999999999977</v>
      </c>
      <c r="AH28" s="11">
        <v>19.69000000000003</v>
      </c>
      <c r="AI28" s="11">
        <v>19.796000000000006</v>
      </c>
      <c r="AJ28" s="11">
        <v>19.902000000000022</v>
      </c>
      <c r="AK28" s="172">
        <v>20.007999999999985</v>
      </c>
      <c r="AL28" s="11">
        <v>20.11400000000004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19.26999999999996</v>
      </c>
      <c r="N29" s="11">
        <v>20.656000000000073</v>
      </c>
      <c r="O29" s="11">
        <v>21.462999999999926</v>
      </c>
      <c r="P29" s="11">
        <v>20.381999999999977</v>
      </c>
      <c r="Q29" s="11">
        <v>21.709000000000032</v>
      </c>
      <c r="R29" s="11">
        <v>19.994000000000032</v>
      </c>
      <c r="S29" s="11">
        <v>22.390000000000015</v>
      </c>
      <c r="T29" s="11">
        <v>20.424000000000081</v>
      </c>
      <c r="U29" s="11">
        <v>21.104000000000017</v>
      </c>
      <c r="V29" s="11">
        <v>22.396000000000011</v>
      </c>
      <c r="W29" s="11">
        <v>20.462999999999941</v>
      </c>
      <c r="X29" s="11">
        <v>20.849000000000039</v>
      </c>
      <c r="Y29" s="11">
        <v>21.297000000000015</v>
      </c>
      <c r="Z29" s="11">
        <v>21.585999999999967</v>
      </c>
      <c r="AA29" s="11">
        <v>21.767000000000014</v>
      </c>
      <c r="AB29" s="11">
        <v>21.904000000000011</v>
      </c>
      <c r="AC29" s="11">
        <v>22.060000000000002</v>
      </c>
      <c r="AD29" s="11">
        <v>22.213000000000033</v>
      </c>
      <c r="AE29" s="11">
        <v>22.364000000000022</v>
      </c>
      <c r="AF29" s="11">
        <v>22.515000000000036</v>
      </c>
      <c r="AG29" s="11">
        <v>22.672000000000015</v>
      </c>
      <c r="AH29" s="11">
        <v>22.821000000000041</v>
      </c>
      <c r="AI29" s="11">
        <v>22.970999999999989</v>
      </c>
      <c r="AJ29" s="11">
        <v>23.121000000000063</v>
      </c>
      <c r="AK29" s="172">
        <v>23.271000000000008</v>
      </c>
      <c r="AL29" s="11">
        <v>23.420999999999953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10.838999999999988</v>
      </c>
      <c r="N30" s="11">
        <v>9.7360000000000024</v>
      </c>
      <c r="O30" s="11">
        <v>11.609999999999992</v>
      </c>
      <c r="P30" s="11">
        <v>12.220999999999977</v>
      </c>
      <c r="Q30" s="11">
        <v>11.240999999999998</v>
      </c>
      <c r="R30" s="11">
        <v>12.20400000000001</v>
      </c>
      <c r="S30" s="11">
        <v>11.436</v>
      </c>
      <c r="T30" s="11">
        <v>11.457000000000029</v>
      </c>
      <c r="U30" s="11">
        <v>11.398000000000007</v>
      </c>
      <c r="V30" s="11">
        <v>12.767000000000005</v>
      </c>
      <c r="W30" s="11">
        <v>11.99899999999997</v>
      </c>
      <c r="X30" s="11">
        <v>12.101999999999995</v>
      </c>
      <c r="Y30" s="11">
        <v>11.828000000000001</v>
      </c>
      <c r="Z30" s="11">
        <v>11.829000000000006</v>
      </c>
      <c r="AA30" s="11">
        <v>12.033000000000003</v>
      </c>
      <c r="AB30" s="11">
        <v>12.124000000000036</v>
      </c>
      <c r="AC30" s="11">
        <v>12.260000000000012</v>
      </c>
      <c r="AD30" s="11">
        <v>12.367999999999999</v>
      </c>
      <c r="AE30" s="11">
        <v>12.479999999999995</v>
      </c>
      <c r="AF30" s="11">
        <v>12.586999999999984</v>
      </c>
      <c r="AG30" s="11">
        <v>12.700000000000006</v>
      </c>
      <c r="AH30" s="11">
        <v>12.815000000000028</v>
      </c>
      <c r="AI30" s="11">
        <v>12.932000000000007</v>
      </c>
      <c r="AJ30" s="11">
        <v>13.05</v>
      </c>
      <c r="AK30" s="172">
        <v>13.168999999999997</v>
      </c>
      <c r="AL30" s="11">
        <v>13.289000000000019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7.7859999999999969</v>
      </c>
      <c r="N31" s="11">
        <v>7.741000000000005</v>
      </c>
      <c r="O31" s="11">
        <v>7.8249999999999975</v>
      </c>
      <c r="P31" s="11">
        <v>8.6700000000000088</v>
      </c>
      <c r="Q31" s="11">
        <v>7.2429999999999932</v>
      </c>
      <c r="R31" s="11">
        <v>9.2519999999999936</v>
      </c>
      <c r="S31" s="11">
        <v>10.298000000000012</v>
      </c>
      <c r="T31" s="11">
        <v>11.494999999999997</v>
      </c>
      <c r="U31" s="11">
        <v>10.145999999999972</v>
      </c>
      <c r="V31" s="11">
        <v>8.7719999999999985</v>
      </c>
      <c r="W31" s="11">
        <v>8.4549999999999823</v>
      </c>
      <c r="X31" s="11">
        <v>8.3470000000000102</v>
      </c>
      <c r="Y31" s="11">
        <v>8.2729999999999908</v>
      </c>
      <c r="Z31" s="11">
        <v>8.2800000000000153</v>
      </c>
      <c r="AA31" s="11">
        <v>8.2929999999999904</v>
      </c>
      <c r="AB31" s="11">
        <v>8.2859999999999978</v>
      </c>
      <c r="AC31" s="11">
        <v>8.2760000000000069</v>
      </c>
      <c r="AD31" s="11">
        <v>8.2660000000000142</v>
      </c>
      <c r="AE31" s="11">
        <v>8.2589999999999968</v>
      </c>
      <c r="AF31" s="11">
        <v>8.2549999999999848</v>
      </c>
      <c r="AG31" s="11">
        <v>8.256000000000002</v>
      </c>
      <c r="AH31" s="11">
        <v>8.258999999999995</v>
      </c>
      <c r="AI31" s="11">
        <v>8.2650000000000059</v>
      </c>
      <c r="AJ31" s="11">
        <v>8.2720000000000109</v>
      </c>
      <c r="AK31" s="172">
        <v>8.2810000000000024</v>
      </c>
      <c r="AL31" s="11">
        <v>8.2909999999999897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90.834000000000259</v>
      </c>
      <c r="N33" s="11">
        <f t="shared" ref="N33:AK33" si="20">SUM(N34:N36)</f>
        <v>89.182000000000073</v>
      </c>
      <c r="O33" s="11">
        <f t="shared" si="20"/>
        <v>89.88300000000001</v>
      </c>
      <c r="P33" s="11">
        <f t="shared" si="20"/>
        <v>87.810999999999922</v>
      </c>
      <c r="Q33" s="11">
        <f t="shared" si="20"/>
        <v>89.317999999999984</v>
      </c>
      <c r="R33" s="11">
        <f t="shared" si="20"/>
        <v>84.817000000000093</v>
      </c>
      <c r="S33" s="11">
        <f t="shared" si="20"/>
        <v>89.775999999999954</v>
      </c>
      <c r="T33" s="11">
        <f t="shared" si="20"/>
        <v>90.440000000000026</v>
      </c>
      <c r="U33" s="11">
        <f t="shared" si="20"/>
        <v>89.332000000000022</v>
      </c>
      <c r="V33" s="11">
        <f t="shared" si="20"/>
        <v>88.6490000000001</v>
      </c>
      <c r="W33" s="11">
        <f t="shared" si="20"/>
        <v>88.294999999999987</v>
      </c>
      <c r="X33" s="11">
        <f t="shared" si="20"/>
        <v>89.10499999999999</v>
      </c>
      <c r="Y33" s="11">
        <f t="shared" si="20"/>
        <v>89.852999999999952</v>
      </c>
      <c r="Z33" s="11">
        <f t="shared" si="20"/>
        <v>90.499000000000038</v>
      </c>
      <c r="AA33" s="11">
        <f t="shared" si="20"/>
        <v>91.306000000000054</v>
      </c>
      <c r="AB33" s="11">
        <f t="shared" si="20"/>
        <v>91.890999999999764</v>
      </c>
      <c r="AC33" s="11">
        <f t="shared" si="20"/>
        <v>92.339000000000084</v>
      </c>
      <c r="AD33" s="11">
        <f t="shared" si="20"/>
        <v>92.763999999999925</v>
      </c>
      <c r="AE33" s="11">
        <f t="shared" si="20"/>
        <v>93.182999999999993</v>
      </c>
      <c r="AF33" s="11">
        <f t="shared" si="20"/>
        <v>93.603000000000122</v>
      </c>
      <c r="AG33" s="11">
        <f t="shared" si="20"/>
        <v>94.03299999999993</v>
      </c>
      <c r="AH33" s="11">
        <f t="shared" si="20"/>
        <v>94.462000000000046</v>
      </c>
      <c r="AI33" s="11">
        <f t="shared" si="20"/>
        <v>94.891000000000076</v>
      </c>
      <c r="AJ33" s="11">
        <f t="shared" si="20"/>
        <v>95.31899999999996</v>
      </c>
      <c r="AK33" s="11">
        <f t="shared" si="20"/>
        <v>95.748000000000033</v>
      </c>
      <c r="AL33" s="11">
        <f>SUM(AL34:AL36)</f>
        <v>96.182000000000045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16.096000000000025</v>
      </c>
      <c r="N34" s="11">
        <v>14.956000000000016</v>
      </c>
      <c r="O34" s="11">
        <v>15.193000000000017</v>
      </c>
      <c r="P34" s="11">
        <v>13.413999999999982</v>
      </c>
      <c r="Q34" s="11">
        <v>13.848999999999979</v>
      </c>
      <c r="R34" s="11">
        <v>13.870999999999992</v>
      </c>
      <c r="S34" s="11">
        <v>13.034000000000011</v>
      </c>
      <c r="T34" s="11">
        <v>12.705999999999969</v>
      </c>
      <c r="U34" s="11">
        <v>13.438999999999963</v>
      </c>
      <c r="V34" s="11">
        <v>13.053999999999988</v>
      </c>
      <c r="W34" s="11">
        <v>12.942999999999991</v>
      </c>
      <c r="X34" s="11">
        <v>12.844999999999988</v>
      </c>
      <c r="Y34" s="11">
        <v>12.954000000000015</v>
      </c>
      <c r="Z34" s="11">
        <v>13.023999999999999</v>
      </c>
      <c r="AA34" s="11">
        <v>13.112000000000016</v>
      </c>
      <c r="AB34" s="11">
        <v>13.162999999999986</v>
      </c>
      <c r="AC34" s="11">
        <v>13.204000000000036</v>
      </c>
      <c r="AD34" s="11">
        <v>13.245000000000024</v>
      </c>
      <c r="AE34" s="11">
        <v>13.286999999999976</v>
      </c>
      <c r="AF34" s="11">
        <v>13.328999999999981</v>
      </c>
      <c r="AG34" s="11">
        <v>13.370999999999992</v>
      </c>
      <c r="AH34" s="11">
        <v>13.41400000000001</v>
      </c>
      <c r="AI34" s="11">
        <v>13.457000000000019</v>
      </c>
      <c r="AJ34" s="11">
        <v>13.500000000000007</v>
      </c>
      <c r="AK34" s="172">
        <v>13.542000000000003</v>
      </c>
      <c r="AL34" s="11">
        <v>13.585000000000024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26.843000000000071</v>
      </c>
      <c r="N35" s="11">
        <v>28.66100000000004</v>
      </c>
      <c r="O35" s="11">
        <v>29.617000000000008</v>
      </c>
      <c r="P35" s="11">
        <v>28.740000000000013</v>
      </c>
      <c r="Q35" s="11">
        <v>26.944000000000013</v>
      </c>
      <c r="R35" s="11">
        <v>27.154000000000085</v>
      </c>
      <c r="S35" s="11">
        <v>27.911999999999917</v>
      </c>
      <c r="T35" s="11">
        <v>27.267000000000035</v>
      </c>
      <c r="U35" s="11">
        <v>27.177000000000014</v>
      </c>
      <c r="V35" s="11">
        <v>27.002000000000059</v>
      </c>
      <c r="W35" s="11">
        <v>27.263999999999971</v>
      </c>
      <c r="X35" s="11">
        <v>27.329000000000036</v>
      </c>
      <c r="Y35" s="11">
        <v>27.400999999999954</v>
      </c>
      <c r="Z35" s="11">
        <v>27.502999999999965</v>
      </c>
      <c r="AA35" s="11">
        <v>27.619000000000003</v>
      </c>
      <c r="AB35" s="11">
        <v>27.737999999999932</v>
      </c>
      <c r="AC35" s="11">
        <v>27.829000000000043</v>
      </c>
      <c r="AD35" s="11">
        <v>27.923999999999992</v>
      </c>
      <c r="AE35" s="11">
        <v>28.021999999999988</v>
      </c>
      <c r="AF35" s="11">
        <v>28.125000000000036</v>
      </c>
      <c r="AG35" s="11">
        <v>28.241999999999951</v>
      </c>
      <c r="AH35" s="11">
        <v>28.36000000000006</v>
      </c>
      <c r="AI35" s="11">
        <v>28.478999999999992</v>
      </c>
      <c r="AJ35" s="11">
        <v>28.59800000000001</v>
      </c>
      <c r="AK35" s="172">
        <v>28.717000000000013</v>
      </c>
      <c r="AL35" s="11">
        <v>28.836999999999939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47.895000000000167</v>
      </c>
      <c r="N36" s="11">
        <v>45.565000000000019</v>
      </c>
      <c r="O36" s="11">
        <v>45.072999999999979</v>
      </c>
      <c r="P36" s="11">
        <v>45.656999999999925</v>
      </c>
      <c r="Q36" s="11">
        <v>48.524999999999991</v>
      </c>
      <c r="R36" s="11">
        <v>43.792000000000009</v>
      </c>
      <c r="S36" s="11">
        <v>48.830000000000027</v>
      </c>
      <c r="T36" s="11">
        <v>50.467000000000013</v>
      </c>
      <c r="U36" s="11">
        <v>48.716000000000044</v>
      </c>
      <c r="V36" s="11">
        <v>48.593000000000053</v>
      </c>
      <c r="W36" s="11">
        <v>48.088000000000022</v>
      </c>
      <c r="X36" s="11">
        <v>48.930999999999969</v>
      </c>
      <c r="Y36" s="11">
        <v>49.49799999999999</v>
      </c>
      <c r="Z36" s="11">
        <v>49.972000000000072</v>
      </c>
      <c r="AA36" s="11">
        <v>50.575000000000031</v>
      </c>
      <c r="AB36" s="11">
        <v>50.989999999999853</v>
      </c>
      <c r="AC36" s="11">
        <v>51.306000000000004</v>
      </c>
      <c r="AD36" s="11">
        <v>51.594999999999906</v>
      </c>
      <c r="AE36" s="11">
        <v>51.874000000000031</v>
      </c>
      <c r="AF36" s="11">
        <v>52.1490000000001</v>
      </c>
      <c r="AG36" s="11">
        <v>52.41999999999998</v>
      </c>
      <c r="AH36" s="11">
        <v>52.687999999999974</v>
      </c>
      <c r="AI36" s="11">
        <v>52.955000000000062</v>
      </c>
      <c r="AJ36" s="11">
        <v>53.220999999999947</v>
      </c>
      <c r="AK36" s="172">
        <v>53.489000000000019</v>
      </c>
      <c r="AL36" s="11">
        <v>53.760000000000076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313.21900000000005</v>
      </c>
      <c r="N38" s="11">
        <f t="shared" ref="N38:AL38" si="21">SUM(N5,N11,N16,N18,N23,N33)</f>
        <v>300.39700000000005</v>
      </c>
      <c r="O38" s="11">
        <f t="shared" si="21"/>
        <v>314.3420000000001</v>
      </c>
      <c r="P38" s="11">
        <f t="shared" si="21"/>
        <v>316.46599999999989</v>
      </c>
      <c r="Q38" s="11">
        <f t="shared" si="21"/>
        <v>315.79699999999997</v>
      </c>
      <c r="R38" s="11">
        <f t="shared" si="21"/>
        <v>322.96300000000002</v>
      </c>
      <c r="S38" s="11">
        <f t="shared" si="21"/>
        <v>333.96299999999997</v>
      </c>
      <c r="T38" s="11">
        <f t="shared" si="21"/>
        <v>334.0630000000001</v>
      </c>
      <c r="U38" s="11">
        <f t="shared" si="21"/>
        <v>339.41100000000006</v>
      </c>
      <c r="V38" s="11">
        <f t="shared" si="21"/>
        <v>337.18300000000005</v>
      </c>
      <c r="W38" s="11">
        <f t="shared" si="21"/>
        <v>328.12799999999982</v>
      </c>
      <c r="X38" s="11">
        <f t="shared" si="21"/>
        <v>331.56099999999992</v>
      </c>
      <c r="Y38" s="11">
        <f t="shared" si="21"/>
        <v>333.47</v>
      </c>
      <c r="Z38" s="11">
        <f t="shared" si="21"/>
        <v>335.56299999999993</v>
      </c>
      <c r="AA38" s="11">
        <f t="shared" si="21"/>
        <v>337.81600000000003</v>
      </c>
      <c r="AB38" s="11">
        <f t="shared" si="21"/>
        <v>339.34299999999985</v>
      </c>
      <c r="AC38" s="11">
        <f t="shared" si="21"/>
        <v>340.60600000000011</v>
      </c>
      <c r="AD38" s="11">
        <f t="shared" si="21"/>
        <v>341.69299999999976</v>
      </c>
      <c r="AE38" s="11">
        <f t="shared" si="21"/>
        <v>342.78700000000015</v>
      </c>
      <c r="AF38" s="11">
        <f t="shared" si="21"/>
        <v>343.87000000000018</v>
      </c>
      <c r="AG38" s="11">
        <f t="shared" si="21"/>
        <v>345.1</v>
      </c>
      <c r="AH38" s="11">
        <f t="shared" si="21"/>
        <v>346.27800000000019</v>
      </c>
      <c r="AI38" s="11">
        <f t="shared" si="21"/>
        <v>347.46899999999982</v>
      </c>
      <c r="AJ38" s="11">
        <f t="shared" si="21"/>
        <v>348.67200000000014</v>
      </c>
      <c r="AK38" s="11">
        <f t="shared" si="21"/>
        <v>349.86900000000003</v>
      </c>
      <c r="AL38" s="11">
        <f t="shared" si="21"/>
        <v>351.07000000000016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Stoke-on-Trent and Staffordshire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Stoke-on-Trent and Staffordshire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Stoke-on-Trent and Staffordshire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Stoke-on-Trent and Staffordshire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Stoke-on-Trent and Staffordshire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Stoke-on-Trent and Staffordshire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Stoke-on-Trent and Staffordshire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26.262141483699398</v>
      </c>
      <c r="N231" s="40">
        <f>'Ind T1'!D25</f>
        <v>26.908706358494257</v>
      </c>
      <c r="O231" s="40">
        <f>'Ind T1'!F25</f>
        <v>27.396815449910271</v>
      </c>
    </row>
    <row r="232" spans="1:15" x14ac:dyDescent="0.2">
      <c r="L232" t="str">
        <f>L23</f>
        <v>Business and other services</v>
      </c>
      <c r="M232" s="40">
        <f>'Ind T1'!B24</f>
        <v>23.729962875004269</v>
      </c>
      <c r="N232" s="40">
        <f>'Ind T1'!D24</f>
        <v>23.828810708016356</v>
      </c>
      <c r="O232" s="40">
        <f>'Ind T1'!F24</f>
        <v>24.31794229071123</v>
      </c>
    </row>
    <row r="233" spans="1:15" x14ac:dyDescent="0.2">
      <c r="L233" t="str">
        <f>L18</f>
        <v>Trade, accomod. and transport</v>
      </c>
      <c r="M233" s="40">
        <f>'Ind T1'!B23</f>
        <v>28.978242089651129</v>
      </c>
      <c r="N233" s="40">
        <f>'Ind T1'!D23</f>
        <v>28.428540081919262</v>
      </c>
      <c r="O233" s="40">
        <f>'Ind T1'!F23</f>
        <v>29.526874982197299</v>
      </c>
    </row>
    <row r="234" spans="1:15" x14ac:dyDescent="0.2">
      <c r="L234" t="str">
        <f>L16</f>
        <v>Construction</v>
      </c>
      <c r="M234" s="40">
        <f>'Ind T1'!B22</f>
        <v>6.6276941940717551</v>
      </c>
      <c r="N234" s="40">
        <f>'Ind T1'!D22</f>
        <v>7.5814925882582553</v>
      </c>
      <c r="O234" s="40">
        <f>'Ind T1'!F22</f>
        <v>7.1754920671091185</v>
      </c>
    </row>
    <row r="235" spans="1:15" x14ac:dyDescent="0.2">
      <c r="L235" t="str">
        <f>L11</f>
        <v>Manufacturing</v>
      </c>
      <c r="M235" s="40">
        <f>'Ind T1'!B21</f>
        <v>11.827051395980336</v>
      </c>
      <c r="N235" s="40">
        <f>'Ind T1'!D21</f>
        <v>11.218183148039794</v>
      </c>
      <c r="O235" s="40">
        <f>'Ind T1'!F21</f>
        <v>9.7074657475717245</v>
      </c>
    </row>
    <row r="236" spans="1:15" x14ac:dyDescent="0.2">
      <c r="L236" t="str">
        <f>L5</f>
        <v>Primary sector and utilities</v>
      </c>
      <c r="M236" s="40">
        <f>'Ind T1'!B20</f>
        <v>2.5749079615931212</v>
      </c>
      <c r="N236" s="40">
        <f>'Ind T1'!D20</f>
        <v>2.0342671152720904</v>
      </c>
      <c r="O236" s="40">
        <f>'Ind T1'!F20</f>
        <v>1.875409462500351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Stoke-on-Trent and Staffordshire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3.477999999999895</v>
      </c>
      <c r="O261" s="11">
        <f>'Ind T1'!F50</f>
        <v>7.8870000000000573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1.5499999999998266</v>
      </c>
      <c r="O262" s="11">
        <f>'Ind T1'!F49</f>
        <v>7.184000000000097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-0.30700000000000216</v>
      </c>
      <c r="O263" s="11">
        <f>'Ind T1'!F48</f>
        <v>10.378000000000114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3.4720000000000688</v>
      </c>
      <c r="O264" s="11">
        <f>'Ind T1'!F47</f>
        <v>0.31399999999995742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-1.3869999999999791</v>
      </c>
      <c r="O265" s="11">
        <f>'Ind T1'!F46</f>
        <v>-2.7299999999999258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-1.6409999999999911</v>
      </c>
      <c r="O266" s="11">
        <f>'Ind T1'!F45</f>
        <v>-9.1000000000015291E-2</v>
      </c>
    </row>
    <row r="268" spans="1:16" x14ac:dyDescent="0.2">
      <c r="L268" t="str">
        <f>L38</f>
        <v>All industries</v>
      </c>
      <c r="N268" s="11">
        <f>'Ind T1'!D14-'Ind T1'!B14</f>
        <v>5.1649999999997931</v>
      </c>
      <c r="O268" s="11">
        <f>SUM(O261:O266)</f>
        <v>22.942000000000284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Stoke-on-Trent and Staffordshire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8.6290822098150812</v>
      </c>
      <c r="C9" s="249">
        <f>SUM(C26,C43,C60,C77,C94,C111,C128,C145,C162,C179,C196,C213,C230,C247,C264,C281,C298,C315,C332,C349,C366,C383)</f>
        <v>18.190967322885871</v>
      </c>
      <c r="D9" s="249">
        <f>SUM(B9:C9)</f>
        <v>26.820049532700953</v>
      </c>
      <c r="E9" s="238"/>
      <c r="F9" s="249">
        <f>SUM(F26,F43,F60,F77,F94,F111,F128,F145,F162,F179,F196,F213,F230,F247,F264,F281,F298,F315,F332,F349,F366,F383)</f>
        <v>10.967344876571573</v>
      </c>
      <c r="G9" s="249">
        <f>SUM(G26,G43,G60,G77,G94,G111,G128,G145,G162,G179,G196,G213,G230,G247,G264,G281,G298,G315,G332,G349,G366,G383)</f>
        <v>20.159231048542292</v>
      </c>
      <c r="H9" s="249">
        <f>SUM(F9:G9)</f>
        <v>31.126575925113865</v>
      </c>
      <c r="I9" s="238"/>
      <c r="J9" s="249">
        <f>SUM(J26,J43,J60,J77,J94,J111,J128,J145,J162,J179,J196,J213,J230,J247,J264,J281,J298,J315,J332,J349,J366,J383)</f>
        <v>14.05555073304131</v>
      </c>
      <c r="K9" s="249">
        <f>SUM(K26,K43,K60,K77,K94,K111,K128,K145,K162,K179,K196,K213,K230,K247,K264,K281,K298,K315,K332,K349,K366,K383)</f>
        <v>22.184815615401121</v>
      </c>
      <c r="L9" s="249">
        <f>SUM(J9:K9)</f>
        <v>36.240366348442429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27.719352215277276</v>
      </c>
      <c r="C10" s="249">
        <f t="shared" si="0"/>
        <v>28.977506003117117</v>
      </c>
      <c r="D10" s="249">
        <f t="shared" ref="D10:D17" si="1">SUM(B10:C10)</f>
        <v>56.696858218394397</v>
      </c>
      <c r="E10" s="238"/>
      <c r="F10" s="249">
        <f t="shared" ref="F10:G17" si="2">SUM(F27,F44,F61,F78,F95,F112,F129,F146,F163,F180,F197,F214,F231,F248,F265,F282,F299,F316,F333,F350,F367,F384)</f>
        <v>33.741790228816392</v>
      </c>
      <c r="G10" s="249">
        <f t="shared" si="2"/>
        <v>35.105930183957689</v>
      </c>
      <c r="H10" s="249">
        <f t="shared" ref="H10:H17" si="3">SUM(F10:G10)</f>
        <v>68.847720412774081</v>
      </c>
      <c r="I10" s="238"/>
      <c r="J10" s="249">
        <f t="shared" ref="J10:K17" si="4">SUM(J27,J44,J61,J78,J95,J112,J129,J146,J163,J180,J197,J214,J231,J248,J265,J282,J299,J316,J333,J350,J367,J384)</f>
        <v>42.052272306287946</v>
      </c>
      <c r="K10" s="249">
        <f t="shared" si="4"/>
        <v>40.508115694911481</v>
      </c>
      <c r="L10" s="249">
        <f t="shared" ref="L10:L17" si="5">SUM(J10:K10)</f>
        <v>82.560388001199428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16.515943544086941</v>
      </c>
      <c r="C11" s="249">
        <f t="shared" si="0"/>
        <v>20.50435771880543</v>
      </c>
      <c r="D11" s="249">
        <f t="shared" si="1"/>
        <v>37.020301262892374</v>
      </c>
      <c r="E11" s="238"/>
      <c r="F11" s="249">
        <f t="shared" si="2"/>
        <v>18.900468884194328</v>
      </c>
      <c r="G11" s="249">
        <f t="shared" si="2"/>
        <v>22.440877419217767</v>
      </c>
      <c r="H11" s="249">
        <f t="shared" si="3"/>
        <v>41.341346303412095</v>
      </c>
      <c r="I11" s="238"/>
      <c r="J11" s="249">
        <f t="shared" si="4"/>
        <v>22.171974360010868</v>
      </c>
      <c r="K11" s="249">
        <f t="shared" si="4"/>
        <v>22.025119959792374</v>
      </c>
      <c r="L11" s="249">
        <f t="shared" si="5"/>
        <v>44.197094319803242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28.295891805978464</v>
      </c>
      <c r="C12" s="249">
        <f t="shared" si="0"/>
        <v>10.453614044956664</v>
      </c>
      <c r="D12" s="249">
        <f t="shared" si="1"/>
        <v>38.74950585093513</v>
      </c>
      <c r="E12" s="238"/>
      <c r="F12" s="249">
        <f t="shared" si="2"/>
        <v>26.284195219019175</v>
      </c>
      <c r="G12" s="249">
        <f t="shared" si="2"/>
        <v>11.161279203425893</v>
      </c>
      <c r="H12" s="249">
        <f t="shared" si="3"/>
        <v>37.445474422445066</v>
      </c>
      <c r="I12" s="238"/>
      <c r="J12" s="249">
        <f t="shared" si="4"/>
        <v>20.179419899592588</v>
      </c>
      <c r="K12" s="249">
        <f t="shared" si="4"/>
        <v>12.357736502413113</v>
      </c>
      <c r="L12" s="249">
        <f t="shared" si="5"/>
        <v>32.537156402005699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3.250853786815711</v>
      </c>
      <c r="C13" s="249">
        <f t="shared" si="0"/>
        <v>36.140605969673025</v>
      </c>
      <c r="D13" s="249">
        <f t="shared" si="1"/>
        <v>39.391459756488736</v>
      </c>
      <c r="E13" s="238"/>
      <c r="F13" s="249">
        <f t="shared" si="2"/>
        <v>3.4678885141946254</v>
      </c>
      <c r="G13" s="249">
        <f t="shared" si="2"/>
        <v>31.276466763226239</v>
      </c>
      <c r="H13" s="249">
        <f t="shared" si="3"/>
        <v>34.744355277420865</v>
      </c>
      <c r="I13" s="238"/>
      <c r="J13" s="249">
        <f t="shared" si="4"/>
        <v>4.1222940818066798</v>
      </c>
      <c r="K13" s="249">
        <f t="shared" si="4"/>
        <v>27.982561984548369</v>
      </c>
      <c r="L13" s="249">
        <f t="shared" si="5"/>
        <v>32.104856066355048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28.575352781663597</v>
      </c>
      <c r="C14" s="249">
        <f t="shared" si="0"/>
        <v>5.1079885663065552</v>
      </c>
      <c r="D14" s="249">
        <f t="shared" si="1"/>
        <v>33.683341347970149</v>
      </c>
      <c r="E14" s="238"/>
      <c r="F14" s="249">
        <f t="shared" si="2"/>
        <v>27.950308324515778</v>
      </c>
      <c r="G14" s="249">
        <f t="shared" si="2"/>
        <v>5.083518714528811</v>
      </c>
      <c r="H14" s="249">
        <f t="shared" si="3"/>
        <v>33.033827039044589</v>
      </c>
      <c r="I14" s="238"/>
      <c r="J14" s="249">
        <f t="shared" si="4"/>
        <v>31.869682939858542</v>
      </c>
      <c r="K14" s="249">
        <f t="shared" si="4"/>
        <v>6.4410095263930174</v>
      </c>
      <c r="L14" s="249">
        <f t="shared" si="5"/>
        <v>38.31069246625156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15.5315141802912</v>
      </c>
      <c r="C15" s="249">
        <f t="shared" si="0"/>
        <v>10.548619601487093</v>
      </c>
      <c r="D15" s="249">
        <f t="shared" si="1"/>
        <v>26.080133781778294</v>
      </c>
      <c r="E15" s="238"/>
      <c r="F15" s="249">
        <f t="shared" si="2"/>
        <v>13.538042488949108</v>
      </c>
      <c r="G15" s="249">
        <f t="shared" si="2"/>
        <v>10.093206160209307</v>
      </c>
      <c r="H15" s="249">
        <f t="shared" si="3"/>
        <v>23.631248649158415</v>
      </c>
      <c r="I15" s="238"/>
      <c r="J15" s="249">
        <f t="shared" si="4"/>
        <v>13.483352720761641</v>
      </c>
      <c r="K15" s="249">
        <f t="shared" si="4"/>
        <v>11.085836440002932</v>
      </c>
      <c r="L15" s="249">
        <f t="shared" si="5"/>
        <v>24.569189160764573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3.3086114611169335</v>
      </c>
      <c r="C16" s="249">
        <f t="shared" si="0"/>
        <v>24.796202522761341</v>
      </c>
      <c r="D16" s="249">
        <f t="shared" si="1"/>
        <v>28.104813983878273</v>
      </c>
      <c r="E16" s="238"/>
      <c r="F16" s="249">
        <f t="shared" si="2"/>
        <v>3.0435541859706312</v>
      </c>
      <c r="G16" s="249">
        <f t="shared" si="2"/>
        <v>23.125334030737147</v>
      </c>
      <c r="H16" s="249">
        <f t="shared" si="3"/>
        <v>26.168888216707778</v>
      </c>
      <c r="I16" s="238"/>
      <c r="J16" s="249">
        <f t="shared" si="4"/>
        <v>4.3840078077237949</v>
      </c>
      <c r="K16" s="249">
        <f t="shared" si="4"/>
        <v>26.074741186324957</v>
      </c>
      <c r="L16" s="249">
        <f t="shared" si="5"/>
        <v>30.458748994048751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16.264737684368242</v>
      </c>
      <c r="C17" s="249">
        <f t="shared" si="0"/>
        <v>20.151798580593532</v>
      </c>
      <c r="D17" s="249">
        <f t="shared" si="1"/>
        <v>36.416536264961778</v>
      </c>
      <c r="E17" s="238"/>
      <c r="F17" s="249">
        <f t="shared" si="2"/>
        <v>14.442075658176872</v>
      </c>
      <c r="G17" s="249">
        <f t="shared" si="2"/>
        <v>17.346488095746409</v>
      </c>
      <c r="H17" s="249">
        <f t="shared" si="3"/>
        <v>31.788563753923281</v>
      </c>
      <c r="I17" s="238"/>
      <c r="J17" s="249">
        <f t="shared" si="4"/>
        <v>13.1208784897683</v>
      </c>
      <c r="K17" s="249">
        <f t="shared" si="4"/>
        <v>16.970629751360878</v>
      </c>
      <c r="L17" s="249">
        <f t="shared" si="5"/>
        <v>30.091508241129176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148.09133966941343</v>
      </c>
      <c r="C19" s="247">
        <f t="shared" ref="C19:L19" si="6">SUM(C9:C17)</f>
        <v>174.87166033058662</v>
      </c>
      <c r="D19" s="247">
        <f t="shared" si="6"/>
        <v>322.96300000000008</v>
      </c>
      <c r="E19" s="247"/>
      <c r="F19" s="247">
        <f t="shared" si="6"/>
        <v>152.33566838040849</v>
      </c>
      <c r="G19" s="247">
        <f t="shared" si="6"/>
        <v>175.79233161959155</v>
      </c>
      <c r="H19" s="247">
        <f t="shared" si="6"/>
        <v>328.12799999999999</v>
      </c>
      <c r="I19" s="247"/>
      <c r="J19" s="247">
        <f t="shared" si="6"/>
        <v>165.4394333388517</v>
      </c>
      <c r="K19" s="247">
        <f t="shared" si="6"/>
        <v>185.63056666114826</v>
      </c>
      <c r="L19" s="247">
        <f t="shared" si="6"/>
        <v>351.06999999999988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6.8160582771734479E-2</v>
      </c>
      <c r="C26" s="302">
        <v>0.24333280183273548</v>
      </c>
      <c r="D26" s="302">
        <f>SUM(B26:C26)</f>
        <v>0.31149338460446996</v>
      </c>
      <c r="E26" s="303"/>
      <c r="F26" s="302">
        <v>7.153770811199231E-2</v>
      </c>
      <c r="G26" s="302">
        <v>0.16177095743624839</v>
      </c>
      <c r="H26" s="302">
        <f>SUM(F26:G26)</f>
        <v>0.2333086655482407</v>
      </c>
      <c r="I26" s="303"/>
      <c r="J26" s="302">
        <v>9.1762414593129824E-2</v>
      </c>
      <c r="K26" s="302">
        <v>0.2207186644356674</v>
      </c>
      <c r="L26" s="302">
        <f>SUM(J26:K26)</f>
        <v>0.31248107902879724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6.3984888894464145E-2</v>
      </c>
      <c r="C27" s="302">
        <v>0.194592087892488</v>
      </c>
      <c r="D27" s="302">
        <f t="shared" ref="D27:D34" si="7">SUM(B27:C27)</f>
        <v>0.25857697678695213</v>
      </c>
      <c r="E27" s="303"/>
      <c r="F27" s="302">
        <v>9.0005062806379627E-2</v>
      </c>
      <c r="G27" s="302">
        <v>0.17854593146157016</v>
      </c>
      <c r="H27" s="302">
        <f t="shared" ref="H27:H34" si="8">SUM(F27:G27)</f>
        <v>0.26855099426794982</v>
      </c>
      <c r="I27" s="303"/>
      <c r="J27" s="302">
        <v>0.15495043278278936</v>
      </c>
      <c r="K27" s="302">
        <v>0.34624088448525187</v>
      </c>
      <c r="L27" s="302">
        <f t="shared" ref="L27:L34" si="9">SUM(J27:K27)</f>
        <v>0.50119131726804123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6.8551284182386582E-2</v>
      </c>
      <c r="C28" s="302">
        <v>0.13568649346917533</v>
      </c>
      <c r="D28" s="302">
        <f t="shared" si="7"/>
        <v>0.20423777765156192</v>
      </c>
      <c r="E28" s="303"/>
      <c r="F28" s="302">
        <v>7.5107688600775172E-2</v>
      </c>
      <c r="G28" s="302">
        <v>0.10522725890125002</v>
      </c>
      <c r="H28" s="302">
        <f t="shared" si="8"/>
        <v>0.18033494750202519</v>
      </c>
      <c r="I28" s="303"/>
      <c r="J28" s="302">
        <v>0.10589145826939717</v>
      </c>
      <c r="K28" s="302">
        <v>0.14612899741171645</v>
      </c>
      <c r="L28" s="302">
        <f t="shared" si="9"/>
        <v>0.25202045568111364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0.26563312586742738</v>
      </c>
      <c r="C29" s="302">
        <v>0.12843233924198594</v>
      </c>
      <c r="D29" s="302">
        <f t="shared" si="7"/>
        <v>0.39406546510941332</v>
      </c>
      <c r="E29" s="303"/>
      <c r="F29" s="302">
        <v>0.15546811385775844</v>
      </c>
      <c r="G29" s="302">
        <v>6.0071072155041677E-2</v>
      </c>
      <c r="H29" s="302">
        <f t="shared" si="8"/>
        <v>0.21553918601280012</v>
      </c>
      <c r="I29" s="303"/>
      <c r="J29" s="302">
        <v>0.10897804023836455</v>
      </c>
      <c r="K29" s="302">
        <v>8.7512778478642556E-2</v>
      </c>
      <c r="L29" s="302">
        <f t="shared" si="9"/>
        <v>0.1964908187170071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0.39083061979755174</v>
      </c>
      <c r="C30" s="302">
        <v>2.7873865978852836</v>
      </c>
      <c r="D30" s="302">
        <f t="shared" si="7"/>
        <v>3.1782172176828354</v>
      </c>
      <c r="E30" s="303"/>
      <c r="F30" s="302">
        <v>0.43625036352094637</v>
      </c>
      <c r="G30" s="302">
        <v>1.4336160981391619</v>
      </c>
      <c r="H30" s="302">
        <f t="shared" si="8"/>
        <v>1.8698664616601084</v>
      </c>
      <c r="I30" s="303"/>
      <c r="J30" s="302">
        <v>0.48510398104867214</v>
      </c>
      <c r="K30" s="302">
        <v>1.2715999928720123</v>
      </c>
      <c r="L30" s="302">
        <f t="shared" si="9"/>
        <v>1.7567039739206844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0.18276425367957844</v>
      </c>
      <c r="C31" s="302">
        <v>9.7330583391767769E-2</v>
      </c>
      <c r="D31" s="302">
        <f t="shared" si="7"/>
        <v>0.28009483707134619</v>
      </c>
      <c r="E31" s="303"/>
      <c r="F31" s="302">
        <v>0.10706151463822297</v>
      </c>
      <c r="G31" s="302">
        <v>5.0171740231757314E-2</v>
      </c>
      <c r="H31" s="302">
        <f t="shared" si="8"/>
        <v>0.1572332548699803</v>
      </c>
      <c r="I31" s="303"/>
      <c r="J31" s="302">
        <v>0.10965568503057103</v>
      </c>
      <c r="K31" s="302">
        <v>6.1721789598498826E-2</v>
      </c>
      <c r="L31" s="302">
        <f t="shared" si="9"/>
        <v>0.17137747462906985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6.3627183206177176E-2</v>
      </c>
      <c r="C32" s="302">
        <v>5.8041373869740003E-2</v>
      </c>
      <c r="D32" s="302">
        <f t="shared" si="7"/>
        <v>0.12166855707591717</v>
      </c>
      <c r="E32" s="303"/>
      <c r="F32" s="302">
        <v>3.4720280516323844E-2</v>
      </c>
      <c r="G32" s="302">
        <v>2.9661923442300953E-2</v>
      </c>
      <c r="H32" s="302">
        <f t="shared" si="8"/>
        <v>6.438220395862479E-2</v>
      </c>
      <c r="I32" s="303"/>
      <c r="J32" s="302">
        <v>3.5355508271349548E-2</v>
      </c>
      <c r="K32" s="302">
        <v>3.5553575181907958E-2</v>
      </c>
      <c r="L32" s="302">
        <f t="shared" si="9"/>
        <v>7.0909083453257499E-2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3.7987351786737796E-2</v>
      </c>
      <c r="C33" s="302">
        <v>0.2024999746141295</v>
      </c>
      <c r="D33" s="302">
        <f t="shared" si="7"/>
        <v>0.24048732640086729</v>
      </c>
      <c r="E33" s="303"/>
      <c r="F33" s="302">
        <v>2.5760916654162174E-2</v>
      </c>
      <c r="G33" s="302">
        <v>8.4301566077011003E-2</v>
      </c>
      <c r="H33" s="302">
        <f t="shared" si="8"/>
        <v>0.11006248273117318</v>
      </c>
      <c r="I33" s="303"/>
      <c r="J33" s="302">
        <v>1.8436646368439988E-2</v>
      </c>
      <c r="K33" s="302">
        <v>8.5280631593583608E-2</v>
      </c>
      <c r="L33" s="302">
        <f t="shared" si="9"/>
        <v>0.1037172779620236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0.3235542793538716</v>
      </c>
      <c r="C34" s="302">
        <v>0.60260417826275703</v>
      </c>
      <c r="D34" s="302">
        <f t="shared" si="7"/>
        <v>0.92615845761662863</v>
      </c>
      <c r="E34" s="303"/>
      <c r="F34" s="302">
        <v>0.14836328864632628</v>
      </c>
      <c r="G34" s="302">
        <v>0.229358514802769</v>
      </c>
      <c r="H34" s="302">
        <f t="shared" si="8"/>
        <v>0.37772180344909528</v>
      </c>
      <c r="I34" s="303"/>
      <c r="J34" s="302">
        <v>9.6009480504911607E-2</v>
      </c>
      <c r="K34" s="302">
        <v>0.18409903883509207</v>
      </c>
      <c r="L34" s="302">
        <f t="shared" si="9"/>
        <v>0.28010851934000369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1.4650935695399294</v>
      </c>
      <c r="C36" s="311">
        <f t="shared" ref="C36:K36" si="10">SUM(C26:C34)</f>
        <v>4.4499064304600626</v>
      </c>
      <c r="D36" s="311">
        <f t="shared" si="10"/>
        <v>5.914999999999992</v>
      </c>
      <c r="E36" s="311"/>
      <c r="F36" s="311">
        <f t="shared" si="10"/>
        <v>1.1442749373528871</v>
      </c>
      <c r="G36" s="311">
        <f t="shared" si="10"/>
        <v>2.3327250626471101</v>
      </c>
      <c r="H36" s="311">
        <f t="shared" si="10"/>
        <v>3.4769999999999981</v>
      </c>
      <c r="I36" s="311"/>
      <c r="J36" s="311">
        <f t="shared" si="10"/>
        <v>1.2061436471076252</v>
      </c>
      <c r="K36" s="311">
        <f t="shared" si="10"/>
        <v>2.4388563528923735</v>
      </c>
      <c r="L36" s="311">
        <f>SUM(L26:L34)</f>
        <v>3.6449999999999987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9.2992218047126631E-4</v>
      </c>
      <c r="C43" s="302">
        <v>2.9687534443066575E-2</v>
      </c>
      <c r="D43" s="302">
        <f>SUM(B43:C43)</f>
        <v>3.0617456623537841E-2</v>
      </c>
      <c r="E43" s="303"/>
      <c r="F43" s="302">
        <v>6.6839572064838516E-3</v>
      </c>
      <c r="G43" s="302">
        <v>8.4552992002653371E-2</v>
      </c>
      <c r="H43" s="302">
        <f>SUM(F43:G43)</f>
        <v>9.1236949209137219E-2</v>
      </c>
      <c r="I43" s="303"/>
      <c r="J43" s="302">
        <v>3.0025176008176254E-3</v>
      </c>
      <c r="K43" s="302">
        <v>3.6730796629925774E-2</v>
      </c>
      <c r="L43" s="302">
        <f>SUM(J43:K43)</f>
        <v>3.9733314230743402E-2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5.8513994119901202E-3</v>
      </c>
      <c r="C44" s="302">
        <v>2.3500097522962511E-2</v>
      </c>
      <c r="D44" s="302">
        <f t="shared" ref="D44:D51" si="11">SUM(B44:C44)</f>
        <v>2.935149693495263E-2</v>
      </c>
      <c r="E44" s="303"/>
      <c r="F44" s="302">
        <v>2.4610933713942323E-2</v>
      </c>
      <c r="G44" s="302">
        <v>7.6122546923590537E-2</v>
      </c>
      <c r="H44" s="302">
        <f t="shared" ref="H44:H51" si="12">SUM(F44:G44)</f>
        <v>0.10073348063753286</v>
      </c>
      <c r="I44" s="303"/>
      <c r="J44" s="302">
        <v>6.7239376106162955E-3</v>
      </c>
      <c r="K44" s="302">
        <v>3.6190196701048893E-2</v>
      </c>
      <c r="L44" s="302">
        <f t="shared" ref="L44:L51" si="13">SUM(J44:K44)</f>
        <v>4.2914134311665186E-2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1.3852772636410587E-3</v>
      </c>
      <c r="C45" s="302">
        <v>1.9235938655752072E-2</v>
      </c>
      <c r="D45" s="302">
        <f t="shared" si="11"/>
        <v>2.0621215919393129E-2</v>
      </c>
      <c r="E45" s="303"/>
      <c r="F45" s="302">
        <v>1.6962029036809462E-2</v>
      </c>
      <c r="G45" s="302">
        <v>7.3514602843594817E-2</v>
      </c>
      <c r="H45" s="302">
        <f t="shared" si="12"/>
        <v>9.0476631880404279E-2</v>
      </c>
      <c r="I45" s="303"/>
      <c r="J45" s="302">
        <v>8.0246379337915816E-3</v>
      </c>
      <c r="K45" s="302">
        <v>2.8083613042959293E-2</v>
      </c>
      <c r="L45" s="302">
        <f t="shared" si="13"/>
        <v>3.6108250976750876E-2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1.1568403854565785E-3</v>
      </c>
      <c r="C46" s="302">
        <v>4.4058414875535407E-3</v>
      </c>
      <c r="D46" s="302">
        <f t="shared" si="11"/>
        <v>5.5626818730101189E-3</v>
      </c>
      <c r="E46" s="303"/>
      <c r="F46" s="302">
        <v>2.197917161102618E-2</v>
      </c>
      <c r="G46" s="302">
        <v>9.1080937569898001E-3</v>
      </c>
      <c r="H46" s="302">
        <f t="shared" si="12"/>
        <v>3.1087265368015982E-2</v>
      </c>
      <c r="I46" s="303"/>
      <c r="J46" s="302">
        <v>8.6401040575539902E-3</v>
      </c>
      <c r="K46" s="302">
        <v>2.7838569234738E-3</v>
      </c>
      <c r="L46" s="302">
        <f t="shared" si="13"/>
        <v>1.1423960981027791E-2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6.1122514995648903E-4</v>
      </c>
      <c r="C47" s="302">
        <v>5.0006527467528136E-2</v>
      </c>
      <c r="D47" s="302">
        <f t="shared" si="11"/>
        <v>5.0617752617484628E-2</v>
      </c>
      <c r="E47" s="303"/>
      <c r="F47" s="302">
        <v>5.9734886016343846E-4</v>
      </c>
      <c r="G47" s="302">
        <v>9.3575890330446387E-2</v>
      </c>
      <c r="H47" s="302">
        <f>SUM(F47:G47)</f>
        <v>9.4173239190609825E-2</v>
      </c>
      <c r="I47" s="303"/>
      <c r="J47" s="302">
        <v>2.87616401631026E-4</v>
      </c>
      <c r="K47" s="302">
        <v>2.9192939164349833E-2</v>
      </c>
      <c r="L47" s="302">
        <f t="shared" si="13"/>
        <v>2.9480555565980858E-2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1.7389179832773163E-3</v>
      </c>
      <c r="C48" s="302">
        <v>2.7704991762652429E-3</v>
      </c>
      <c r="D48" s="302">
        <f t="shared" si="11"/>
        <v>4.5094171595425597E-3</v>
      </c>
      <c r="E48" s="303"/>
      <c r="F48" s="302">
        <v>3.1308113276874473E-3</v>
      </c>
      <c r="G48" s="302">
        <v>9.9551987028919809E-3</v>
      </c>
      <c r="H48" s="302">
        <f t="shared" si="12"/>
        <v>1.3086010030579428E-2</v>
      </c>
      <c r="I48" s="303"/>
      <c r="J48" s="302">
        <v>8.4597487938311796E-4</v>
      </c>
      <c r="K48" s="302">
        <v>4.5010883438725783E-3</v>
      </c>
      <c r="L48" s="302">
        <f t="shared" si="13"/>
        <v>5.347063223255696E-3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6.4819881212151544E-4</v>
      </c>
      <c r="C49" s="302">
        <v>3.8198994344029701E-3</v>
      </c>
      <c r="D49" s="302">
        <f t="shared" si="11"/>
        <v>4.4680982465244851E-3</v>
      </c>
      <c r="E49" s="303"/>
      <c r="F49" s="302">
        <v>4.8328559069116357E-3</v>
      </c>
      <c r="G49" s="302">
        <v>9.0327272171103496E-3</v>
      </c>
      <c r="H49" s="302">
        <f t="shared" si="12"/>
        <v>1.3865583124021984E-2</v>
      </c>
      <c r="I49" s="303"/>
      <c r="J49" s="302">
        <v>2.1058574570293389E-3</v>
      </c>
      <c r="K49" s="302">
        <v>3.7677235209260889E-3</v>
      </c>
      <c r="L49" s="302">
        <f t="shared" si="13"/>
        <v>5.8735809779554282E-3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1.4723665239101773E-3</v>
      </c>
      <c r="C50" s="302">
        <v>3.1625088652743702E-2</v>
      </c>
      <c r="D50" s="302">
        <f t="shared" si="11"/>
        <v>3.3097455176653877E-2</v>
      </c>
      <c r="E50" s="303"/>
      <c r="F50" s="302">
        <v>4.2238156250365823E-4</v>
      </c>
      <c r="G50" s="302">
        <v>5.7921561073608144E-2</v>
      </c>
      <c r="H50" s="302">
        <f t="shared" si="12"/>
        <v>5.8343942636111805E-2</v>
      </c>
      <c r="I50" s="303"/>
      <c r="J50" s="302">
        <v>1.0651557153094965E-4</v>
      </c>
      <c r="K50" s="302">
        <v>1.6612664168447304E-2</v>
      </c>
      <c r="L50" s="302">
        <f t="shared" si="13"/>
        <v>1.6719179739978253E-2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9.8846098481338864E-4</v>
      </c>
      <c r="C51" s="302">
        <v>4.0165964464087628E-2</v>
      </c>
      <c r="D51" s="302">
        <f t="shared" si="11"/>
        <v>4.1154425448901015E-2</v>
      </c>
      <c r="E51" s="303"/>
      <c r="F51" s="302">
        <v>2.6481824671484755E-3</v>
      </c>
      <c r="G51" s="302">
        <v>4.3487154564373041E-3</v>
      </c>
      <c r="H51" s="302">
        <f t="shared" si="12"/>
        <v>6.9968979235857792E-3</v>
      </c>
      <c r="I51" s="303"/>
      <c r="J51" s="302">
        <v>5.8807699639998507E-4</v>
      </c>
      <c r="K51" s="302">
        <v>8.1188299624234371E-4</v>
      </c>
      <c r="L51" s="302">
        <f t="shared" si="13"/>
        <v>1.3999599926423287E-3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1.4782608695637911E-2</v>
      </c>
      <c r="C53" s="311">
        <f t="shared" ref="C53:L53" si="14">SUM(C43:C51)</f>
        <v>0.20521739130436237</v>
      </c>
      <c r="D53" s="311">
        <f t="shared" si="14"/>
        <v>0.22000000000000028</v>
      </c>
      <c r="E53" s="311"/>
      <c r="F53" s="311">
        <f t="shared" si="14"/>
        <v>8.1867671692676461E-2</v>
      </c>
      <c r="G53" s="311">
        <f t="shared" si="14"/>
        <v>0.41813232830732266</v>
      </c>
      <c r="H53" s="311">
        <f t="shared" si="14"/>
        <v>0.49999999999999911</v>
      </c>
      <c r="I53" s="311"/>
      <c r="J53" s="311">
        <f t="shared" si="14"/>
        <v>3.0325238508753908E-2</v>
      </c>
      <c r="K53" s="311">
        <f t="shared" si="14"/>
        <v>0.15867476149124593</v>
      </c>
      <c r="L53" s="311">
        <f t="shared" si="14"/>
        <v>0.18899999999999983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7.0810897247942026E-2</v>
      </c>
      <c r="C60" s="302">
        <v>0.15816599540724882</v>
      </c>
      <c r="D60" s="302">
        <f>SUM(B60:C60)</f>
        <v>0.22897689265519083</v>
      </c>
      <c r="E60" s="303"/>
      <c r="F60" s="302">
        <v>9.0536036564011532E-2</v>
      </c>
      <c r="G60" s="302">
        <v>0.17387397787224307</v>
      </c>
      <c r="H60" s="302">
        <f>SUM(F60:G60)</f>
        <v>0.26441001443625461</v>
      </c>
      <c r="I60" s="303"/>
      <c r="J60" s="302">
        <v>0.11485153844663269</v>
      </c>
      <c r="K60" s="302">
        <v>0.15925635150397657</v>
      </c>
      <c r="L60" s="302">
        <f>SUM(J60:K60)</f>
        <v>0.27410788995060925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0.11078502599083598</v>
      </c>
      <c r="C61" s="302">
        <v>0.10474618900157059</v>
      </c>
      <c r="D61" s="302">
        <f t="shared" ref="D61:D68" si="15">SUM(B61:C61)</f>
        <v>0.21553121499240657</v>
      </c>
      <c r="E61" s="303"/>
      <c r="F61" s="302">
        <v>0.1545891767017642</v>
      </c>
      <c r="G61" s="302">
        <v>0.13057538816819544</v>
      </c>
      <c r="H61" s="302">
        <f t="shared" ref="H61:H68" si="16">SUM(F61:G61)</f>
        <v>0.28516456486995967</v>
      </c>
      <c r="I61" s="303"/>
      <c r="J61" s="302">
        <v>0.20755740111008264</v>
      </c>
      <c r="K61" s="302">
        <v>0.15051968842828511</v>
      </c>
      <c r="L61" s="302">
        <f t="shared" ref="L61:L68" si="17">SUM(J61:K61)</f>
        <v>0.35807708953836775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0.12709985813943159</v>
      </c>
      <c r="C62" s="302">
        <v>0.1564101778093539</v>
      </c>
      <c r="D62" s="302">
        <f t="shared" si="15"/>
        <v>0.28351003594878549</v>
      </c>
      <c r="E62" s="303"/>
      <c r="F62" s="302">
        <v>0.1539135605303355</v>
      </c>
      <c r="G62" s="302">
        <v>0.19013978270030515</v>
      </c>
      <c r="H62" s="302">
        <f t="shared" si="16"/>
        <v>0.34405334323064063</v>
      </c>
      <c r="I62" s="303"/>
      <c r="J62" s="302">
        <v>0.18155262247898127</v>
      </c>
      <c r="K62" s="302">
        <v>0.16113892457219051</v>
      </c>
      <c r="L62" s="302">
        <f t="shared" si="17"/>
        <v>0.34269154705117177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9.4889318486333293E-2</v>
      </c>
      <c r="C63" s="302">
        <v>0.13773255884957925</v>
      </c>
      <c r="D63" s="302">
        <f t="shared" si="15"/>
        <v>0.23262187733591255</v>
      </c>
      <c r="E63" s="303"/>
      <c r="F63" s="302">
        <v>9.6392248886255763E-2</v>
      </c>
      <c r="G63" s="302">
        <v>0.14695035520831898</v>
      </c>
      <c r="H63" s="302">
        <f t="shared" si="16"/>
        <v>0.24334260409457475</v>
      </c>
      <c r="I63" s="303"/>
      <c r="J63" s="302">
        <v>8.614414862086496E-2</v>
      </c>
      <c r="K63" s="302">
        <v>0.13629893092792361</v>
      </c>
      <c r="L63" s="302">
        <f t="shared" si="17"/>
        <v>0.22244307954878856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6.9802969811382065E-2</v>
      </c>
      <c r="C64" s="302">
        <v>0.47032131796468973</v>
      </c>
      <c r="D64" s="302">
        <f t="shared" si="15"/>
        <v>0.5401242877760718</v>
      </c>
      <c r="E64" s="303"/>
      <c r="F64" s="302">
        <v>6.0554168023695953E-2</v>
      </c>
      <c r="G64" s="302">
        <v>0.32344489170913993</v>
      </c>
      <c r="H64" s="302">
        <f t="shared" si="16"/>
        <v>0.38399905973283588</v>
      </c>
      <c r="I64" s="303"/>
      <c r="J64" s="302">
        <v>5.9902772228663255E-2</v>
      </c>
      <c r="K64" s="302">
        <v>0.27295091774962527</v>
      </c>
      <c r="L64" s="302">
        <f t="shared" si="17"/>
        <v>0.33285368997828851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1.7628789934466049E-2</v>
      </c>
      <c r="C65" s="302">
        <v>1.5218161176421921E-2</v>
      </c>
      <c r="D65" s="302">
        <f t="shared" si="15"/>
        <v>3.2846951110887972E-2</v>
      </c>
      <c r="E65" s="303"/>
      <c r="F65" s="302">
        <v>1.998194690150781E-2</v>
      </c>
      <c r="G65" s="302">
        <v>1.6901979430513251E-2</v>
      </c>
      <c r="H65" s="302">
        <f t="shared" si="16"/>
        <v>3.6883926332021061E-2</v>
      </c>
      <c r="I65" s="303"/>
      <c r="J65" s="302">
        <v>2.0434027932718785E-2</v>
      </c>
      <c r="K65" s="302">
        <v>1.7288920619356885E-2</v>
      </c>
      <c r="L65" s="302">
        <f t="shared" si="17"/>
        <v>3.7722948552075669E-2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5.4669858356945704E-2</v>
      </c>
      <c r="C66" s="302">
        <v>3.6209973484848584E-2</v>
      </c>
      <c r="D66" s="302">
        <f t="shared" si="15"/>
        <v>9.0879831841794295E-2</v>
      </c>
      <c r="E66" s="303"/>
      <c r="F66" s="302">
        <v>4.885330572015717E-2</v>
      </c>
      <c r="G66" s="302">
        <v>3.8900068881274653E-2</v>
      </c>
      <c r="H66" s="302">
        <f t="shared" si="16"/>
        <v>8.7753374601431816E-2</v>
      </c>
      <c r="I66" s="303"/>
      <c r="J66" s="302">
        <v>4.4008576932854773E-2</v>
      </c>
      <c r="K66" s="302">
        <v>4.1856531646916356E-2</v>
      </c>
      <c r="L66" s="302">
        <f t="shared" si="17"/>
        <v>8.5865108579771129E-2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0.37402709714436505</v>
      </c>
      <c r="C67" s="302">
        <v>0.96956898921699253</v>
      </c>
      <c r="D67" s="302">
        <f t="shared" si="15"/>
        <v>1.3435960863613576</v>
      </c>
      <c r="E67" s="303"/>
      <c r="F67" s="302">
        <v>0.290957587066135</v>
      </c>
      <c r="G67" s="302">
        <v>0.78249855883099728</v>
      </c>
      <c r="H67" s="302">
        <f t="shared" si="16"/>
        <v>1.0734561458971323</v>
      </c>
      <c r="I67" s="303"/>
      <c r="J67" s="302">
        <v>0.28194637155352226</v>
      </c>
      <c r="K67" s="302">
        <v>0.8130507327940697</v>
      </c>
      <c r="L67" s="302">
        <f t="shared" si="17"/>
        <v>1.0949971043475919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0.24558887065219326</v>
      </c>
      <c r="C68" s="302">
        <v>0.36832395132539364</v>
      </c>
      <c r="D68" s="302">
        <f t="shared" si="15"/>
        <v>0.6139128219775869</v>
      </c>
      <c r="E68" s="303"/>
      <c r="F68" s="302">
        <v>0.17566841805120142</v>
      </c>
      <c r="G68" s="302">
        <v>0.29626854875394748</v>
      </c>
      <c r="H68" s="302">
        <f t="shared" si="16"/>
        <v>0.47193696680514891</v>
      </c>
      <c r="I68" s="303"/>
      <c r="J68" s="302">
        <v>0.15054227811716819</v>
      </c>
      <c r="K68" s="302">
        <v>0.22469926433616466</v>
      </c>
      <c r="L68" s="302">
        <f t="shared" si="17"/>
        <v>0.37524154245333285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1.1653026857638951</v>
      </c>
      <c r="C70" s="311">
        <f t="shared" ref="C70:L70" si="18">SUM(C60:C68)</f>
        <v>2.4166973142360995</v>
      </c>
      <c r="D70" s="311">
        <f t="shared" si="18"/>
        <v>3.5819999999999941</v>
      </c>
      <c r="E70" s="311"/>
      <c r="F70" s="311">
        <f t="shared" si="18"/>
        <v>1.0914464484450641</v>
      </c>
      <c r="G70" s="311">
        <f t="shared" si="18"/>
        <v>2.0995535515549353</v>
      </c>
      <c r="H70" s="311">
        <f t="shared" si="18"/>
        <v>3.1909999999999994</v>
      </c>
      <c r="I70" s="311"/>
      <c r="J70" s="311">
        <f t="shared" si="18"/>
        <v>1.1469397374214887</v>
      </c>
      <c r="K70" s="311">
        <f t="shared" si="18"/>
        <v>1.9770602625785088</v>
      </c>
      <c r="L70" s="311">
        <f t="shared" si="18"/>
        <v>3.123999999999997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0.1366407322179044</v>
      </c>
      <c r="C77" s="302">
        <v>0.70219073675763188</v>
      </c>
      <c r="D77" s="302">
        <f>SUM(B77:C77)</f>
        <v>0.83883146897553629</v>
      </c>
      <c r="E77" s="303"/>
      <c r="F77" s="302">
        <v>0.16404469625170837</v>
      </c>
      <c r="G77" s="302">
        <v>0.64019824392008529</v>
      </c>
      <c r="H77" s="302">
        <f>SUM(F77:G77)</f>
        <v>0.80424294017179365</v>
      </c>
      <c r="I77" s="303"/>
      <c r="J77" s="302">
        <v>0.18085305570101218</v>
      </c>
      <c r="K77" s="302">
        <v>0.63843637573541812</v>
      </c>
      <c r="L77" s="302">
        <f>SUM(J77:K77)</f>
        <v>0.81928943143643029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0.18690708398193409</v>
      </c>
      <c r="C78" s="302">
        <v>1.2597763382941971</v>
      </c>
      <c r="D78" s="302">
        <f t="shared" ref="D78:D85" si="19">SUM(B78:C78)</f>
        <v>1.4466834222761311</v>
      </c>
      <c r="E78" s="303"/>
      <c r="F78" s="302">
        <v>0.21870463683613406</v>
      </c>
      <c r="G78" s="302">
        <v>1.2233326664167885</v>
      </c>
      <c r="H78" s="302">
        <f t="shared" ref="H78:H85" si="20">SUM(F78:G78)</f>
        <v>1.4420373032529226</v>
      </c>
      <c r="I78" s="303"/>
      <c r="J78" s="302">
        <v>0.24804498963758026</v>
      </c>
      <c r="K78" s="302">
        <v>1.4198518203610999</v>
      </c>
      <c r="L78" s="302">
        <f t="shared" ref="L78:L85" si="21">SUM(J78:K78)</f>
        <v>1.6678968099986802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0.22904369980584657</v>
      </c>
      <c r="C79" s="302">
        <v>0.53917849798864537</v>
      </c>
      <c r="D79" s="302">
        <f t="shared" si="19"/>
        <v>0.76822219779449197</v>
      </c>
      <c r="E79" s="303"/>
      <c r="F79" s="302">
        <v>0.23356220674221204</v>
      </c>
      <c r="G79" s="302">
        <v>0.51403607214843905</v>
      </c>
      <c r="H79" s="302">
        <f t="shared" si="20"/>
        <v>0.74759827889065111</v>
      </c>
      <c r="I79" s="303"/>
      <c r="J79" s="302">
        <v>0.23893622207265652</v>
      </c>
      <c r="K79" s="302">
        <v>0.45751489688291508</v>
      </c>
      <c r="L79" s="302">
        <f t="shared" si="21"/>
        <v>0.69645111895557155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0.48759248915977582</v>
      </c>
      <c r="C80" s="302">
        <v>0.12351017296686481</v>
      </c>
      <c r="D80" s="302">
        <f t="shared" si="19"/>
        <v>0.61110266212664066</v>
      </c>
      <c r="E80" s="303"/>
      <c r="F80" s="302">
        <v>0.42478216948739889</v>
      </c>
      <c r="G80" s="302">
        <v>0.1172344556768263</v>
      </c>
      <c r="H80" s="302">
        <f t="shared" si="20"/>
        <v>0.54201662516422522</v>
      </c>
      <c r="I80" s="303"/>
      <c r="J80" s="302">
        <v>0.30952037693819945</v>
      </c>
      <c r="K80" s="302">
        <v>0.12930461777681357</v>
      </c>
      <c r="L80" s="302">
        <f t="shared" si="21"/>
        <v>0.43882499471501302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4.6686739473810621E-2</v>
      </c>
      <c r="C81" s="302">
        <v>2.0261745534744868</v>
      </c>
      <c r="D81" s="302">
        <f t="shared" si="19"/>
        <v>2.0728612929482972</v>
      </c>
      <c r="E81" s="303"/>
      <c r="F81" s="302">
        <v>4.5044389654429209E-2</v>
      </c>
      <c r="G81" s="302">
        <v>1.368684801418214</v>
      </c>
      <c r="H81" s="302">
        <f t="shared" si="20"/>
        <v>1.4137291910726433</v>
      </c>
      <c r="I81" s="303"/>
      <c r="J81" s="302">
        <v>7.8827289419041657E-2</v>
      </c>
      <c r="K81" s="302">
        <v>1.1670893588788365</v>
      </c>
      <c r="L81" s="302">
        <f t="shared" si="21"/>
        <v>1.2459166482978781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3.8797459236045106E-2</v>
      </c>
      <c r="C82" s="302">
        <v>1.3027836741197316E-2</v>
      </c>
      <c r="D82" s="302">
        <f t="shared" si="19"/>
        <v>5.1825295977242419E-2</v>
      </c>
      <c r="E82" s="303"/>
      <c r="F82" s="302">
        <v>3.9787139754297651E-2</v>
      </c>
      <c r="G82" s="302">
        <v>9.8231554242105279E-3</v>
      </c>
      <c r="H82" s="302">
        <f t="shared" si="20"/>
        <v>4.9610295178508179E-2</v>
      </c>
      <c r="I82" s="303"/>
      <c r="J82" s="302">
        <v>5.0095232468073611E-2</v>
      </c>
      <c r="K82" s="302">
        <v>1.1304758113503384E-2</v>
      </c>
      <c r="L82" s="302">
        <f t="shared" si="21"/>
        <v>6.1399990581576996E-2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0.10284918694618318</v>
      </c>
      <c r="C83" s="302">
        <v>0.11541214596336023</v>
      </c>
      <c r="D83" s="302">
        <f t="shared" si="19"/>
        <v>0.21826133290954342</v>
      </c>
      <c r="E83" s="303"/>
      <c r="F83" s="302">
        <v>9.2305205923913197E-2</v>
      </c>
      <c r="G83" s="302">
        <v>0.10382038569082831</v>
      </c>
      <c r="H83" s="302">
        <f t="shared" si="20"/>
        <v>0.19612559161474152</v>
      </c>
      <c r="I83" s="303"/>
      <c r="J83" s="302">
        <v>9.1559205050820811E-2</v>
      </c>
      <c r="K83" s="302">
        <v>0.12811930114892475</v>
      </c>
      <c r="L83" s="302">
        <f t="shared" si="21"/>
        <v>0.21967850619974555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0.28561331415742158</v>
      </c>
      <c r="C84" s="302">
        <v>1.0484324322560961</v>
      </c>
      <c r="D84" s="302">
        <f t="shared" si="19"/>
        <v>1.3340457464135176</v>
      </c>
      <c r="E84" s="303"/>
      <c r="F84" s="302">
        <v>0.17807140907005409</v>
      </c>
      <c r="G84" s="302">
        <v>0.69039516335587536</v>
      </c>
      <c r="H84" s="302">
        <f t="shared" si="20"/>
        <v>0.86846657242592951</v>
      </c>
      <c r="I84" s="303"/>
      <c r="J84" s="302">
        <v>0.16767408042756354</v>
      </c>
      <c r="K84" s="302">
        <v>0.75427968930206779</v>
      </c>
      <c r="L84" s="302">
        <f t="shared" si="21"/>
        <v>0.92195376972963139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8.4876119693133203E-2</v>
      </c>
      <c r="C85" s="302">
        <v>0.21429046088547063</v>
      </c>
      <c r="D85" s="302">
        <f t="shared" si="19"/>
        <v>0.29916658057860385</v>
      </c>
      <c r="E85" s="303"/>
      <c r="F85" s="302">
        <v>5.8594023086465552E-2</v>
      </c>
      <c r="G85" s="302">
        <v>0.14057917914213192</v>
      </c>
      <c r="H85" s="302">
        <f t="shared" si="20"/>
        <v>0.19917320222859747</v>
      </c>
      <c r="I85" s="303"/>
      <c r="J85" s="302">
        <v>5.0401660050197805E-2</v>
      </c>
      <c r="K85" s="302">
        <v>9.2187070035261401E-2</v>
      </c>
      <c r="L85" s="302">
        <f t="shared" si="21"/>
        <v>0.14258873008545919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1.5990068246720546</v>
      </c>
      <c r="C87" s="311">
        <f t="shared" ref="C87:D87" si="22">SUM(C77:C85)</f>
        <v>6.0419931753279501</v>
      </c>
      <c r="D87" s="311">
        <f t="shared" si="22"/>
        <v>7.6410000000000045</v>
      </c>
      <c r="E87" s="311"/>
      <c r="F87" s="311">
        <f t="shared" ref="F87:H87" si="23">SUM(F77:F85)</f>
        <v>1.4548958768066131</v>
      </c>
      <c r="G87" s="311">
        <f t="shared" si="23"/>
        <v>4.8081041231933996</v>
      </c>
      <c r="H87" s="311">
        <f t="shared" si="23"/>
        <v>6.2630000000000123</v>
      </c>
      <c r="I87" s="311"/>
      <c r="J87" s="311">
        <f t="shared" ref="J87:L87" si="24">SUM(J77:J85)</f>
        <v>1.4159121117651459</v>
      </c>
      <c r="K87" s="311">
        <f t="shared" si="24"/>
        <v>4.7980878882348401</v>
      </c>
      <c r="L87" s="311">
        <f t="shared" si="24"/>
        <v>6.2139999999999862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0.37868329270995948</v>
      </c>
      <c r="C94" s="302">
        <v>1.8922478362665456</v>
      </c>
      <c r="D94" s="302">
        <f>SUM(B94:C94)</f>
        <v>2.2709311289765051</v>
      </c>
      <c r="E94" s="303"/>
      <c r="F94" s="302">
        <v>0.57905399425648463</v>
      </c>
      <c r="G94" s="302">
        <v>2.130418081793386</v>
      </c>
      <c r="H94" s="302">
        <f>SUM(F94:G94)</f>
        <v>2.7094720760498707</v>
      </c>
      <c r="I94" s="303"/>
      <c r="J94" s="302">
        <v>0.5641944538962782</v>
      </c>
      <c r="K94" s="302">
        <v>1.9201351381354677</v>
      </c>
      <c r="L94" s="302">
        <f>SUM(J94:K94)</f>
        <v>2.4843295920317461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0.49246028033606742</v>
      </c>
      <c r="C95" s="302">
        <v>2.7990165583992552</v>
      </c>
      <c r="D95" s="302">
        <f t="shared" ref="D95:D102" si="25">SUM(B95:C95)</f>
        <v>3.2914768387353228</v>
      </c>
      <c r="E95" s="303"/>
      <c r="F95" s="302">
        <v>0.80470134773683144</v>
      </c>
      <c r="G95" s="302">
        <v>3.5390014865353101</v>
      </c>
      <c r="H95" s="302">
        <f t="shared" ref="H95:H102" si="26">SUM(F95:G95)</f>
        <v>4.3437028342721415</v>
      </c>
      <c r="I95" s="303"/>
      <c r="J95" s="302">
        <v>0.85646218964911136</v>
      </c>
      <c r="K95" s="302">
        <v>3.7072626291634592</v>
      </c>
      <c r="L95" s="302">
        <f t="shared" ref="L95:L102" si="27">SUM(J95:K95)</f>
        <v>4.5637248188125703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0.59225999778391758</v>
      </c>
      <c r="C96" s="302">
        <v>1.576701914389192</v>
      </c>
      <c r="D96" s="302">
        <f t="shared" si="25"/>
        <v>2.1689619121731099</v>
      </c>
      <c r="E96" s="303"/>
      <c r="F96" s="302">
        <v>0.82889477121087851</v>
      </c>
      <c r="G96" s="302">
        <v>1.9255319208876145</v>
      </c>
      <c r="H96" s="302">
        <f t="shared" si="26"/>
        <v>2.7544266920984928</v>
      </c>
      <c r="I96" s="303"/>
      <c r="J96" s="302">
        <v>0.74318810344223996</v>
      </c>
      <c r="K96" s="302">
        <v>1.5836543348765468</v>
      </c>
      <c r="L96" s="302">
        <f t="shared" si="27"/>
        <v>2.3268424383187867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1.2645138871118782</v>
      </c>
      <c r="C97" s="302">
        <v>0.60207115557538349</v>
      </c>
      <c r="D97" s="302">
        <f t="shared" si="25"/>
        <v>1.8665850426872617</v>
      </c>
      <c r="E97" s="303"/>
      <c r="F97" s="302">
        <v>1.4331707318540827</v>
      </c>
      <c r="G97" s="302">
        <v>0.77679806120106643</v>
      </c>
      <c r="H97" s="302">
        <f t="shared" si="26"/>
        <v>2.209968793055149</v>
      </c>
      <c r="I97" s="303"/>
      <c r="J97" s="302">
        <v>0.99219952001499201</v>
      </c>
      <c r="K97" s="302">
        <v>0.6906974160497098</v>
      </c>
      <c r="L97" s="302">
        <f t="shared" si="27"/>
        <v>1.6828969360647017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0.30729227128454772</v>
      </c>
      <c r="C98" s="302">
        <v>8.5182727466459411</v>
      </c>
      <c r="D98" s="302">
        <f t="shared" si="25"/>
        <v>8.8255650179304883</v>
      </c>
      <c r="E98" s="303"/>
      <c r="F98" s="302">
        <v>0.41536200930769746</v>
      </c>
      <c r="G98" s="302">
        <v>6.9274043442352742</v>
      </c>
      <c r="H98" s="302">
        <f t="shared" si="26"/>
        <v>7.3427663535429719</v>
      </c>
      <c r="I98" s="303"/>
      <c r="J98" s="302">
        <v>0.45843133196723129</v>
      </c>
      <c r="K98" s="302">
        <v>5.5071813989238079</v>
      </c>
      <c r="L98" s="302">
        <f t="shared" si="27"/>
        <v>5.9656127308910394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0.13968873962110562</v>
      </c>
      <c r="C99" s="302">
        <v>0.10893514065370666</v>
      </c>
      <c r="D99" s="302">
        <f t="shared" si="25"/>
        <v>0.24862388027481228</v>
      </c>
      <c r="E99" s="303"/>
      <c r="F99" s="302">
        <v>0.16930885687130295</v>
      </c>
      <c r="G99" s="302">
        <v>0.19720349916200808</v>
      </c>
      <c r="H99" s="302">
        <f t="shared" si="26"/>
        <v>0.366512356033311</v>
      </c>
      <c r="I99" s="303"/>
      <c r="J99" s="302">
        <v>0.14326252269430584</v>
      </c>
      <c r="K99" s="302">
        <v>0.22350133385774679</v>
      </c>
      <c r="L99" s="302">
        <f t="shared" si="27"/>
        <v>0.36676385655205263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0.36702271773173789</v>
      </c>
      <c r="C100" s="302">
        <v>0.41744633053493463</v>
      </c>
      <c r="D100" s="302">
        <f t="shared" si="25"/>
        <v>0.78446904826667252</v>
      </c>
      <c r="E100" s="303"/>
      <c r="F100" s="302">
        <v>0.40877877949070607</v>
      </c>
      <c r="G100" s="302">
        <v>0.50810796540475545</v>
      </c>
      <c r="H100" s="302">
        <f t="shared" si="26"/>
        <v>0.91688674489546151</v>
      </c>
      <c r="I100" s="303"/>
      <c r="J100" s="302">
        <v>0.36048999863428161</v>
      </c>
      <c r="K100" s="302">
        <v>0.49803269798379163</v>
      </c>
      <c r="L100" s="302">
        <f t="shared" si="27"/>
        <v>0.85852269661807323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0.79781925419183897</v>
      </c>
      <c r="C101" s="302">
        <v>5.2176949695367618</v>
      </c>
      <c r="D101" s="302">
        <f t="shared" si="25"/>
        <v>6.0155142237286006</v>
      </c>
      <c r="E101" s="303"/>
      <c r="F101" s="302">
        <v>0.86581123350340128</v>
      </c>
      <c r="G101" s="302">
        <v>4.4629357646501964</v>
      </c>
      <c r="H101" s="302">
        <f t="shared" si="26"/>
        <v>5.3287469981535978</v>
      </c>
      <c r="I101" s="303"/>
      <c r="J101" s="302">
        <v>1.0192181592863436</v>
      </c>
      <c r="K101" s="302">
        <v>4.6234187744195179</v>
      </c>
      <c r="L101" s="302">
        <f t="shared" si="27"/>
        <v>5.6426369337058615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0.40954731428930669</v>
      </c>
      <c r="C102" s="302">
        <v>1.0923255929378939</v>
      </c>
      <c r="D102" s="302">
        <f t="shared" si="25"/>
        <v>1.5018729072272006</v>
      </c>
      <c r="E102" s="303"/>
      <c r="F102" s="302">
        <v>0.39215703389609968</v>
      </c>
      <c r="G102" s="302">
        <v>0.99136011800293855</v>
      </c>
      <c r="H102" s="302">
        <f t="shared" si="26"/>
        <v>1.3835171518990381</v>
      </c>
      <c r="I102" s="303"/>
      <c r="J102" s="302">
        <v>0.25766775440708434</v>
      </c>
      <c r="K102" s="302">
        <v>0.59300224259807033</v>
      </c>
      <c r="L102" s="302">
        <f t="shared" si="27"/>
        <v>0.85066999700515467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4.7492877550603598</v>
      </c>
      <c r="C104" s="311">
        <f t="shared" ref="C104:D104" si="28">SUM(C94:C102)</f>
        <v>22.224712244939614</v>
      </c>
      <c r="D104" s="311">
        <f t="shared" si="28"/>
        <v>26.973999999999975</v>
      </c>
      <c r="E104" s="311"/>
      <c r="F104" s="311">
        <f t="shared" ref="F104:H104" si="29">SUM(F94:F102)</f>
        <v>5.897238758127485</v>
      </c>
      <c r="G104" s="311">
        <f t="shared" si="29"/>
        <v>21.458761241872548</v>
      </c>
      <c r="H104" s="311">
        <f t="shared" si="29"/>
        <v>27.356000000000034</v>
      </c>
      <c r="I104" s="311"/>
      <c r="J104" s="311">
        <f t="shared" ref="J104:L104" si="30">SUM(J94:J102)</f>
        <v>5.3951140339918675</v>
      </c>
      <c r="K104" s="311">
        <f t="shared" si="30"/>
        <v>19.34688596600812</v>
      </c>
      <c r="L104" s="311">
        <f t="shared" si="30"/>
        <v>24.741999999999987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1.3259209241961802E-2</v>
      </c>
      <c r="C111" s="302">
        <v>2.9038004741333216E-2</v>
      </c>
      <c r="D111" s="302">
        <f>SUM(B111:C111)</f>
        <v>4.2297213983295015E-2</v>
      </c>
      <c r="E111" s="303"/>
      <c r="F111" s="302">
        <v>1.7860031973990852E-2</v>
      </c>
      <c r="G111" s="302">
        <v>2.5157559857083605E-2</v>
      </c>
      <c r="H111" s="302">
        <f>SUM(F111:G111)</f>
        <v>4.3017591831074453E-2</v>
      </c>
      <c r="I111" s="303"/>
      <c r="J111" s="302">
        <v>1.9716193844937717E-2</v>
      </c>
      <c r="K111" s="302">
        <v>2.4452766644159053E-2</v>
      </c>
      <c r="L111" s="302">
        <f>SUM(J111:K111)</f>
        <v>4.416896048909677E-2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1.537996523634657E-2</v>
      </c>
      <c r="C112" s="302">
        <v>7.7478430656800587E-2</v>
      </c>
      <c r="D112" s="302">
        <f t="shared" ref="D112:D119" si="31">SUM(B112:C112)</f>
        <v>9.285839589314715E-2</v>
      </c>
      <c r="E112" s="303"/>
      <c r="F112" s="302">
        <v>2.2961428499755944E-2</v>
      </c>
      <c r="G112" s="302">
        <v>8.1212816656424505E-2</v>
      </c>
      <c r="H112" s="302">
        <f t="shared" ref="H112:H119" si="32">SUM(F112:G112)</f>
        <v>0.10417424515618046</v>
      </c>
      <c r="I112" s="303"/>
      <c r="J112" s="302">
        <v>2.6993939843595084E-2</v>
      </c>
      <c r="K112" s="302">
        <v>8.6738431023081236E-2</v>
      </c>
      <c r="L112" s="302">
        <f t="shared" ref="L112:L119" si="33">SUM(J112:K112)</f>
        <v>0.11373237086667631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1.4753669386167853E-2</v>
      </c>
      <c r="C113" s="302">
        <v>4.8338753567892932E-2</v>
      </c>
      <c r="D113" s="302">
        <f t="shared" si="31"/>
        <v>6.3092422954060784E-2</v>
      </c>
      <c r="E113" s="303"/>
      <c r="F113" s="302">
        <v>1.9098147855904694E-2</v>
      </c>
      <c r="G113" s="302">
        <v>5.3133314561302415E-2</v>
      </c>
      <c r="H113" s="302">
        <f t="shared" si="32"/>
        <v>7.2231462417207112E-2</v>
      </c>
      <c r="I113" s="303"/>
      <c r="J113" s="302">
        <v>1.8238472708159235E-2</v>
      </c>
      <c r="K113" s="302">
        <v>4.3477160608092702E-2</v>
      </c>
      <c r="L113" s="302">
        <f t="shared" si="33"/>
        <v>6.1715633316251933E-2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3.5372662121159387E-2</v>
      </c>
      <c r="C114" s="302">
        <v>1.630505047800828E-2</v>
      </c>
      <c r="D114" s="302">
        <f t="shared" si="31"/>
        <v>5.1677712599167668E-2</v>
      </c>
      <c r="E114" s="303"/>
      <c r="F114" s="302">
        <v>3.5542928231649111E-2</v>
      </c>
      <c r="G114" s="302">
        <v>1.596771066673364E-2</v>
      </c>
      <c r="H114" s="302">
        <f t="shared" si="32"/>
        <v>5.1510638898382755E-2</v>
      </c>
      <c r="I114" s="303"/>
      <c r="J114" s="302">
        <v>2.1562073429450216E-2</v>
      </c>
      <c r="K114" s="302">
        <v>1.3204361486009895E-2</v>
      </c>
      <c r="L114" s="302">
        <f t="shared" si="33"/>
        <v>3.4766434915460109E-2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1.8474464775630694E-3</v>
      </c>
      <c r="C115" s="302">
        <v>0.10981881146431254</v>
      </c>
      <c r="D115" s="302">
        <f t="shared" si="31"/>
        <v>0.11166625794187561</v>
      </c>
      <c r="E115" s="303"/>
      <c r="F115" s="302">
        <v>2.3331275737923543E-3</v>
      </c>
      <c r="G115" s="302">
        <v>7.4816810380943746E-2</v>
      </c>
      <c r="H115" s="302">
        <f t="shared" si="32"/>
        <v>7.7149937954736098E-2</v>
      </c>
      <c r="I115" s="303"/>
      <c r="J115" s="302">
        <v>5.4979771886156442E-3</v>
      </c>
      <c r="K115" s="302">
        <v>5.6389201410559774E-2</v>
      </c>
      <c r="L115" s="302">
        <f t="shared" si="33"/>
        <v>6.1887178599175419E-2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2.1778323444727257E-3</v>
      </c>
      <c r="C116" s="302">
        <v>2.6043509981580255E-3</v>
      </c>
      <c r="D116" s="302">
        <f t="shared" si="31"/>
        <v>4.7821833426307508E-3</v>
      </c>
      <c r="E116" s="303"/>
      <c r="F116" s="302">
        <v>2.0134467811509299E-3</v>
      </c>
      <c r="G116" s="302">
        <v>2.068861107198942E-3</v>
      </c>
      <c r="H116" s="302">
        <f t="shared" si="32"/>
        <v>4.0823078883498714E-3</v>
      </c>
      <c r="I116" s="303"/>
      <c r="J116" s="302">
        <v>1.368158255852902E-3</v>
      </c>
      <c r="K116" s="302">
        <v>1.8174571969288744E-3</v>
      </c>
      <c r="L116" s="302">
        <f t="shared" si="33"/>
        <v>3.1856154527817766E-3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1.7835702487967963E-2</v>
      </c>
      <c r="C117" s="302">
        <v>1.6707301102630197E-2</v>
      </c>
      <c r="D117" s="302">
        <f t="shared" si="31"/>
        <v>3.4543003590598156E-2</v>
      </c>
      <c r="E117" s="303"/>
      <c r="F117" s="302">
        <v>1.9216202887060094E-2</v>
      </c>
      <c r="G117" s="302">
        <v>1.3657109013103061E-2</v>
      </c>
      <c r="H117" s="302">
        <f t="shared" si="32"/>
        <v>3.2873311900163155E-2</v>
      </c>
      <c r="I117" s="303"/>
      <c r="J117" s="302">
        <v>2.1072325582549612E-2</v>
      </c>
      <c r="K117" s="302">
        <v>1.6340345728829548E-2</v>
      </c>
      <c r="L117" s="302">
        <f t="shared" si="33"/>
        <v>3.741267131137916E-2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1.6178928385908458E-3</v>
      </c>
      <c r="C118" s="302">
        <v>2.1321383693244385E-2</v>
      </c>
      <c r="D118" s="302">
        <f t="shared" si="31"/>
        <v>2.293927653183523E-2</v>
      </c>
      <c r="E118" s="303"/>
      <c r="F118" s="302">
        <v>1.3085403502339837E-3</v>
      </c>
      <c r="G118" s="302">
        <v>1.3949585545542788E-2</v>
      </c>
      <c r="H118" s="302">
        <f t="shared" si="32"/>
        <v>1.5258125895776773E-2</v>
      </c>
      <c r="I118" s="303"/>
      <c r="J118" s="302">
        <v>8.7466989643277307E-4</v>
      </c>
      <c r="K118" s="302">
        <v>1.4748239666066571E-2</v>
      </c>
      <c r="L118" s="302">
        <f t="shared" si="33"/>
        <v>1.5622909562499345E-2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1.8665348186430904E-3</v>
      </c>
      <c r="C119" s="302">
        <v>5.2769983447462096E-3</v>
      </c>
      <c r="D119" s="302">
        <f t="shared" si="31"/>
        <v>7.1435331633893E-3</v>
      </c>
      <c r="E119" s="303"/>
      <c r="F119" s="302">
        <v>1.4614070844147075E-3</v>
      </c>
      <c r="G119" s="302">
        <v>3.2409709737144729E-3</v>
      </c>
      <c r="H119" s="302">
        <f t="shared" si="32"/>
        <v>4.7023780581291804E-3</v>
      </c>
      <c r="I119" s="303"/>
      <c r="J119" s="302">
        <v>7.5502742296334807E-4</v>
      </c>
      <c r="K119" s="302">
        <v>1.7531980637157823E-3</v>
      </c>
      <c r="L119" s="302">
        <f t="shared" si="33"/>
        <v>2.5082254866791304E-3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0.10411091495287331</v>
      </c>
      <c r="C121" s="311">
        <f t="shared" ref="C121:D121" si="34">SUM(C111:C119)</f>
        <v>0.32688908504712638</v>
      </c>
      <c r="D121" s="311">
        <f t="shared" si="34"/>
        <v>0.43099999999999966</v>
      </c>
      <c r="E121" s="311"/>
      <c r="F121" s="311">
        <f t="shared" ref="F121:H121" si="35">SUM(F111:F119)</f>
        <v>0.12179526123795266</v>
      </c>
      <c r="G121" s="311">
        <f t="shared" si="35"/>
        <v>0.28320473876204716</v>
      </c>
      <c r="H121" s="311">
        <f t="shared" si="35"/>
        <v>0.40499999999999986</v>
      </c>
      <c r="I121" s="311"/>
      <c r="J121" s="311">
        <f t="shared" ref="J121:L121" si="36">SUM(J111:J119)</f>
        <v>0.11607883817255651</v>
      </c>
      <c r="K121" s="311">
        <f t="shared" si="36"/>
        <v>0.25892116182744346</v>
      </c>
      <c r="L121" s="311">
        <f t="shared" si="36"/>
        <v>0.37499999999999994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3.0698845114479532E-2</v>
      </c>
      <c r="C128" s="302">
        <v>0.13351014413846815</v>
      </c>
      <c r="D128" s="302">
        <f>SUM(B128:C128)</f>
        <v>0.16420898925294769</v>
      </c>
      <c r="E128" s="303"/>
      <c r="F128" s="302">
        <v>4.3381650228880547E-2</v>
      </c>
      <c r="G128" s="302">
        <v>0.17885844268436318</v>
      </c>
      <c r="H128" s="302">
        <f>SUM(F128:G128)</f>
        <v>0.22224009291324373</v>
      </c>
      <c r="I128" s="303"/>
      <c r="J128" s="302">
        <v>4.8215799461886477E-2</v>
      </c>
      <c r="K128" s="302">
        <v>0.1973979845136743</v>
      </c>
      <c r="L128" s="302">
        <f>SUM(J128:K128)</f>
        <v>0.24561378397556077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4.3408493368525772E-2</v>
      </c>
      <c r="C129" s="302">
        <v>0.12682258293939067</v>
      </c>
      <c r="D129" s="302">
        <f t="shared" ref="D129:D136" si="37">SUM(B129:C129)</f>
        <v>0.17023107630791645</v>
      </c>
      <c r="E129" s="303"/>
      <c r="F129" s="302">
        <v>7.5474379933730282E-2</v>
      </c>
      <c r="G129" s="302">
        <v>0.17504193041075097</v>
      </c>
      <c r="H129" s="302">
        <f t="shared" ref="H129:H136" si="38">SUM(F129:G129)</f>
        <v>0.25051631034448124</v>
      </c>
      <c r="I129" s="303"/>
      <c r="J129" s="302">
        <v>9.3884242582549182E-2</v>
      </c>
      <c r="K129" s="302">
        <v>0.18371850449900728</v>
      </c>
      <c r="L129" s="302">
        <f t="shared" ref="L129:L136" si="39">SUM(J129:K129)</f>
        <v>0.27760274708155647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9.942724007538245E-2</v>
      </c>
      <c r="C130" s="302">
        <v>0.130148654686879</v>
      </c>
      <c r="D130" s="302">
        <f t="shared" si="37"/>
        <v>0.22957589476226145</v>
      </c>
      <c r="E130" s="303"/>
      <c r="F130" s="302">
        <v>0.18118606012518754</v>
      </c>
      <c r="G130" s="302">
        <v>0.17965331909491994</v>
      </c>
      <c r="H130" s="302">
        <f t="shared" si="38"/>
        <v>0.36083937922010745</v>
      </c>
      <c r="I130" s="303"/>
      <c r="J130" s="302">
        <v>0.26859634687694645</v>
      </c>
      <c r="K130" s="302">
        <v>0.15639162062791886</v>
      </c>
      <c r="L130" s="302">
        <f t="shared" si="39"/>
        <v>0.42498796750486534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0.10309663239305585</v>
      </c>
      <c r="C131" s="302">
        <v>4.9034567598817823E-2</v>
      </c>
      <c r="D131" s="302">
        <f t="shared" si="37"/>
        <v>0.15213119999187366</v>
      </c>
      <c r="E131" s="303"/>
      <c r="F131" s="302">
        <v>0.16002063493174654</v>
      </c>
      <c r="G131" s="302">
        <v>0.12798562633242042</v>
      </c>
      <c r="H131" s="302">
        <f t="shared" si="38"/>
        <v>0.28800626126416695</v>
      </c>
      <c r="I131" s="303"/>
      <c r="J131" s="302">
        <v>0.11605328666799258</v>
      </c>
      <c r="K131" s="302">
        <v>0.13305106361367272</v>
      </c>
      <c r="L131" s="302">
        <f t="shared" si="39"/>
        <v>0.2491043502816653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1.5476111451469425E-2</v>
      </c>
      <c r="C132" s="302">
        <v>0.18669426323062951</v>
      </c>
      <c r="D132" s="302">
        <f t="shared" si="37"/>
        <v>0.20217037468209895</v>
      </c>
      <c r="E132" s="303"/>
      <c r="F132" s="302">
        <v>9.5266915569528765E-3</v>
      </c>
      <c r="G132" s="302">
        <v>0.21468917113393327</v>
      </c>
      <c r="H132" s="302">
        <f t="shared" si="38"/>
        <v>0.22421586269088614</v>
      </c>
      <c r="I132" s="303"/>
      <c r="J132" s="302">
        <v>1.3958120455757651E-2</v>
      </c>
      <c r="K132" s="302">
        <v>0.226780170661672</v>
      </c>
      <c r="L132" s="302">
        <f t="shared" si="39"/>
        <v>0.24073829111742964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2.8235157857035779E-2</v>
      </c>
      <c r="C133" s="302">
        <v>1.5327672521183959E-2</v>
      </c>
      <c r="D133" s="302">
        <f t="shared" si="37"/>
        <v>4.3562830378219737E-2</v>
      </c>
      <c r="E133" s="303"/>
      <c r="F133" s="302">
        <v>3.7544629899496682E-2</v>
      </c>
      <c r="G133" s="302">
        <v>2.0785806528603856E-2</v>
      </c>
      <c r="H133" s="302">
        <f t="shared" si="38"/>
        <v>5.8330436428100541E-2</v>
      </c>
      <c r="I133" s="303"/>
      <c r="J133" s="302">
        <v>4.5805531122566585E-2</v>
      </c>
      <c r="K133" s="302">
        <v>1.9385778586980134E-2</v>
      </c>
      <c r="L133" s="302">
        <f t="shared" si="39"/>
        <v>6.5191309709546716E-2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2.5446221640872548E-2</v>
      </c>
      <c r="C134" s="302">
        <v>3.5137797817172439E-2</v>
      </c>
      <c r="D134" s="302">
        <f>SUM(B134:C134)</f>
        <v>6.0584019458044987E-2</v>
      </c>
      <c r="E134" s="303"/>
      <c r="F134" s="302">
        <v>3.3513774584311554E-2</v>
      </c>
      <c r="G134" s="302">
        <v>8.8897332596379164E-2</v>
      </c>
      <c r="H134" s="302">
        <f t="shared" si="38"/>
        <v>0.12241110718069072</v>
      </c>
      <c r="I134" s="303"/>
      <c r="J134" s="302">
        <v>3.4441738683190858E-2</v>
      </c>
      <c r="K134" s="302">
        <v>7.707509504933574E-2</v>
      </c>
      <c r="L134" s="302">
        <f t="shared" si="39"/>
        <v>0.1115168337325266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1.2581064107390599E-2</v>
      </c>
      <c r="C135" s="302">
        <v>0.39913546468695138</v>
      </c>
      <c r="D135" s="302">
        <f t="shared" si="37"/>
        <v>0.41171652879434195</v>
      </c>
      <c r="E135" s="303"/>
      <c r="F135" s="302">
        <v>1.2328268399560393E-2</v>
      </c>
      <c r="G135" s="302">
        <v>0.44161698285471607</v>
      </c>
      <c r="H135" s="302">
        <f t="shared" si="38"/>
        <v>0.45394525125427648</v>
      </c>
      <c r="I135" s="303"/>
      <c r="J135" s="302">
        <v>1.297355342769262E-2</v>
      </c>
      <c r="K135" s="302">
        <v>0.5097499812852162</v>
      </c>
      <c r="L135" s="302">
        <f t="shared" si="39"/>
        <v>0.52272353471290878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4.4625185218632991E-2</v>
      </c>
      <c r="C136" s="302">
        <v>0.27119390115365666</v>
      </c>
      <c r="D136" s="302">
        <f t="shared" si="37"/>
        <v>0.31581908637228967</v>
      </c>
      <c r="E136" s="303"/>
      <c r="F136" s="302">
        <v>5.7580371223980707E-2</v>
      </c>
      <c r="G136" s="302">
        <v>0.25491492748006717</v>
      </c>
      <c r="H136" s="302">
        <f t="shared" si="38"/>
        <v>0.31249529870404785</v>
      </c>
      <c r="I136" s="303"/>
      <c r="J136" s="302">
        <v>4.5175126557119791E-2</v>
      </c>
      <c r="K136" s="302">
        <v>0.19234605532682067</v>
      </c>
      <c r="L136" s="302">
        <f t="shared" si="39"/>
        <v>0.23752118188394045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0.40299495122684503</v>
      </c>
      <c r="C138" s="311">
        <f t="shared" ref="C138" si="40">SUM(C128:C136)</f>
        <v>1.3470050487731495</v>
      </c>
      <c r="D138" s="311">
        <f>SUM(D128:D136)</f>
        <v>1.7499999999999947</v>
      </c>
      <c r="E138" s="311"/>
      <c r="F138" s="311">
        <f t="shared" ref="F138:H138" si="41">SUM(F128:F136)</f>
        <v>0.61055646088384719</v>
      </c>
      <c r="G138" s="311">
        <f t="shared" si="41"/>
        <v>1.6824435391161541</v>
      </c>
      <c r="H138" s="311">
        <f t="shared" si="41"/>
        <v>2.293000000000001</v>
      </c>
      <c r="I138" s="311"/>
      <c r="J138" s="311">
        <f t="shared" ref="J138:L138" si="42">SUM(J128:J136)</f>
        <v>0.6791037458357021</v>
      </c>
      <c r="K138" s="311">
        <f t="shared" si="42"/>
        <v>1.6958962541642979</v>
      </c>
      <c r="L138" s="311">
        <f t="shared" si="42"/>
        <v>2.375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0.42699968238376268</v>
      </c>
      <c r="C145" s="302">
        <v>1.074961535717625</v>
      </c>
      <c r="D145" s="302">
        <f>SUM(B145:C145)</f>
        <v>1.5019612181013877</v>
      </c>
      <c r="E145" s="303"/>
      <c r="F145" s="302">
        <v>0.55807864773977989</v>
      </c>
      <c r="G145" s="302">
        <v>1.6885067607288677</v>
      </c>
      <c r="H145" s="302">
        <f>SUM(F145:G145)</f>
        <v>2.2465854084686478</v>
      </c>
      <c r="I145" s="303"/>
      <c r="J145" s="302">
        <v>0.69201723423454953</v>
      </c>
      <c r="K145" s="302">
        <v>1.7052348565675783</v>
      </c>
      <c r="L145" s="302">
        <f>SUM(J145:K145)</f>
        <v>2.397252090802128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0.26746626005082408</v>
      </c>
      <c r="C146" s="302">
        <v>1.8552123665112759</v>
      </c>
      <c r="D146" s="302">
        <f t="shared" ref="D146:D153" si="43">SUM(B146:C146)</f>
        <v>2.1226786265621</v>
      </c>
      <c r="E146" s="303"/>
      <c r="F146" s="302">
        <v>0.3693449820748988</v>
      </c>
      <c r="G146" s="302">
        <v>2.5684734822894617</v>
      </c>
      <c r="H146" s="302">
        <f t="shared" ref="H146:H153" si="44">SUM(F146:G146)</f>
        <v>2.9378184643643603</v>
      </c>
      <c r="I146" s="303"/>
      <c r="J146" s="302">
        <v>0.47122477868019191</v>
      </c>
      <c r="K146" s="302">
        <v>2.8561746471367306</v>
      </c>
      <c r="L146" s="302">
        <f t="shared" ref="L146:L153" si="45">SUM(J146:K146)</f>
        <v>3.3273994258169224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0.35055016460088634</v>
      </c>
      <c r="C147" s="302">
        <v>0.73518625922290981</v>
      </c>
      <c r="D147" s="302">
        <f t="shared" si="43"/>
        <v>1.0857364238237961</v>
      </c>
      <c r="E147" s="303"/>
      <c r="F147" s="302">
        <v>0.41571662004081128</v>
      </c>
      <c r="G147" s="302">
        <v>0.95030903440811021</v>
      </c>
      <c r="H147" s="302">
        <f t="shared" si="44"/>
        <v>1.3660256544489215</v>
      </c>
      <c r="I147" s="303"/>
      <c r="J147" s="302">
        <v>0.48585241348593705</v>
      </c>
      <c r="K147" s="302">
        <v>0.85872893671209838</v>
      </c>
      <c r="L147" s="302">
        <f t="shared" si="45"/>
        <v>1.3445813501980355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1.5730758991939717</v>
      </c>
      <c r="C148" s="302">
        <v>0.43228914962505188</v>
      </c>
      <c r="D148" s="302">
        <f t="shared" si="43"/>
        <v>2.0053650488190238</v>
      </c>
      <c r="E148" s="303"/>
      <c r="F148" s="302">
        <v>1.4787424311641293</v>
      </c>
      <c r="G148" s="302">
        <v>0.47599661765656837</v>
      </c>
      <c r="H148" s="302">
        <f t="shared" si="44"/>
        <v>1.9547390488206977</v>
      </c>
      <c r="I148" s="303"/>
      <c r="J148" s="302">
        <v>1.1614688513747853</v>
      </c>
      <c r="K148" s="302">
        <v>0.53840112079960978</v>
      </c>
      <c r="L148" s="302">
        <f t="shared" si="45"/>
        <v>1.6998699721743951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0.16390653314464793</v>
      </c>
      <c r="C149" s="302">
        <v>10.711029152969065</v>
      </c>
      <c r="D149" s="302">
        <f t="shared" si="43"/>
        <v>10.874935686113712</v>
      </c>
      <c r="E149" s="303"/>
      <c r="F149" s="302">
        <v>0.18858384227986058</v>
      </c>
      <c r="G149" s="302">
        <v>12.268039572547938</v>
      </c>
      <c r="H149" s="302">
        <f t="shared" si="44"/>
        <v>12.456623414827799</v>
      </c>
      <c r="I149" s="303"/>
      <c r="J149" s="302">
        <v>0.32904904307539062</v>
      </c>
      <c r="K149" s="302">
        <v>11.511554532058451</v>
      </c>
      <c r="L149" s="302">
        <f t="shared" si="45"/>
        <v>11.840603575133841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2.692592350003533E-2</v>
      </c>
      <c r="C150" s="302">
        <v>2.7834176038223832E-2</v>
      </c>
      <c r="D150" s="302">
        <f t="shared" si="43"/>
        <v>5.4760099538259166E-2</v>
      </c>
      <c r="E150" s="303"/>
      <c r="F150" s="302">
        <v>2.5355927257684763E-2</v>
      </c>
      <c r="G150" s="302">
        <v>3.1410874744018262E-2</v>
      </c>
      <c r="H150" s="302">
        <f t="shared" si="44"/>
        <v>5.6766802001703025E-2</v>
      </c>
      <c r="I150" s="303"/>
      <c r="J150" s="302">
        <v>3.0019151574191119E-2</v>
      </c>
      <c r="K150" s="302">
        <v>3.5529201052586987E-2</v>
      </c>
      <c r="L150" s="302">
        <f t="shared" si="45"/>
        <v>6.5548352626778106E-2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0.24258010188795964</v>
      </c>
      <c r="C151" s="302">
        <v>0.20959089921024093</v>
      </c>
      <c r="D151" s="302">
        <f t="shared" si="43"/>
        <v>0.45217100109820058</v>
      </c>
      <c r="E151" s="303"/>
      <c r="F151" s="302">
        <v>0.23665133763533219</v>
      </c>
      <c r="G151" s="302">
        <v>0.23270249746064314</v>
      </c>
      <c r="H151" s="302">
        <f t="shared" si="44"/>
        <v>0.46935383509597534</v>
      </c>
      <c r="I151" s="303"/>
      <c r="J151" s="302">
        <v>0.26085846357086501</v>
      </c>
      <c r="K151" s="302">
        <v>0.27491989626354002</v>
      </c>
      <c r="L151" s="302">
        <f t="shared" si="45"/>
        <v>0.53577835983440503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2.5597807531179611E-2</v>
      </c>
      <c r="C152" s="302">
        <v>1.7346209705196414</v>
      </c>
      <c r="D152" s="302">
        <f t="shared" si="43"/>
        <v>1.7602187780508209</v>
      </c>
      <c r="E152" s="303"/>
      <c r="F152" s="302">
        <v>2.2409247197936959E-2</v>
      </c>
      <c r="G152" s="302">
        <v>1.8186749238077413</v>
      </c>
      <c r="H152" s="302">
        <f t="shared" si="44"/>
        <v>1.8410841710056782</v>
      </c>
      <c r="I152" s="303"/>
      <c r="J152" s="302">
        <v>3.4875104440380167E-2</v>
      </c>
      <c r="K152" s="302">
        <v>2.2783191593774021</v>
      </c>
      <c r="L152" s="302">
        <f t="shared" si="45"/>
        <v>2.3131942638177825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0.29683659519847089</v>
      </c>
      <c r="C153" s="302">
        <v>1.2503365226942089</v>
      </c>
      <c r="D153" s="302">
        <f t="shared" si="43"/>
        <v>1.5471731178926798</v>
      </c>
      <c r="E153" s="303"/>
      <c r="F153" s="302">
        <v>0.20631177193638017</v>
      </c>
      <c r="G153" s="302">
        <v>1.3416914290298623</v>
      </c>
      <c r="H153" s="302">
        <f t="shared" si="44"/>
        <v>1.5480032009662423</v>
      </c>
      <c r="I153" s="303"/>
      <c r="J153" s="302">
        <v>0.17597210117380746</v>
      </c>
      <c r="K153" s="302">
        <v>1.4908005084219</v>
      </c>
      <c r="L153" s="302">
        <f t="shared" si="45"/>
        <v>1.6667726095957076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3.3739389674917382</v>
      </c>
      <c r="C155" s="311">
        <f t="shared" ref="C155:D155" si="46">SUM(C145:C153)</f>
        <v>18.031061032508244</v>
      </c>
      <c r="D155" s="311">
        <f t="shared" si="46"/>
        <v>21.40499999999998</v>
      </c>
      <c r="E155" s="311"/>
      <c r="F155" s="311">
        <f t="shared" ref="F155:H155" si="47">SUM(F145:F153)</f>
        <v>3.5011948073268138</v>
      </c>
      <c r="G155" s="311">
        <f t="shared" si="47"/>
        <v>21.375805192673209</v>
      </c>
      <c r="H155" s="311">
        <f t="shared" si="47"/>
        <v>24.877000000000027</v>
      </c>
      <c r="I155" s="311"/>
      <c r="J155" s="311">
        <f t="shared" ref="J155:L155" si="48">SUM(J145:J153)</f>
        <v>3.6413371416100984</v>
      </c>
      <c r="K155" s="311">
        <f t="shared" si="48"/>
        <v>21.549662858389897</v>
      </c>
      <c r="L155" s="311">
        <f t="shared" si="48"/>
        <v>25.190999999999992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1.9867391419633584</v>
      </c>
      <c r="C162" s="302">
        <v>4.9368596125725919</v>
      </c>
      <c r="D162" s="302">
        <f>SUM(B162:C162)</f>
        <v>6.9235987545359503</v>
      </c>
      <c r="E162" s="303"/>
      <c r="F162" s="302">
        <v>2.524576298589372</v>
      </c>
      <c r="G162" s="302">
        <v>4.6875956427346335</v>
      </c>
      <c r="H162" s="302">
        <f>SUM(F162:G162)</f>
        <v>7.2121719413240051</v>
      </c>
      <c r="I162" s="303"/>
      <c r="J162" s="302">
        <v>3.2950667230499224</v>
      </c>
      <c r="K162" s="302">
        <v>5.2476772174536768</v>
      </c>
      <c r="L162" s="302">
        <f>SUM(J162:K162)</f>
        <v>8.5427439405035983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2.0442708644012604</v>
      </c>
      <c r="C163" s="302">
        <v>2.5667742310591799</v>
      </c>
      <c r="D163" s="302">
        <f t="shared" ref="D163:D170" si="49">SUM(B163:C163)</f>
        <v>4.6110450954604403</v>
      </c>
      <c r="E163" s="303"/>
      <c r="F163" s="302">
        <v>2.4540496935366551</v>
      </c>
      <c r="G163" s="302">
        <v>2.7323479861346915</v>
      </c>
      <c r="H163" s="302">
        <f t="shared" ref="H163:H170" si="50">SUM(F163:G163)</f>
        <v>5.1863976796713462</v>
      </c>
      <c r="I163" s="303"/>
      <c r="J163" s="302">
        <v>3.0999670412564884</v>
      </c>
      <c r="K163" s="302">
        <v>3.4938200264772301</v>
      </c>
      <c r="L163" s="302">
        <f t="shared" ref="L163:L170" si="51">SUM(J163:K163)</f>
        <v>6.593787067733718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1.7270768832216361</v>
      </c>
      <c r="C164" s="302">
        <v>2.5258684327125449</v>
      </c>
      <c r="D164" s="302">
        <f t="shared" si="49"/>
        <v>4.2529453159341806</v>
      </c>
      <c r="E164" s="303"/>
      <c r="F164" s="302">
        <v>1.8480258995302106</v>
      </c>
      <c r="G164" s="302">
        <v>2.5469141458137381</v>
      </c>
      <c r="H164" s="302">
        <f t="shared" si="50"/>
        <v>4.3949400453439491</v>
      </c>
      <c r="I164" s="303"/>
      <c r="J164" s="302">
        <v>2.0194971288512997</v>
      </c>
      <c r="K164" s="302">
        <v>2.612586671949805</v>
      </c>
      <c r="L164" s="302">
        <f t="shared" si="51"/>
        <v>4.6320838008011052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3.6948814994742958</v>
      </c>
      <c r="C165" s="302">
        <v>1.8902235676450265</v>
      </c>
      <c r="D165" s="302">
        <f t="shared" si="49"/>
        <v>5.5851050671193221</v>
      </c>
      <c r="E165" s="303"/>
      <c r="F165" s="302">
        <v>3.3297168814581535</v>
      </c>
      <c r="G165" s="302">
        <v>1.9760214521752268</v>
      </c>
      <c r="H165" s="302">
        <f t="shared" si="50"/>
        <v>5.3057383336333803</v>
      </c>
      <c r="I165" s="303"/>
      <c r="J165" s="302">
        <v>2.8085086863377082</v>
      </c>
      <c r="K165" s="302">
        <v>2.3185461719781344</v>
      </c>
      <c r="L165" s="302">
        <f t="shared" si="51"/>
        <v>5.1270548583158426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0.45634363550871665</v>
      </c>
      <c r="C166" s="302">
        <v>5.249175174209582</v>
      </c>
      <c r="D166" s="302">
        <f t="shared" si="49"/>
        <v>5.7055188097182983</v>
      </c>
      <c r="E166" s="303"/>
      <c r="F166" s="302">
        <v>0.45764052818517303</v>
      </c>
      <c r="G166" s="302">
        <v>3.7960782032963984</v>
      </c>
      <c r="H166" s="302">
        <f t="shared" si="50"/>
        <v>4.2537187314815714</v>
      </c>
      <c r="I166" s="303"/>
      <c r="J166" s="302">
        <v>0.51602702847548887</v>
      </c>
      <c r="K166" s="302">
        <v>3.6362596352971694</v>
      </c>
      <c r="L166" s="302">
        <f t="shared" si="51"/>
        <v>4.1522866637726583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0.34066759658806983</v>
      </c>
      <c r="C167" s="302">
        <v>0.10925698403135295</v>
      </c>
      <c r="D167" s="302">
        <f t="shared" si="49"/>
        <v>0.44992458061942275</v>
      </c>
      <c r="E167" s="303"/>
      <c r="F167" s="302">
        <v>0.33288238024284222</v>
      </c>
      <c r="G167" s="302">
        <v>0.10453283007115698</v>
      </c>
      <c r="H167" s="302">
        <f t="shared" si="50"/>
        <v>0.43741521031399921</v>
      </c>
      <c r="I167" s="303"/>
      <c r="J167" s="302">
        <v>0.46401904129143701</v>
      </c>
      <c r="K167" s="302">
        <v>0.12482141303963154</v>
      </c>
      <c r="L167" s="302">
        <f t="shared" si="51"/>
        <v>0.58884045433106857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9.726093606515386</v>
      </c>
      <c r="C168" s="302">
        <v>5.4135289216476936</v>
      </c>
      <c r="D168" s="302">
        <f t="shared" si="49"/>
        <v>15.139622528163081</v>
      </c>
      <c r="E168" s="303"/>
      <c r="F168" s="302">
        <v>7.9325742088748754</v>
      </c>
      <c r="G168" s="302">
        <v>4.9597436688131422</v>
      </c>
      <c r="H168" s="302">
        <f t="shared" si="50"/>
        <v>12.892317877688019</v>
      </c>
      <c r="I168" s="303"/>
      <c r="J168" s="302">
        <v>6.6969595371707129</v>
      </c>
      <c r="K168" s="302">
        <v>4.6440721813244812</v>
      </c>
      <c r="L168" s="302">
        <f t="shared" si="51"/>
        <v>11.341031718495195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1.0127679212758667</v>
      </c>
      <c r="C169" s="302">
        <v>3.8644877399967479</v>
      </c>
      <c r="D169" s="302">
        <f t="shared" si="49"/>
        <v>4.8772556612726143</v>
      </c>
      <c r="E169" s="303"/>
      <c r="F169" s="302">
        <v>0.80629648213859662</v>
      </c>
      <c r="G169" s="302">
        <v>2.9046724273658868</v>
      </c>
      <c r="H169" s="302">
        <f t="shared" si="50"/>
        <v>3.7109689095044835</v>
      </c>
      <c r="I169" s="303"/>
      <c r="J169" s="302">
        <v>1.3340738358851627</v>
      </c>
      <c r="K169" s="302">
        <v>2.9959879321105327</v>
      </c>
      <c r="L169" s="302">
        <f t="shared" si="51"/>
        <v>4.3300617679956952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2.6510196455874024</v>
      </c>
      <c r="C170" s="302">
        <v>3.7399645415892957</v>
      </c>
      <c r="D170" s="302">
        <f t="shared" si="49"/>
        <v>6.3909841871766986</v>
      </c>
      <c r="E170" s="303"/>
      <c r="F170" s="302">
        <v>1.9299068996813213</v>
      </c>
      <c r="G170" s="302">
        <v>2.7014243713579029</v>
      </c>
      <c r="H170" s="302">
        <f t="shared" si="50"/>
        <v>4.6313312710392243</v>
      </c>
      <c r="I170" s="303"/>
      <c r="J170" s="302">
        <v>1.6238796239776474</v>
      </c>
      <c r="K170" s="302">
        <v>2.1132301040734656</v>
      </c>
      <c r="L170" s="302">
        <f t="shared" si="51"/>
        <v>3.737109728051113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23.639860794535991</v>
      </c>
      <c r="C172" s="311">
        <f t="shared" ref="C172:D172" si="52">SUM(C162:C170)</f>
        <v>30.296139205464016</v>
      </c>
      <c r="D172" s="311">
        <f t="shared" si="52"/>
        <v>53.936000000000007</v>
      </c>
      <c r="E172" s="311"/>
      <c r="F172" s="311">
        <f t="shared" ref="F172:H172" si="53">SUM(F162:F170)</f>
        <v>21.615669272237199</v>
      </c>
      <c r="G172" s="311">
        <f t="shared" si="53"/>
        <v>26.409330727762779</v>
      </c>
      <c r="H172" s="311">
        <f t="shared" si="53"/>
        <v>48.024999999999984</v>
      </c>
      <c r="I172" s="311"/>
      <c r="J172" s="311">
        <f t="shared" ref="J172:L172" si="54">SUM(J162:J170)</f>
        <v>21.857998646295869</v>
      </c>
      <c r="K172" s="311">
        <f t="shared" si="54"/>
        <v>27.187001353704126</v>
      </c>
      <c r="L172" s="311">
        <f t="shared" si="54"/>
        <v>49.044999999999987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0.31014589272566107</v>
      </c>
      <c r="C179" s="302">
        <v>1.3146163933197657</v>
      </c>
      <c r="D179" s="302">
        <f>SUM(B179:C179)</f>
        <v>1.6247622860454267</v>
      </c>
      <c r="E179" s="303"/>
      <c r="F179" s="302">
        <v>0.48975652680534454</v>
      </c>
      <c r="G179" s="302">
        <v>1.8306361354122207</v>
      </c>
      <c r="H179" s="302">
        <f>SUM(F179:G179)</f>
        <v>2.3203926622175652</v>
      </c>
      <c r="I179" s="303"/>
      <c r="J179" s="302">
        <v>0.77069864034824842</v>
      </c>
      <c r="K179" s="302">
        <v>2.2433464323881234</v>
      </c>
      <c r="L179" s="302">
        <f>SUM(J179:K179)</f>
        <v>3.0140450727363719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0.26098117187087144</v>
      </c>
      <c r="C180" s="302">
        <v>0.81435642684886822</v>
      </c>
      <c r="D180" s="302">
        <f t="shared" ref="D180:D187" si="55">SUM(B180:C180)</f>
        <v>1.0753375987197398</v>
      </c>
      <c r="E180" s="303"/>
      <c r="F180" s="302">
        <v>0.45793400838658205</v>
      </c>
      <c r="G180" s="302">
        <v>1.2385913556165256</v>
      </c>
      <c r="H180" s="302">
        <f t="shared" ref="H180:H187" si="56">SUM(F180:G180)</f>
        <v>1.6965253640031075</v>
      </c>
      <c r="I180" s="303"/>
      <c r="J180" s="302">
        <v>0.69557238080696948</v>
      </c>
      <c r="K180" s="302">
        <v>1.7327690717543298</v>
      </c>
      <c r="L180" s="302">
        <f t="shared" ref="L180:L187" si="57">SUM(J180:K180)</f>
        <v>2.4283414525612992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0.29132541466961492</v>
      </c>
      <c r="C181" s="302">
        <v>0.77544880087072143</v>
      </c>
      <c r="D181" s="302">
        <f t="shared" si="55"/>
        <v>1.0667742155403364</v>
      </c>
      <c r="E181" s="303"/>
      <c r="F181" s="302">
        <v>0.43112857571059487</v>
      </c>
      <c r="G181" s="302">
        <v>1.0654543490724999</v>
      </c>
      <c r="H181" s="302">
        <f t="shared" si="56"/>
        <v>1.4965829247830948</v>
      </c>
      <c r="I181" s="303"/>
      <c r="J181" s="302">
        <v>0.55986096353946468</v>
      </c>
      <c r="K181" s="302">
        <v>1.1399666971601616</v>
      </c>
      <c r="L181" s="302">
        <f t="shared" si="57"/>
        <v>1.6998276606996263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1.4313192211603045</v>
      </c>
      <c r="C182" s="302">
        <v>0.81196405556718687</v>
      </c>
      <c r="D182" s="302">
        <f t="shared" si="55"/>
        <v>2.2432832767274915</v>
      </c>
      <c r="E182" s="303"/>
      <c r="F182" s="302">
        <v>1.6602493142480881</v>
      </c>
      <c r="G182" s="302">
        <v>1.1763065699671345</v>
      </c>
      <c r="H182" s="302">
        <f t="shared" si="56"/>
        <v>2.8365558842152225</v>
      </c>
      <c r="I182" s="303"/>
      <c r="J182" s="302">
        <v>1.6707058111080999</v>
      </c>
      <c r="K182" s="302">
        <v>1.4369465585507422</v>
      </c>
      <c r="L182" s="302">
        <f t="shared" si="57"/>
        <v>3.1076523696588421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3.1230571307002561E-2</v>
      </c>
      <c r="C183" s="302">
        <v>1.3058158402055322</v>
      </c>
      <c r="D183" s="302">
        <f t="shared" si="55"/>
        <v>1.3370464115125347</v>
      </c>
      <c r="E183" s="303"/>
      <c r="F183" s="302">
        <v>4.2718944761747535E-2</v>
      </c>
      <c r="G183" s="302">
        <v>1.0699718792097037</v>
      </c>
      <c r="H183" s="302">
        <f t="shared" si="56"/>
        <v>1.1126908239714512</v>
      </c>
      <c r="I183" s="303"/>
      <c r="J183" s="302">
        <v>8.2447624659500424E-2</v>
      </c>
      <c r="K183" s="302">
        <v>1.0174468552358551</v>
      </c>
      <c r="L183" s="302">
        <f t="shared" si="57"/>
        <v>1.0998944798953556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0.52780547246321041</v>
      </c>
      <c r="C184" s="302">
        <v>0.46908034173739188</v>
      </c>
      <c r="D184" s="302">
        <f t="shared" si="55"/>
        <v>0.99688581420060229</v>
      </c>
      <c r="E184" s="303"/>
      <c r="F184" s="302">
        <v>0.79154959146892356</v>
      </c>
      <c r="G184" s="302">
        <v>0.67122180295428457</v>
      </c>
      <c r="H184" s="302">
        <f t="shared" si="56"/>
        <v>1.4627713944232081</v>
      </c>
      <c r="I184" s="303"/>
      <c r="J184" s="302">
        <v>0.8972018481586097</v>
      </c>
      <c r="K184" s="302">
        <v>0.85634687816915722</v>
      </c>
      <c r="L184" s="302">
        <f t="shared" si="57"/>
        <v>1.7535487263277669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0.38369122509306913</v>
      </c>
      <c r="C185" s="302">
        <v>0.35685473204931867</v>
      </c>
      <c r="D185" s="302">
        <f t="shared" si="55"/>
        <v>0.7405459571423878</v>
      </c>
      <c r="E185" s="303"/>
      <c r="F185" s="302">
        <v>0.43213783412676637</v>
      </c>
      <c r="G185" s="302">
        <v>0.45050020044024552</v>
      </c>
      <c r="H185" s="302">
        <f t="shared" si="56"/>
        <v>0.88263803456701195</v>
      </c>
      <c r="I185" s="303"/>
      <c r="J185" s="302">
        <v>0.59241210484844642</v>
      </c>
      <c r="K185" s="302">
        <v>0.63596236857841104</v>
      </c>
      <c r="L185" s="302">
        <f t="shared" si="57"/>
        <v>1.2283744734268573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0.29741118055868232</v>
      </c>
      <c r="C186" s="302">
        <v>8.3567689635570854</v>
      </c>
      <c r="D186" s="302">
        <f t="shared" si="55"/>
        <v>8.6541801441157684</v>
      </c>
      <c r="E186" s="303"/>
      <c r="F186" s="302">
        <v>0.38961228897683514</v>
      </c>
      <c r="G186" s="302">
        <v>9.1911400191456281</v>
      </c>
      <c r="H186" s="302">
        <f t="shared" si="56"/>
        <v>9.580752308122463</v>
      </c>
      <c r="I186" s="303"/>
      <c r="J186" s="302">
        <v>0.81116220489147239</v>
      </c>
      <c r="K186" s="302">
        <v>10.877011270950609</v>
      </c>
      <c r="L186" s="302">
        <f t="shared" si="57"/>
        <v>11.688173475842081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0.91561803338118031</v>
      </c>
      <c r="C187" s="302">
        <v>3.1205662626145312</v>
      </c>
      <c r="D187" s="302">
        <f t="shared" si="55"/>
        <v>4.0361842959957119</v>
      </c>
      <c r="E187" s="303"/>
      <c r="F187" s="302">
        <v>0.83409943727216496</v>
      </c>
      <c r="G187" s="302">
        <v>3.0309911664246858</v>
      </c>
      <c r="H187" s="302">
        <f t="shared" si="56"/>
        <v>3.8650906036968506</v>
      </c>
      <c r="I187" s="303"/>
      <c r="J187" s="302">
        <v>1.0393987692404576</v>
      </c>
      <c r="K187" s="302">
        <v>2.9287435196113338</v>
      </c>
      <c r="L187" s="302">
        <f t="shared" si="57"/>
        <v>3.9681422888517917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4.4495281832295959</v>
      </c>
      <c r="C189" s="311">
        <f t="shared" ref="C189:D189" si="58">SUM(C179:C187)</f>
        <v>17.325471816770403</v>
      </c>
      <c r="D189" s="311">
        <f t="shared" si="58"/>
        <v>21.774999999999999</v>
      </c>
      <c r="E189" s="311"/>
      <c r="F189" s="311">
        <f t="shared" ref="F189:H189" si="59">SUM(F179:F187)</f>
        <v>5.5291865217570475</v>
      </c>
      <c r="G189" s="311">
        <f t="shared" si="59"/>
        <v>19.724813478242929</v>
      </c>
      <c r="H189" s="311">
        <f t="shared" si="59"/>
        <v>25.253999999999976</v>
      </c>
      <c r="I189" s="311"/>
      <c r="J189" s="311">
        <f t="shared" ref="J189:L189" si="60">SUM(J179:J187)</f>
        <v>7.1194603476012688</v>
      </c>
      <c r="K189" s="311">
        <f t="shared" si="60"/>
        <v>22.868539652398727</v>
      </c>
      <c r="L189" s="311">
        <f t="shared" si="60"/>
        <v>29.987999999999992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1.0277475379717598</v>
      </c>
      <c r="C196" s="302">
        <v>1.1622521777183921</v>
      </c>
      <c r="D196" s="302">
        <f>SUM(B196:C196)</f>
        <v>2.1899997156901518</v>
      </c>
      <c r="E196" s="303"/>
      <c r="F196" s="302">
        <v>1.3821955324187392</v>
      </c>
      <c r="G196" s="302">
        <v>1.411537398561501</v>
      </c>
      <c r="H196" s="302">
        <f>SUM(F196:G196)</f>
        <v>2.7937329309802399</v>
      </c>
      <c r="I196" s="303"/>
      <c r="J196" s="302">
        <v>1.9504449769003702</v>
      </c>
      <c r="K196" s="302">
        <v>2.1445445446450933</v>
      </c>
      <c r="L196" s="302">
        <f>SUM(J196:K196)</f>
        <v>4.0949895215454637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0.29205996871967976</v>
      </c>
      <c r="C197" s="302">
        <v>0.31750633969645664</v>
      </c>
      <c r="D197" s="302">
        <f t="shared" ref="D197:D204" si="61">SUM(B197:C197)</f>
        <v>0.60956630841613646</v>
      </c>
      <c r="E197" s="303"/>
      <c r="F197" s="302">
        <v>0.47327323015510142</v>
      </c>
      <c r="G197" s="302">
        <v>0.48191749165728648</v>
      </c>
      <c r="H197" s="302">
        <f t="shared" ref="H197:H204" si="62">SUM(F197:G197)</f>
        <v>0.95519072181238784</v>
      </c>
      <c r="I197" s="303"/>
      <c r="J197" s="302">
        <v>0.62708065713846362</v>
      </c>
      <c r="K197" s="302">
        <v>0.73344907442893692</v>
      </c>
      <c r="L197" s="302">
        <f t="shared" ref="L197:L204" si="63">SUM(J197:K197)</f>
        <v>1.3605297315674005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0.31007849369326462</v>
      </c>
      <c r="C198" s="302">
        <v>0.32334673697093935</v>
      </c>
      <c r="D198" s="302">
        <f t="shared" si="61"/>
        <v>0.63342523066420398</v>
      </c>
      <c r="E198" s="303"/>
      <c r="F198" s="302">
        <v>0.44940781366103566</v>
      </c>
      <c r="G198" s="302">
        <v>0.43350088216193372</v>
      </c>
      <c r="H198" s="302">
        <f t="shared" si="62"/>
        <v>0.88290869582296938</v>
      </c>
      <c r="I198" s="303"/>
      <c r="J198" s="302">
        <v>0.60749285353178006</v>
      </c>
      <c r="K198" s="302">
        <v>0.59369868078776</v>
      </c>
      <c r="L198" s="302">
        <f t="shared" si="63"/>
        <v>1.2011915343195401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0.6808626963721115</v>
      </c>
      <c r="C199" s="302">
        <v>0.30055430320924892</v>
      </c>
      <c r="D199" s="302">
        <f t="shared" si="61"/>
        <v>0.98141699958136042</v>
      </c>
      <c r="E199" s="303"/>
      <c r="F199" s="302">
        <v>0.84387236178588498</v>
      </c>
      <c r="G199" s="302">
        <v>0.35336376484685994</v>
      </c>
      <c r="H199" s="302">
        <f t="shared" si="62"/>
        <v>1.1972361266327449</v>
      </c>
      <c r="I199" s="303"/>
      <c r="J199" s="302">
        <v>1.0975871067177485</v>
      </c>
      <c r="K199" s="302">
        <v>0.55929130393131421</v>
      </c>
      <c r="L199" s="302">
        <f t="shared" si="63"/>
        <v>1.6568784106490626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0.72439540381904677</v>
      </c>
      <c r="C200" s="302">
        <v>1.5608181332598223</v>
      </c>
      <c r="D200" s="302">
        <f t="shared" si="61"/>
        <v>2.2852135370788691</v>
      </c>
      <c r="E200" s="303"/>
      <c r="F200" s="302">
        <v>0.8177191461666431</v>
      </c>
      <c r="G200" s="302">
        <v>1.3278693306128939</v>
      </c>
      <c r="H200" s="302">
        <f t="shared" si="62"/>
        <v>2.1455884767795368</v>
      </c>
      <c r="I200" s="303"/>
      <c r="J200" s="302">
        <v>0.88072388429587822</v>
      </c>
      <c r="K200" s="302">
        <v>1.1320504105967448</v>
      </c>
      <c r="L200" s="302">
        <f t="shared" si="63"/>
        <v>2.0127742948926231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0.67818007862002927</v>
      </c>
      <c r="C201" s="302">
        <v>0.14595383296540138</v>
      </c>
      <c r="D201" s="302">
        <f t="shared" si="61"/>
        <v>0.8241339115854307</v>
      </c>
      <c r="E201" s="303"/>
      <c r="F201" s="302">
        <v>0.73456790552691997</v>
      </c>
      <c r="G201" s="302">
        <v>0.18597265558209733</v>
      </c>
      <c r="H201" s="302">
        <f t="shared" si="62"/>
        <v>0.92054056110901727</v>
      </c>
      <c r="I201" s="303"/>
      <c r="J201" s="302">
        <v>0.88836406942318569</v>
      </c>
      <c r="K201" s="302">
        <v>0.22271931897852057</v>
      </c>
      <c r="L201" s="302">
        <f t="shared" si="63"/>
        <v>1.1110833884017062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0.88865774770077866</v>
      </c>
      <c r="C202" s="302">
        <v>0.58182903749723391</v>
      </c>
      <c r="D202" s="302">
        <f t="shared" si="61"/>
        <v>1.4704867851980126</v>
      </c>
      <c r="E202" s="303"/>
      <c r="F202" s="302">
        <v>1.0328633928623954</v>
      </c>
      <c r="G202" s="302">
        <v>0.63870704175025128</v>
      </c>
      <c r="H202" s="302">
        <f t="shared" si="62"/>
        <v>1.6715704346126468</v>
      </c>
      <c r="I202" s="303"/>
      <c r="J202" s="302">
        <v>1.4226427685168148</v>
      </c>
      <c r="K202" s="302">
        <v>0.87506808378731038</v>
      </c>
      <c r="L202" s="302">
        <f t="shared" si="63"/>
        <v>2.2977108523041254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0.13078298930643584</v>
      </c>
      <c r="C203" s="302">
        <v>0.5631773228542557</v>
      </c>
      <c r="D203" s="302">
        <f t="shared" si="61"/>
        <v>0.69396031216069154</v>
      </c>
      <c r="E203" s="303"/>
      <c r="F203" s="302">
        <v>0.13393954425475299</v>
      </c>
      <c r="G203" s="302">
        <v>0.66386334017917681</v>
      </c>
      <c r="H203" s="302">
        <f t="shared" si="62"/>
        <v>0.79780288443392977</v>
      </c>
      <c r="I203" s="303"/>
      <c r="J203" s="302">
        <v>0.32397398030566071</v>
      </c>
      <c r="K203" s="302">
        <v>1.023159544699654</v>
      </c>
      <c r="L203" s="302">
        <f t="shared" si="63"/>
        <v>1.3471335250053147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4.7601871133231404</v>
      </c>
      <c r="C204" s="302">
        <v>3.4296100863019729</v>
      </c>
      <c r="D204" s="302">
        <f t="shared" si="61"/>
        <v>8.1897971996251133</v>
      </c>
      <c r="E204" s="303"/>
      <c r="F204" s="302">
        <v>5.0894604116847999</v>
      </c>
      <c r="G204" s="302">
        <v>3.5489687561317358</v>
      </c>
      <c r="H204" s="302">
        <f t="shared" si="62"/>
        <v>8.6384291678165361</v>
      </c>
      <c r="I204" s="303"/>
      <c r="J204" s="302">
        <v>5.6074095889158428</v>
      </c>
      <c r="K204" s="302">
        <v>3.9372991523989347</v>
      </c>
      <c r="L204" s="302">
        <f t="shared" si="63"/>
        <v>9.5447087413147784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9.4929520295262471</v>
      </c>
      <c r="C206" s="311">
        <f t="shared" ref="C206:D206" si="64">SUM(C196:C204)</f>
        <v>8.3850479704737246</v>
      </c>
      <c r="D206" s="311">
        <f t="shared" si="64"/>
        <v>17.877999999999972</v>
      </c>
      <c r="E206" s="311"/>
      <c r="F206" s="311">
        <f t="shared" ref="F206:H206" si="65">SUM(F196:F204)</f>
        <v>10.957299338516272</v>
      </c>
      <c r="G206" s="311">
        <f t="shared" si="65"/>
        <v>9.0457006614837354</v>
      </c>
      <c r="H206" s="311">
        <f t="shared" si="65"/>
        <v>20.003000000000007</v>
      </c>
      <c r="I206" s="311"/>
      <c r="J206" s="311">
        <f t="shared" ref="J206:L206" si="66">SUM(J196:J204)</f>
        <v>13.405719885745745</v>
      </c>
      <c r="K206" s="311">
        <f t="shared" si="66"/>
        <v>11.221280114254268</v>
      </c>
      <c r="L206" s="311">
        <f t="shared" si="66"/>
        <v>24.627000000000017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2.9100119161763624E-2</v>
      </c>
      <c r="C213" s="302">
        <v>7.7818850672726689E-2</v>
      </c>
      <c r="D213" s="302">
        <f>SUM(B213:C213)</f>
        <v>0.10691896983449031</v>
      </c>
      <c r="E213" s="303"/>
      <c r="F213" s="302">
        <v>4.2726256142754118E-2</v>
      </c>
      <c r="G213" s="302">
        <v>0.10515857555312164</v>
      </c>
      <c r="H213" s="302">
        <f>SUM(F213:G213)</f>
        <v>0.14788483169587574</v>
      </c>
      <c r="I213" s="303"/>
      <c r="J213" s="302">
        <v>4.2034090020557066E-2</v>
      </c>
      <c r="K213" s="302">
        <v>0.11057099758607913</v>
      </c>
      <c r="L213" s="302">
        <f>SUM(J213:K213)</f>
        <v>0.15260508760663621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5.1993093301686472E-2</v>
      </c>
      <c r="C214" s="302">
        <v>0.18946068890609072</v>
      </c>
      <c r="D214" s="302">
        <f t="shared" ref="D214:D221" si="67">SUM(B214:C214)</f>
        <v>0.24145378220777719</v>
      </c>
      <c r="E214" s="303"/>
      <c r="F214" s="302">
        <v>7.647592707703646E-2</v>
      </c>
      <c r="G214" s="302">
        <v>0.27768497443097945</v>
      </c>
      <c r="H214" s="302">
        <f t="shared" ref="H214:H221" si="68">SUM(F214:G214)</f>
        <v>0.35416090150801594</v>
      </c>
      <c r="I214" s="303"/>
      <c r="J214" s="302">
        <v>8.1683500772676262E-2</v>
      </c>
      <c r="K214" s="302">
        <v>0.28025497051279136</v>
      </c>
      <c r="L214" s="302">
        <f t="shared" ref="L214:L221" si="69">SUM(J214:K214)</f>
        <v>0.36193847128546763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8.0187248529805841E-2</v>
      </c>
      <c r="C215" s="302">
        <v>0.21110373512300942</v>
      </c>
      <c r="D215" s="302">
        <f t="shared" si="67"/>
        <v>0.29129098365281525</v>
      </c>
      <c r="E215" s="303"/>
      <c r="F215" s="302">
        <v>0.13178318060080846</v>
      </c>
      <c r="G215" s="302">
        <v>0.30807506153276021</v>
      </c>
      <c r="H215" s="302">
        <f t="shared" si="68"/>
        <v>0.43985824213356867</v>
      </c>
      <c r="I215" s="303"/>
      <c r="J215" s="302">
        <v>0.13230921669875703</v>
      </c>
      <c r="K215" s="302">
        <v>0.29051870750014175</v>
      </c>
      <c r="L215" s="302">
        <f t="shared" si="69"/>
        <v>0.42282792419889881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0.10139876028714963</v>
      </c>
      <c r="C216" s="302">
        <v>3.5353905363061711E-2</v>
      </c>
      <c r="D216" s="302">
        <f t="shared" si="67"/>
        <v>0.13675266565021132</v>
      </c>
      <c r="E216" s="303"/>
      <c r="F216" s="302">
        <v>0.10185883666098687</v>
      </c>
      <c r="G216" s="302">
        <v>4.4899791035258846E-2</v>
      </c>
      <c r="H216" s="302">
        <f t="shared" si="68"/>
        <v>0.1467586276962457</v>
      </c>
      <c r="I216" s="303"/>
      <c r="J216" s="302">
        <v>8.2390838577950321E-2</v>
      </c>
      <c r="K216" s="302">
        <v>4.2382949523346564E-2</v>
      </c>
      <c r="L216" s="302">
        <f t="shared" si="69"/>
        <v>0.12477378810129688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1.2560305592739525E-2</v>
      </c>
      <c r="C217" s="302">
        <v>7.1718677155468702E-2</v>
      </c>
      <c r="D217" s="302">
        <f t="shared" si="67"/>
        <v>8.427898274820822E-2</v>
      </c>
      <c r="E217" s="303"/>
      <c r="F217" s="302">
        <v>2.2459913704846637E-2</v>
      </c>
      <c r="G217" s="302">
        <v>7.6671484189289041E-2</v>
      </c>
      <c r="H217" s="302">
        <f t="shared" si="68"/>
        <v>9.9131397894135678E-2</v>
      </c>
      <c r="I217" s="303"/>
      <c r="J217" s="302">
        <v>2.5388101630814463E-2</v>
      </c>
      <c r="K217" s="302">
        <v>6.9369387343121605E-2</v>
      </c>
      <c r="L217" s="302">
        <f t="shared" si="69"/>
        <v>9.4757488973936072E-2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5.3335721417573777E-2</v>
      </c>
      <c r="C218" s="302">
        <v>1.8423535557334322E-2</v>
      </c>
      <c r="D218" s="302">
        <f t="shared" si="67"/>
        <v>7.1759256974908092E-2</v>
      </c>
      <c r="E218" s="303"/>
      <c r="F218" s="302">
        <v>5.394791515301825E-2</v>
      </c>
      <c r="G218" s="302">
        <v>2.6505229456209266E-2</v>
      </c>
      <c r="H218" s="302">
        <f t="shared" si="68"/>
        <v>8.045314460922752E-2</v>
      </c>
      <c r="I218" s="303"/>
      <c r="J218" s="302">
        <v>5.4925121949322704E-2</v>
      </c>
      <c r="K218" s="302">
        <v>3.1319796466894069E-2</v>
      </c>
      <c r="L218" s="302">
        <f t="shared" si="69"/>
        <v>8.6244918416216773E-2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3.5751164637902559E-2</v>
      </c>
      <c r="C219" s="302">
        <v>3.4049651004157147E-2</v>
      </c>
      <c r="D219" s="302">
        <f t="shared" si="67"/>
        <v>6.9800815642059699E-2</v>
      </c>
      <c r="E219" s="303"/>
      <c r="F219" s="302">
        <v>3.6572445191323695E-2</v>
      </c>
      <c r="G219" s="302">
        <v>3.9953988165287099E-2</v>
      </c>
      <c r="H219" s="302">
        <f t="shared" si="68"/>
        <v>7.6526433356610801E-2</v>
      </c>
      <c r="I219" s="303"/>
      <c r="J219" s="302">
        <v>3.6753719542042963E-2</v>
      </c>
      <c r="K219" s="302">
        <v>5.0920019207798414E-2</v>
      </c>
      <c r="L219" s="302">
        <f t="shared" si="69"/>
        <v>8.7673738749841384E-2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8.4407450990248694E-3</v>
      </c>
      <c r="C220" s="302">
        <v>1.7630751471784202E-2</v>
      </c>
      <c r="D220" s="302">
        <f t="shared" si="67"/>
        <v>2.6071496570809073E-2</v>
      </c>
      <c r="E220" s="303"/>
      <c r="F220" s="302">
        <v>1.8048065381454634E-2</v>
      </c>
      <c r="G220" s="302">
        <v>2.092353922743129E-2</v>
      </c>
      <c r="H220" s="302">
        <f t="shared" si="68"/>
        <v>3.8971604608885921E-2</v>
      </c>
      <c r="I220" s="303"/>
      <c r="J220" s="302">
        <v>2.3372005138863367E-2</v>
      </c>
      <c r="K220" s="302">
        <v>2.1168299348507679E-2</v>
      </c>
      <c r="L220" s="302">
        <f t="shared" si="69"/>
        <v>4.4540304487371049E-2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9.5835774620165445E-2</v>
      </c>
      <c r="C221" s="302">
        <v>7.8837272098553776E-2</v>
      </c>
      <c r="D221" s="302">
        <f t="shared" si="67"/>
        <v>0.17467304671871922</v>
      </c>
      <c r="E221" s="303"/>
      <c r="F221" s="302">
        <v>0.10880286909058341</v>
      </c>
      <c r="G221" s="302">
        <v>7.545194740685196E-2</v>
      </c>
      <c r="H221" s="302">
        <f t="shared" si="68"/>
        <v>0.18425481649743536</v>
      </c>
      <c r="I221" s="303"/>
      <c r="J221" s="302">
        <v>0.10001923409179272</v>
      </c>
      <c r="K221" s="302">
        <v>8.9619044088541613E-2</v>
      </c>
      <c r="L221" s="302">
        <f t="shared" si="69"/>
        <v>0.18963827818033435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0.46860293264781172</v>
      </c>
      <c r="C223" s="311">
        <f t="shared" ref="C223:D223" si="70">SUM(C213:C221)</f>
        <v>0.73439706735218657</v>
      </c>
      <c r="D223" s="311">
        <f t="shared" si="70"/>
        <v>1.2029999999999985</v>
      </c>
      <c r="E223" s="311"/>
      <c r="F223" s="311">
        <f t="shared" ref="F223:H223" si="71">SUM(F213:F221)</f>
        <v>0.59267540900281257</v>
      </c>
      <c r="G223" s="311">
        <f t="shared" si="71"/>
        <v>0.97532459099718882</v>
      </c>
      <c r="H223" s="311">
        <f t="shared" si="71"/>
        <v>1.5680000000000014</v>
      </c>
      <c r="I223" s="311"/>
      <c r="J223" s="311">
        <f t="shared" ref="J223:L223" si="72">SUM(J213:J221)</f>
        <v>0.57887582842277685</v>
      </c>
      <c r="K223" s="311">
        <f t="shared" si="72"/>
        <v>0.98612417157722221</v>
      </c>
      <c r="L223" s="311">
        <f t="shared" si="72"/>
        <v>1.5649999999999993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0.25113668428490488</v>
      </c>
      <c r="C230" s="302">
        <v>0.63949708143087269</v>
      </c>
      <c r="D230" s="302">
        <f>SUM(B230:C230)</f>
        <v>0.89063376571577757</v>
      </c>
      <c r="E230" s="303"/>
      <c r="F230" s="302">
        <v>0.34681192059442162</v>
      </c>
      <c r="G230" s="302">
        <v>0.86327780384882147</v>
      </c>
      <c r="H230" s="302">
        <f>SUM(F230:G230)</f>
        <v>1.2100897244432431</v>
      </c>
      <c r="I230" s="303"/>
      <c r="J230" s="302">
        <v>0.45357421127860437</v>
      </c>
      <c r="K230" s="302">
        <v>0.90533875642831574</v>
      </c>
      <c r="L230" s="302">
        <f>SUM(J230:K230)</f>
        <v>1.35891296770692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0.46061896882127529</v>
      </c>
      <c r="C231" s="302">
        <v>2.1773597398365676</v>
      </c>
      <c r="D231" s="302">
        <f t="shared" ref="D231:D238" si="73">SUM(B231:C231)</f>
        <v>2.637978708657843</v>
      </c>
      <c r="E231" s="303"/>
      <c r="F231" s="302">
        <v>0.70651469293306357</v>
      </c>
      <c r="G231" s="302">
        <v>2.9433145755656134</v>
      </c>
      <c r="H231" s="302">
        <f t="shared" ref="H231:H238" si="74">SUM(F231:G231)</f>
        <v>3.6498292684986771</v>
      </c>
      <c r="I231" s="303"/>
      <c r="J231" s="302">
        <v>0.9523709750138547</v>
      </c>
      <c r="K231" s="302">
        <v>3.3518110326431674</v>
      </c>
      <c r="L231" s="302">
        <f t="shared" ref="L231:L238" si="75">SUM(J231:K231)</f>
        <v>4.3041820076570225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0.37232514189461302</v>
      </c>
      <c r="C232" s="302">
        <v>0.78819902617356619</v>
      </c>
      <c r="D232" s="302">
        <f t="shared" si="73"/>
        <v>1.1605241680681793</v>
      </c>
      <c r="E232" s="303"/>
      <c r="F232" s="302">
        <v>0.49930469074265749</v>
      </c>
      <c r="G232" s="302">
        <v>1.0259384176937481</v>
      </c>
      <c r="H232" s="302">
        <f t="shared" si="74"/>
        <v>1.5252431084364055</v>
      </c>
      <c r="I232" s="303"/>
      <c r="J232" s="302">
        <v>0.58429304641253077</v>
      </c>
      <c r="K232" s="302">
        <v>1.1120504868061891</v>
      </c>
      <c r="L232" s="302">
        <f t="shared" si="75"/>
        <v>1.69634353321872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0.47972050170062458</v>
      </c>
      <c r="C233" s="302">
        <v>0.18994454405130848</v>
      </c>
      <c r="D233" s="302">
        <f t="shared" si="73"/>
        <v>0.66966504575193309</v>
      </c>
      <c r="E233" s="303"/>
      <c r="F233" s="302">
        <v>0.42001619699887055</v>
      </c>
      <c r="G233" s="302">
        <v>0.24434434385471315</v>
      </c>
      <c r="H233" s="302">
        <f t="shared" si="74"/>
        <v>0.66436054085358376</v>
      </c>
      <c r="I233" s="303"/>
      <c r="J233" s="302">
        <v>0.3051372118465866</v>
      </c>
      <c r="K233" s="302">
        <v>0.27287698031387841</v>
      </c>
      <c r="L233" s="302">
        <f t="shared" si="75"/>
        <v>0.57801419216046501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2.4904753562871321E-2</v>
      </c>
      <c r="C234" s="302">
        <v>0.32613790401274245</v>
      </c>
      <c r="D234" s="302">
        <f t="shared" si="73"/>
        <v>0.35104265757561376</v>
      </c>
      <c r="E234" s="303"/>
      <c r="F234" s="302">
        <v>3.4937145949201255E-2</v>
      </c>
      <c r="G234" s="302">
        <v>0.37376981196315578</v>
      </c>
      <c r="H234" s="302">
        <f t="shared" si="74"/>
        <v>0.40870695791235706</v>
      </c>
      <c r="I234" s="303"/>
      <c r="J234" s="302">
        <v>7.2389414392017806E-2</v>
      </c>
      <c r="K234" s="302">
        <v>0.40379513141119472</v>
      </c>
      <c r="L234" s="302">
        <f t="shared" si="75"/>
        <v>0.47618454580321251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9.4428532377117042E-2</v>
      </c>
      <c r="C235" s="302">
        <v>7.0868772006129094E-2</v>
      </c>
      <c r="D235" s="302">
        <f t="shared" si="73"/>
        <v>0.16529730438324614</v>
      </c>
      <c r="E235" s="303"/>
      <c r="F235" s="302">
        <v>0.10175296150198018</v>
      </c>
      <c r="G235" s="302">
        <v>8.4377155342216473E-2</v>
      </c>
      <c r="H235" s="302">
        <f t="shared" si="74"/>
        <v>0.18613011684419667</v>
      </c>
      <c r="I235" s="303"/>
      <c r="J235" s="302">
        <v>0.1308012861229178</v>
      </c>
      <c r="K235" s="302">
        <v>0.13123468393926585</v>
      </c>
      <c r="L235" s="302">
        <f t="shared" si="75"/>
        <v>0.26203597006218365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0.18976380767220649</v>
      </c>
      <c r="C236" s="302">
        <v>9.8482850276803341E-2</v>
      </c>
      <c r="D236" s="302">
        <f t="shared" si="73"/>
        <v>0.28824665794900983</v>
      </c>
      <c r="E236" s="303"/>
      <c r="F236" s="302">
        <v>0.18198709785706979</v>
      </c>
      <c r="G236" s="302">
        <v>0.13661544659452438</v>
      </c>
      <c r="H236" s="302">
        <f t="shared" si="74"/>
        <v>0.31860254445159419</v>
      </c>
      <c r="I236" s="303"/>
      <c r="J236" s="302">
        <v>0.20724045969753443</v>
      </c>
      <c r="K236" s="302">
        <v>0.19825288898802312</v>
      </c>
      <c r="L236" s="302">
        <f t="shared" si="75"/>
        <v>0.40549334868555753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1.2538846644130509E-2</v>
      </c>
      <c r="C237" s="302">
        <v>4.7135326672671556E-2</v>
      </c>
      <c r="D237" s="302">
        <f t="shared" si="73"/>
        <v>5.9674173316802068E-2</v>
      </c>
      <c r="E237" s="303"/>
      <c r="F237" s="302">
        <v>1.2232825405897233E-2</v>
      </c>
      <c r="G237" s="302">
        <v>7.1641753019009685E-2</v>
      </c>
      <c r="H237" s="302">
        <f t="shared" si="74"/>
        <v>8.387457842490692E-2</v>
      </c>
      <c r="I237" s="303"/>
      <c r="J237" s="302">
        <v>1.822005202519756E-2</v>
      </c>
      <c r="K237" s="302">
        <v>8.9340139333113633E-2</v>
      </c>
      <c r="L237" s="302">
        <f t="shared" si="75"/>
        <v>0.10756019135831119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4.0648004118945737E-2</v>
      </c>
      <c r="C238" s="302">
        <v>6.3289514462653518E-2</v>
      </c>
      <c r="D238" s="302">
        <f t="shared" si="73"/>
        <v>0.10393751858159925</v>
      </c>
      <c r="E238" s="303"/>
      <c r="F238" s="302">
        <v>3.3069540603034263E-2</v>
      </c>
      <c r="G238" s="302">
        <v>6.809361953198273E-2</v>
      </c>
      <c r="H238" s="302">
        <f t="shared" si="74"/>
        <v>0.101163160135017</v>
      </c>
      <c r="I238" s="303"/>
      <c r="J238" s="302">
        <v>3.3304680489364434E-2</v>
      </c>
      <c r="K238" s="302">
        <v>6.7968562858244291E-2</v>
      </c>
      <c r="L238" s="302">
        <f t="shared" si="75"/>
        <v>0.10127324334760873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1.9260852410766887</v>
      </c>
      <c r="C240" s="311">
        <f t="shared" ref="C240:D240" si="76">SUM(C230:C238)</f>
        <v>4.4009147589233155</v>
      </c>
      <c r="D240" s="311">
        <f t="shared" si="76"/>
        <v>6.3270000000000044</v>
      </c>
      <c r="E240" s="311"/>
      <c r="F240" s="311">
        <f t="shared" ref="F240:H240" si="77">SUM(F230:F238)</f>
        <v>2.3366270725861962</v>
      </c>
      <c r="G240" s="311">
        <f t="shared" si="77"/>
        <v>5.8113729274137835</v>
      </c>
      <c r="H240" s="311">
        <f t="shared" si="77"/>
        <v>8.1479999999999819</v>
      </c>
      <c r="I240" s="311"/>
      <c r="J240" s="311">
        <f t="shared" ref="J240:L240" si="78">SUM(J230:J238)</f>
        <v>2.7573313372786084</v>
      </c>
      <c r="K240" s="311">
        <f t="shared" si="78"/>
        <v>6.5326686627213917</v>
      </c>
      <c r="L240" s="311">
        <f t="shared" si="78"/>
        <v>9.2900000000000027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0.30904522164896786</v>
      </c>
      <c r="C247" s="302">
        <v>0.64650689731285915</v>
      </c>
      <c r="D247" s="302">
        <f>SUM(B247:C247)</f>
        <v>0.95555211896182701</v>
      </c>
      <c r="E247" s="303"/>
      <c r="F247" s="302">
        <v>0.24104577434315708</v>
      </c>
      <c r="G247" s="302">
        <v>0.43931522736549772</v>
      </c>
      <c r="H247" s="302">
        <f>SUM(F247:G247)</f>
        <v>0.68036100170865477</v>
      </c>
      <c r="I247" s="303"/>
      <c r="J247" s="302">
        <v>0.27548958585097488</v>
      </c>
      <c r="K247" s="302">
        <v>0.39801199329144898</v>
      </c>
      <c r="L247" s="302">
        <f>SUM(J247:K247)</f>
        <v>0.67350157914242392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0.40270314359526888</v>
      </c>
      <c r="C248" s="302">
        <v>0.86520254520382656</v>
      </c>
      <c r="D248" s="302">
        <f t="shared" ref="D248:D255" si="79">SUM(B248:C248)</f>
        <v>1.2679056887990954</v>
      </c>
      <c r="E248" s="303"/>
      <c r="F248" s="302">
        <v>0.34282818702374118</v>
      </c>
      <c r="G248" s="302">
        <v>0.61950618932233781</v>
      </c>
      <c r="H248" s="302">
        <f t="shared" ref="H248:H255" si="80">SUM(F248:G248)</f>
        <v>0.96233437634607899</v>
      </c>
      <c r="I248" s="303"/>
      <c r="J248" s="302">
        <v>0.42263549007682105</v>
      </c>
      <c r="K248" s="302">
        <v>0.68312003390304377</v>
      </c>
      <c r="L248" s="302">
        <f t="shared" ref="L248:L255" si="81">SUM(J248:K248)</f>
        <v>1.1057555239798649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0.66070923245980406</v>
      </c>
      <c r="C249" s="302">
        <v>0.94233081125495366</v>
      </c>
      <c r="D249" s="302">
        <f t="shared" si="79"/>
        <v>1.6030400437147576</v>
      </c>
      <c r="E249" s="303"/>
      <c r="F249" s="302">
        <v>0.45122351833297014</v>
      </c>
      <c r="G249" s="302">
        <v>0.64240106821362908</v>
      </c>
      <c r="H249" s="302">
        <f t="shared" si="80"/>
        <v>1.0936245865465992</v>
      </c>
      <c r="I249" s="303"/>
      <c r="J249" s="302">
        <v>0.45641240614639528</v>
      </c>
      <c r="K249" s="302">
        <v>0.5305082687598992</v>
      </c>
      <c r="L249" s="302">
        <f t="shared" si="81"/>
        <v>0.98692067490629443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1.5814165331757051</v>
      </c>
      <c r="C250" s="302">
        <v>0.64005961426781621</v>
      </c>
      <c r="D250" s="302">
        <f t="shared" si="79"/>
        <v>2.2214761474435214</v>
      </c>
      <c r="E250" s="303"/>
      <c r="F250" s="302">
        <v>0.95375936723362531</v>
      </c>
      <c r="G250" s="302">
        <v>0.44780121215331425</v>
      </c>
      <c r="H250" s="302">
        <f t="shared" si="80"/>
        <v>1.4015605793869397</v>
      </c>
      <c r="I250" s="303"/>
      <c r="J250" s="302">
        <v>0.65692265470701316</v>
      </c>
      <c r="K250" s="302">
        <v>0.41622764059080702</v>
      </c>
      <c r="L250" s="302">
        <f t="shared" si="81"/>
        <v>1.0731502952978202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2.0609725106898711E-2</v>
      </c>
      <c r="C251" s="302">
        <v>6.6348426577544556E-2</v>
      </c>
      <c r="D251" s="302">
        <f t="shared" si="79"/>
        <v>8.6958151684443263E-2</v>
      </c>
      <c r="E251" s="303"/>
      <c r="F251" s="302">
        <v>1.1479055271282526E-2</v>
      </c>
      <c r="G251" s="302">
        <v>3.3176269183539345E-2</v>
      </c>
      <c r="H251" s="302">
        <f t="shared" si="80"/>
        <v>4.4655324454821871E-2</v>
      </c>
      <c r="I251" s="303"/>
      <c r="J251" s="302">
        <v>1.6418504440865952E-2</v>
      </c>
      <c r="K251" s="302">
        <v>2.72146298168068E-2</v>
      </c>
      <c r="L251" s="302">
        <f t="shared" si="81"/>
        <v>4.3633134257672748E-2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4.5351012425624747E-2</v>
      </c>
      <c r="C252" s="302">
        <v>2.2318525062740863E-2</v>
      </c>
      <c r="D252" s="302">
        <f t="shared" si="79"/>
        <v>6.7669537488365614E-2</v>
      </c>
      <c r="E252" s="303"/>
      <c r="F252" s="302">
        <v>2.1407233842845291E-2</v>
      </c>
      <c r="G252" s="302">
        <v>1.6413623592784414E-2</v>
      </c>
      <c r="H252" s="302">
        <f t="shared" si="80"/>
        <v>3.7820857435629705E-2</v>
      </c>
      <c r="I252" s="303"/>
      <c r="J252" s="302">
        <v>2.5744031918230478E-2</v>
      </c>
      <c r="K252" s="302">
        <v>2.0802196730266023E-2</v>
      </c>
      <c r="L252" s="302">
        <f t="shared" si="81"/>
        <v>4.6546228648496502E-2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0.4234277364476518</v>
      </c>
      <c r="C253" s="302">
        <v>0.23375798578268217</v>
      </c>
      <c r="D253" s="302">
        <f t="shared" si="79"/>
        <v>0.657185722230334</v>
      </c>
      <c r="E253" s="303"/>
      <c r="F253" s="302">
        <v>0.240968561137993</v>
      </c>
      <c r="G253" s="302">
        <v>0.14877962059863564</v>
      </c>
      <c r="H253" s="302">
        <f t="shared" si="80"/>
        <v>0.38974818173662862</v>
      </c>
      <c r="I253" s="303"/>
      <c r="J253" s="302">
        <v>0.25972395729475711</v>
      </c>
      <c r="K253" s="302">
        <v>0.17864637501008332</v>
      </c>
      <c r="L253" s="302">
        <f t="shared" si="81"/>
        <v>0.43837033230484046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9.14824437634317E-3</v>
      </c>
      <c r="C254" s="302">
        <v>3.988917914753002E-2</v>
      </c>
      <c r="D254" s="302">
        <f t="shared" si="79"/>
        <v>4.9037423523873191E-2</v>
      </c>
      <c r="E254" s="303"/>
      <c r="F254" s="302">
        <v>3.9625184635632702E-3</v>
      </c>
      <c r="G254" s="302">
        <v>3.0392078616056206E-2</v>
      </c>
      <c r="H254" s="302">
        <f t="shared" si="80"/>
        <v>3.4354597079619478E-2</v>
      </c>
      <c r="I254" s="303"/>
      <c r="J254" s="302">
        <v>6.1797762794289935E-3</v>
      </c>
      <c r="K254" s="302">
        <v>4.3129353416839829E-2</v>
      </c>
      <c r="L254" s="302">
        <f t="shared" si="81"/>
        <v>4.9309129696268821E-2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6.8548147379699595E-2</v>
      </c>
      <c r="C255" s="302">
        <v>5.2627018774104528E-2</v>
      </c>
      <c r="D255" s="302">
        <f t="shared" si="79"/>
        <v>0.12117516615380412</v>
      </c>
      <c r="E255" s="303"/>
      <c r="F255" s="302">
        <v>2.1780889834023806E-2</v>
      </c>
      <c r="G255" s="302">
        <v>2.8759605471008979E-2</v>
      </c>
      <c r="H255" s="302">
        <f t="shared" si="80"/>
        <v>5.0540495305032782E-2</v>
      </c>
      <c r="I255" s="303"/>
      <c r="J255" s="302">
        <v>2.186054223692591E-2</v>
      </c>
      <c r="K255" s="302">
        <v>2.5952559529391645E-2</v>
      </c>
      <c r="L255" s="302">
        <f t="shared" si="81"/>
        <v>4.7813101766317555E-2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3.5209589966159642</v>
      </c>
      <c r="C257" s="311">
        <f t="shared" ref="C257:D257" si="82">SUM(C247:C255)</f>
        <v>3.5090410033840578</v>
      </c>
      <c r="D257" s="311">
        <f t="shared" si="82"/>
        <v>7.0300000000000216</v>
      </c>
      <c r="E257" s="311"/>
      <c r="F257" s="311">
        <f t="shared" ref="F257:H257" si="83">SUM(F247:F255)</f>
        <v>2.2884551054832021</v>
      </c>
      <c r="G257" s="311">
        <f t="shared" si="83"/>
        <v>2.406544894516804</v>
      </c>
      <c r="H257" s="311">
        <f t="shared" si="83"/>
        <v>4.6950000000000038</v>
      </c>
      <c r="I257" s="311"/>
      <c r="J257" s="311">
        <f t="shared" ref="J257:L257" si="84">SUM(J247:J255)</f>
        <v>2.1413869489514128</v>
      </c>
      <c r="K257" s="311">
        <f t="shared" si="84"/>
        <v>2.3236130510485866</v>
      </c>
      <c r="L257" s="311">
        <f t="shared" si="84"/>
        <v>4.4649999999999999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0.22701865475045258</v>
      </c>
      <c r="C264" s="302">
        <v>0.33062929705966643</v>
      </c>
      <c r="D264" s="302">
        <f>SUM(B264:C264)</f>
        <v>0.55764795181011895</v>
      </c>
      <c r="E264" s="303"/>
      <c r="F264" s="302">
        <v>0.23681719577340837</v>
      </c>
      <c r="G264" s="302">
        <v>0.46989315271025417</v>
      </c>
      <c r="H264" s="302">
        <f>SUM(F264:G264)</f>
        <v>0.70671034848366254</v>
      </c>
      <c r="I264" s="303"/>
      <c r="J264" s="302">
        <v>0.3213066319328764</v>
      </c>
      <c r="K264" s="302">
        <v>0.5869271620493266</v>
      </c>
      <c r="L264" s="302">
        <f>SUM(J264:K264)</f>
        <v>0.90823379398220294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0.29774165311821021</v>
      </c>
      <c r="C265" s="302">
        <v>0.28123538351659333</v>
      </c>
      <c r="D265" s="302">
        <f t="shared" ref="D265:D272" si="85">SUM(B265:C265)</f>
        <v>0.57897703663480349</v>
      </c>
      <c r="E265" s="303"/>
      <c r="F265" s="302">
        <v>0.32504647986607099</v>
      </c>
      <c r="G265" s="302">
        <v>0.42510377096313939</v>
      </c>
      <c r="H265" s="302">
        <f t="shared" ref="H265:H272" si="86">SUM(F265:G265)</f>
        <v>0.75015025082921039</v>
      </c>
      <c r="I265" s="303"/>
      <c r="J265" s="302">
        <v>0.43330749303476412</v>
      </c>
      <c r="K265" s="302">
        <v>0.54288651404686428</v>
      </c>
      <c r="L265" s="302">
        <f t="shared" ref="L265:L272" si="87">SUM(J265:K265)</f>
        <v>0.9761940070816284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0.30602667843685039</v>
      </c>
      <c r="C266" s="302">
        <v>0.30434336017700775</v>
      </c>
      <c r="D266" s="302">
        <f t="shared" si="85"/>
        <v>0.61037003861385819</v>
      </c>
      <c r="E266" s="303"/>
      <c r="F266" s="302">
        <v>0.31579645615393354</v>
      </c>
      <c r="G266" s="302">
        <v>0.425967449488033</v>
      </c>
      <c r="H266" s="302">
        <f t="shared" si="86"/>
        <v>0.74176390564196648</v>
      </c>
      <c r="I266" s="303"/>
      <c r="J266" s="302">
        <v>0.39931255067401</v>
      </c>
      <c r="K266" s="302">
        <v>0.42558589494323029</v>
      </c>
      <c r="L266" s="302">
        <f t="shared" si="87"/>
        <v>0.82489844561724035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0.83018629257040033</v>
      </c>
      <c r="C267" s="302">
        <v>0.13413425738476953</v>
      </c>
      <c r="D267" s="302">
        <f t="shared" si="85"/>
        <v>0.96432054995516991</v>
      </c>
      <c r="E267" s="303"/>
      <c r="F267" s="302">
        <v>0.71843288185065923</v>
      </c>
      <c r="G267" s="302">
        <v>0.18154608873569208</v>
      </c>
      <c r="H267" s="302">
        <f t="shared" si="86"/>
        <v>0.89997897058635135</v>
      </c>
      <c r="I267" s="303"/>
      <c r="J267" s="302">
        <v>0.58554570215578317</v>
      </c>
      <c r="K267" s="302">
        <v>0.19212300618001737</v>
      </c>
      <c r="L267" s="302">
        <f t="shared" si="87"/>
        <v>0.77766870833580048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3.7256902712756522E-2</v>
      </c>
      <c r="C268" s="302">
        <v>0.21351454620160584</v>
      </c>
      <c r="D268" s="302">
        <f t="shared" si="85"/>
        <v>0.25077144891436237</v>
      </c>
      <c r="E268" s="303"/>
      <c r="F268" s="302">
        <v>4.4612434505925523E-2</v>
      </c>
      <c r="G268" s="302">
        <v>0.15918301564114973</v>
      </c>
      <c r="H268" s="302">
        <f t="shared" si="86"/>
        <v>0.20379545014707526</v>
      </c>
      <c r="I268" s="303"/>
      <c r="J268" s="302">
        <v>8.5922905028090898E-2</v>
      </c>
      <c r="K268" s="302">
        <v>0.18017259183732606</v>
      </c>
      <c r="L268" s="302">
        <f t="shared" si="87"/>
        <v>0.26609549686541695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0.10474321059077948</v>
      </c>
      <c r="C269" s="302">
        <v>5.2722551122846406E-2</v>
      </c>
      <c r="D269" s="302">
        <f t="shared" si="85"/>
        <v>0.15746576171362589</v>
      </c>
      <c r="E269" s="303"/>
      <c r="F269" s="302">
        <v>8.7785935545341157E-2</v>
      </c>
      <c r="G269" s="302">
        <v>6.5228387488494924E-2</v>
      </c>
      <c r="H269" s="302">
        <f t="shared" si="86"/>
        <v>0.15301432303383608</v>
      </c>
      <c r="I269" s="303"/>
      <c r="J269" s="302">
        <v>0.11668573337897728</v>
      </c>
      <c r="K269" s="302">
        <v>8.7833091111618383E-2</v>
      </c>
      <c r="L269" s="302">
        <f t="shared" si="87"/>
        <v>0.20451882449059566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0.39307366208463629</v>
      </c>
      <c r="C270" s="302">
        <v>0.21492775525004551</v>
      </c>
      <c r="D270" s="302">
        <f t="shared" si="85"/>
        <v>0.60800141733468183</v>
      </c>
      <c r="E270" s="303"/>
      <c r="F270" s="302">
        <v>0.31095293298701643</v>
      </c>
      <c r="G270" s="302">
        <v>0.26656529982277483</v>
      </c>
      <c r="H270" s="302">
        <f t="shared" si="86"/>
        <v>0.5775182328097912</v>
      </c>
      <c r="I270" s="303"/>
      <c r="J270" s="302">
        <v>0.3544409037536333</v>
      </c>
      <c r="K270" s="302">
        <v>0.27075646966592942</v>
      </c>
      <c r="L270" s="302">
        <f t="shared" si="87"/>
        <v>0.62519737341956272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6.2376146806091522E-3</v>
      </c>
      <c r="C271" s="302">
        <v>4.8127628995819821E-2</v>
      </c>
      <c r="D271" s="302">
        <f t="shared" si="85"/>
        <v>5.4365243676428976E-2</v>
      </c>
      <c r="E271" s="303"/>
      <c r="F271" s="302">
        <v>5.5155273993373298E-3</v>
      </c>
      <c r="G271" s="302">
        <v>5.0000495127261908E-2</v>
      </c>
      <c r="H271" s="302">
        <f t="shared" si="86"/>
        <v>5.5516022526599235E-2</v>
      </c>
      <c r="I271" s="303"/>
      <c r="J271" s="302">
        <v>1.160325652674305E-2</v>
      </c>
      <c r="K271" s="302">
        <v>5.1310296024066504E-2</v>
      </c>
      <c r="L271" s="302">
        <f t="shared" si="87"/>
        <v>6.2913552550809548E-2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0.22305627392683594</v>
      </c>
      <c r="C272" s="302">
        <v>8.4024277420116117E-2</v>
      </c>
      <c r="D272" s="302">
        <f t="shared" si="85"/>
        <v>0.30708055134695206</v>
      </c>
      <c r="E272" s="303"/>
      <c r="F272" s="302">
        <v>0.18800801269752715</v>
      </c>
      <c r="G272" s="302">
        <v>8.0544483243982154E-2</v>
      </c>
      <c r="H272" s="302">
        <f t="shared" si="86"/>
        <v>0.26855249594150932</v>
      </c>
      <c r="I272" s="303"/>
      <c r="J272" s="302">
        <v>0.20558542909197663</v>
      </c>
      <c r="K272" s="302">
        <v>8.6694368564763508E-2</v>
      </c>
      <c r="L272" s="302">
        <f t="shared" si="87"/>
        <v>0.29227979765674017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2.4253409428715309</v>
      </c>
      <c r="C274" s="311">
        <f t="shared" ref="C274:D274" si="88">SUM(C264:C272)</f>
        <v>1.6636590571284708</v>
      </c>
      <c r="D274" s="311">
        <f t="shared" si="88"/>
        <v>4.0890000000000013</v>
      </c>
      <c r="E274" s="311"/>
      <c r="F274" s="311">
        <f t="shared" ref="F274:H274" si="89">SUM(F264:F272)</f>
        <v>2.2329678567792199</v>
      </c>
      <c r="G274" s="311">
        <f t="shared" si="89"/>
        <v>2.1240321432207825</v>
      </c>
      <c r="H274" s="311">
        <f t="shared" si="89"/>
        <v>4.3570000000000011</v>
      </c>
      <c r="I274" s="311"/>
      <c r="J274" s="311">
        <f t="shared" ref="J274:L274" si="90">SUM(J264:J272)</f>
        <v>2.513710605576855</v>
      </c>
      <c r="K274" s="311">
        <f t="shared" si="90"/>
        <v>2.4242893944231425</v>
      </c>
      <c r="L274" s="311">
        <f t="shared" si="90"/>
        <v>4.9379999999999971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0.595817694610563</v>
      </c>
      <c r="C281" s="302">
        <v>1.2184860127851231</v>
      </c>
      <c r="D281" s="302">
        <f>SUM(B281:C281)</f>
        <v>1.8143037073956862</v>
      </c>
      <c r="E281" s="303"/>
      <c r="F281" s="302">
        <v>0.67940824806256406</v>
      </c>
      <c r="G281" s="302">
        <v>1.5014861051428534</v>
      </c>
      <c r="H281" s="302">
        <f>SUM(F281:G281)</f>
        <v>2.1808943532054172</v>
      </c>
      <c r="I281" s="303"/>
      <c r="J281" s="302">
        <v>0.86597865758928294</v>
      </c>
      <c r="K281" s="302">
        <v>1.5811218999805461</v>
      </c>
      <c r="L281" s="302">
        <f>SUM(J281:K281)</f>
        <v>2.4471005575698292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1.5273751281641235</v>
      </c>
      <c r="C282" s="302">
        <v>3.700286134105244</v>
      </c>
      <c r="D282" s="302">
        <f t="shared" ref="D282:D289" si="91">SUM(B282:C282)</f>
        <v>5.2276612622693674</v>
      </c>
      <c r="E282" s="303"/>
      <c r="F282" s="302">
        <v>1.8367073956716624</v>
      </c>
      <c r="G282" s="302">
        <v>5.1083966258371145</v>
      </c>
      <c r="H282" s="302">
        <f t="shared" ref="H282:H289" si="92">SUM(F282:G282)</f>
        <v>6.9451040215087767</v>
      </c>
      <c r="I282" s="303"/>
      <c r="J282" s="302">
        <v>2.5116878641811198</v>
      </c>
      <c r="K282" s="302">
        <v>5.566911995765377</v>
      </c>
      <c r="L282" s="302">
        <f t="shared" ref="L282:L289" si="93">SUM(J282:K282)</f>
        <v>8.0785998599464968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1.2084884840356529</v>
      </c>
      <c r="C283" s="302">
        <v>1.8146835288753864</v>
      </c>
      <c r="D283" s="302">
        <f t="shared" si="91"/>
        <v>3.0231720129110391</v>
      </c>
      <c r="E283" s="303"/>
      <c r="F283" s="302">
        <v>1.193996391588225</v>
      </c>
      <c r="G283" s="302">
        <v>2.2568638993461971</v>
      </c>
      <c r="H283" s="302">
        <f t="shared" si="92"/>
        <v>3.4508602909344219</v>
      </c>
      <c r="I283" s="303"/>
      <c r="J283" s="302">
        <v>1.4927650995586401</v>
      </c>
      <c r="K283" s="302">
        <v>2.1340119817575678</v>
      </c>
      <c r="L283" s="302">
        <f t="shared" si="93"/>
        <v>3.6267770813162077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2.8976955825326369</v>
      </c>
      <c r="C284" s="302">
        <v>1.171407349572863</v>
      </c>
      <c r="D284" s="302">
        <f t="shared" si="91"/>
        <v>4.0691029321054994</v>
      </c>
      <c r="E284" s="303"/>
      <c r="F284" s="302">
        <v>2.492939297021163</v>
      </c>
      <c r="G284" s="302">
        <v>1.259323096446205</v>
      </c>
      <c r="H284" s="302">
        <f t="shared" si="92"/>
        <v>3.752262393467368</v>
      </c>
      <c r="I284" s="303"/>
      <c r="J284" s="302">
        <v>1.9351073491312998</v>
      </c>
      <c r="K284" s="302">
        <v>1.5116064121964534</v>
      </c>
      <c r="L284" s="302">
        <f t="shared" si="93"/>
        <v>3.4467137613277532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6.0844700762788188E-2</v>
      </c>
      <c r="C285" s="302">
        <v>0.31697797973810432</v>
      </c>
      <c r="D285" s="302">
        <f t="shared" si="91"/>
        <v>0.37782268050089252</v>
      </c>
      <c r="E285" s="303"/>
      <c r="F285" s="302">
        <v>5.4190937708664566E-2</v>
      </c>
      <c r="G285" s="302">
        <v>0.26776707996786508</v>
      </c>
      <c r="H285" s="302">
        <f t="shared" si="92"/>
        <v>0.32195801767652965</v>
      </c>
      <c r="I285" s="303"/>
      <c r="J285" s="302">
        <v>0.10357396734343351</v>
      </c>
      <c r="K285" s="302">
        <v>0.21477474037007199</v>
      </c>
      <c r="L285" s="302">
        <f t="shared" si="93"/>
        <v>0.31834870771350549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0.2059282965010937</v>
      </c>
      <c r="C286" s="302">
        <v>7.2530216659880922E-2</v>
      </c>
      <c r="D286" s="302">
        <f t="shared" si="91"/>
        <v>0.27845851316097464</v>
      </c>
      <c r="E286" s="303"/>
      <c r="F286" s="302">
        <v>0.2520838916929824</v>
      </c>
      <c r="G286" s="302">
        <v>9.6808658221717164E-2</v>
      </c>
      <c r="H286" s="302">
        <f t="shared" si="92"/>
        <v>0.34889254991469953</v>
      </c>
      <c r="I286" s="303"/>
      <c r="J286" s="302">
        <v>0.3297471340118534</v>
      </c>
      <c r="K286" s="302">
        <v>0.15078469126415864</v>
      </c>
      <c r="L286" s="302">
        <f t="shared" si="93"/>
        <v>0.48053182527601201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0.48251573536281306</v>
      </c>
      <c r="C287" s="302">
        <v>0.35872787051506633</v>
      </c>
      <c r="D287" s="302">
        <f t="shared" si="91"/>
        <v>0.84124360587787939</v>
      </c>
      <c r="E287" s="303"/>
      <c r="F287" s="302">
        <v>0.39858482626279745</v>
      </c>
      <c r="G287" s="302">
        <v>0.34759467826798812</v>
      </c>
      <c r="H287" s="302">
        <f t="shared" si="92"/>
        <v>0.74617950453078552</v>
      </c>
      <c r="I287" s="303"/>
      <c r="J287" s="302">
        <v>0.45480941041228384</v>
      </c>
      <c r="K287" s="302">
        <v>0.44608589757729966</v>
      </c>
      <c r="L287" s="302">
        <f t="shared" si="93"/>
        <v>0.9008953079895835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2.711631722633983E-2</v>
      </c>
      <c r="C288" s="302">
        <v>0.18257968305552463</v>
      </c>
      <c r="D288" s="302">
        <f t="shared" si="91"/>
        <v>0.20969600028186447</v>
      </c>
      <c r="E288" s="303"/>
      <c r="F288" s="302">
        <v>1.9793788315447494E-2</v>
      </c>
      <c r="G288" s="302">
        <v>0.16401980133821722</v>
      </c>
      <c r="H288" s="302">
        <f t="shared" si="92"/>
        <v>0.18381358965366473</v>
      </c>
      <c r="I288" s="303"/>
      <c r="J288" s="302">
        <v>2.9768331906564666E-2</v>
      </c>
      <c r="K288" s="302">
        <v>0.16222577319883877</v>
      </c>
      <c r="L288" s="302">
        <f t="shared" si="93"/>
        <v>0.19199410510540343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0.41443438708702912</v>
      </c>
      <c r="C289" s="302">
        <v>0.28410489840975867</v>
      </c>
      <c r="D289" s="302">
        <f t="shared" si="91"/>
        <v>0.69853928549678779</v>
      </c>
      <c r="E289" s="303"/>
      <c r="F289" s="302">
        <v>0.300856829826947</v>
      </c>
      <c r="G289" s="302">
        <v>0.27317844928139973</v>
      </c>
      <c r="H289" s="302">
        <f t="shared" si="92"/>
        <v>0.57403527910834673</v>
      </c>
      <c r="I289" s="303"/>
      <c r="J289" s="302">
        <v>0.32884699797839689</v>
      </c>
      <c r="K289" s="302">
        <v>0.2941917957768086</v>
      </c>
      <c r="L289" s="302">
        <f t="shared" si="93"/>
        <v>0.62303879375520554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7.4202163262830405</v>
      </c>
      <c r="C291" s="311">
        <f t="shared" ref="C291:D291" si="94">SUM(C281:C289)</f>
        <v>9.1197836737169524</v>
      </c>
      <c r="D291" s="311">
        <f t="shared" si="94"/>
        <v>16.539999999999992</v>
      </c>
      <c r="E291" s="311"/>
      <c r="F291" s="311">
        <f t="shared" ref="F291:H291" si="95">SUM(F281:F289)</f>
        <v>7.2285616061504534</v>
      </c>
      <c r="G291" s="311">
        <f t="shared" si="95"/>
        <v>11.275438393849557</v>
      </c>
      <c r="H291" s="311">
        <f t="shared" si="95"/>
        <v>18.504000000000008</v>
      </c>
      <c r="I291" s="311"/>
      <c r="J291" s="311">
        <f t="shared" ref="J291:L291" si="96">SUM(J281:J289)</f>
        <v>8.0522848121128732</v>
      </c>
      <c r="K291" s="311">
        <f t="shared" si="96"/>
        <v>12.061715187887124</v>
      </c>
      <c r="L291" s="311">
        <f t="shared" si="96"/>
        <v>20.113999999999997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0.44713128815839304</v>
      </c>
      <c r="C298" s="302">
        <v>0.97845088938412417</v>
      </c>
      <c r="D298" s="302">
        <f>SUM(B298:C298)</f>
        <v>1.4255821775425173</v>
      </c>
      <c r="E298" s="303"/>
      <c r="F298" s="302">
        <v>0.59953448234172246</v>
      </c>
      <c r="G298" s="302">
        <v>1.0970347329930856</v>
      </c>
      <c r="H298" s="302">
        <f>SUM(F298:G298)</f>
        <v>1.696569215334808</v>
      </c>
      <c r="I298" s="303"/>
      <c r="J298" s="302">
        <v>0.81816061300137521</v>
      </c>
      <c r="K298" s="302">
        <v>1.2052441731192736</v>
      </c>
      <c r="L298" s="302">
        <f>SUM(J298:K298)</f>
        <v>2.0234047861206488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0.70597559128979903</v>
      </c>
      <c r="C299" s="302">
        <v>1.0669556032050265</v>
      </c>
      <c r="D299" s="302">
        <f t="shared" ref="D299:D306" si="97">SUM(B299:C299)</f>
        <v>1.7729311944948254</v>
      </c>
      <c r="E299" s="303"/>
      <c r="F299" s="302">
        <v>0.99354002966692778</v>
      </c>
      <c r="G299" s="302">
        <v>1.3440435834142943</v>
      </c>
      <c r="H299" s="302">
        <f t="shared" ref="H299:H306" si="98">SUM(F299:G299)</f>
        <v>2.3375836130812222</v>
      </c>
      <c r="I299" s="303"/>
      <c r="J299" s="302">
        <v>1.3573102667631733</v>
      </c>
      <c r="K299" s="302">
        <v>1.7438764768352002</v>
      </c>
      <c r="L299" s="302">
        <f t="shared" ref="L299:L306" si="99">SUM(J299:K299)</f>
        <v>3.1011867435983733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0.85377061823103806</v>
      </c>
      <c r="C300" s="302">
        <v>1.753905855239706</v>
      </c>
      <c r="D300" s="302">
        <f t="shared" si="97"/>
        <v>2.607676473470744</v>
      </c>
      <c r="E300" s="303"/>
      <c r="F300" s="302">
        <v>1.1124031869933697</v>
      </c>
      <c r="G300" s="302">
        <v>1.9048713346048016</v>
      </c>
      <c r="H300" s="302">
        <f t="shared" si="98"/>
        <v>3.0172745215981713</v>
      </c>
      <c r="I300" s="303"/>
      <c r="J300" s="302">
        <v>1.3774322726536772</v>
      </c>
      <c r="K300" s="302">
        <v>1.9007138981271523</v>
      </c>
      <c r="L300" s="302">
        <f t="shared" si="99"/>
        <v>3.2781461707808295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1.906788288621051</v>
      </c>
      <c r="C301" s="302">
        <v>1.13878814956482</v>
      </c>
      <c r="D301" s="302">
        <f t="shared" si="97"/>
        <v>3.0455764381858712</v>
      </c>
      <c r="E301" s="303"/>
      <c r="F301" s="302">
        <v>1.9614256181345686</v>
      </c>
      <c r="G301" s="302">
        <v>1.2875868926013645</v>
      </c>
      <c r="H301" s="302">
        <f t="shared" si="98"/>
        <v>3.2490125107359331</v>
      </c>
      <c r="I301" s="303"/>
      <c r="J301" s="302">
        <v>1.7292572407502949</v>
      </c>
      <c r="K301" s="302">
        <v>1.4881643407238463</v>
      </c>
      <c r="L301" s="302">
        <f t="shared" si="99"/>
        <v>3.2174215814741411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8.0127565101634629E-2</v>
      </c>
      <c r="C302" s="302">
        <v>0.50844482236787847</v>
      </c>
      <c r="D302" s="302">
        <f t="shared" si="97"/>
        <v>0.58857238746951313</v>
      </c>
      <c r="E302" s="303"/>
      <c r="F302" s="302">
        <v>9.136442974505897E-2</v>
      </c>
      <c r="G302" s="302">
        <v>0.32156091317163987</v>
      </c>
      <c r="H302" s="302">
        <f t="shared" si="98"/>
        <v>0.41292534291669886</v>
      </c>
      <c r="I302" s="303"/>
      <c r="J302" s="302">
        <v>0.14352040102560795</v>
      </c>
      <c r="K302" s="302">
        <v>0.28420639985893859</v>
      </c>
      <c r="L302" s="302">
        <f t="shared" si="99"/>
        <v>0.42772680088454651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1.1231506975383334</v>
      </c>
      <c r="C303" s="302">
        <v>0.4224698486316828</v>
      </c>
      <c r="D303" s="302">
        <f t="shared" si="97"/>
        <v>1.5456205461700163</v>
      </c>
      <c r="E303" s="303"/>
      <c r="F303" s="302">
        <v>1.1972097915261506</v>
      </c>
      <c r="G303" s="302">
        <v>0.43595433338003381</v>
      </c>
      <c r="H303" s="302">
        <f t="shared" si="98"/>
        <v>1.6331641249061843</v>
      </c>
      <c r="I303" s="303"/>
      <c r="J303" s="302">
        <v>1.5355025581415436</v>
      </c>
      <c r="K303" s="302">
        <v>0.5581950344397677</v>
      </c>
      <c r="L303" s="302">
        <f t="shared" si="99"/>
        <v>2.0936975925813113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0.67735305370995547</v>
      </c>
      <c r="C304" s="302">
        <v>1.4079565779901886</v>
      </c>
      <c r="D304" s="302">
        <f t="shared" si="97"/>
        <v>2.0853096317001443</v>
      </c>
      <c r="E304" s="303"/>
      <c r="F304" s="302">
        <v>0.73680539017867308</v>
      </c>
      <c r="G304" s="302">
        <v>1.3139431638749024</v>
      </c>
      <c r="H304" s="302">
        <f t="shared" si="98"/>
        <v>2.0507485540535755</v>
      </c>
      <c r="I304" s="303"/>
      <c r="J304" s="302">
        <v>1.1323082768428818</v>
      </c>
      <c r="K304" s="302">
        <v>1.7038683195174309</v>
      </c>
      <c r="L304" s="302">
        <f t="shared" si="99"/>
        <v>2.8361765963603127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6.2382778588696272E-2</v>
      </c>
      <c r="C305" s="302">
        <v>0.91753179049728995</v>
      </c>
      <c r="D305" s="302">
        <f t="shared" si="97"/>
        <v>0.97991456908598618</v>
      </c>
      <c r="E305" s="303"/>
      <c r="F305" s="302">
        <v>5.6156722146335263E-2</v>
      </c>
      <c r="G305" s="302">
        <v>0.75246580073246327</v>
      </c>
      <c r="H305" s="302">
        <f t="shared" si="98"/>
        <v>0.80862252287879854</v>
      </c>
      <c r="I305" s="303"/>
      <c r="J305" s="302">
        <v>7.6067571226952305E-2</v>
      </c>
      <c r="K305" s="302">
        <v>0.76377507582336812</v>
      </c>
      <c r="L305" s="302">
        <f t="shared" si="99"/>
        <v>0.83984264705032041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2.1661375147370854</v>
      </c>
      <c r="C306" s="302">
        <v>3.7766790671433044</v>
      </c>
      <c r="D306" s="302">
        <f t="shared" si="97"/>
        <v>5.9428165818803897</v>
      </c>
      <c r="E306" s="303"/>
      <c r="F306" s="302">
        <v>2.1197769039363488</v>
      </c>
      <c r="G306" s="302">
        <v>3.1373226905582161</v>
      </c>
      <c r="H306" s="302">
        <f t="shared" si="98"/>
        <v>5.2570995944945649</v>
      </c>
      <c r="I306" s="303"/>
      <c r="J306" s="302">
        <v>1.9736797268858082</v>
      </c>
      <c r="K306" s="302">
        <v>3.6297173542636956</v>
      </c>
      <c r="L306" s="302">
        <f t="shared" si="99"/>
        <v>5.6033970811495042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8.0228173959759861</v>
      </c>
      <c r="C308" s="311">
        <f t="shared" ref="C308:D308" si="100">SUM(C298:C306)</f>
        <v>11.971182604024021</v>
      </c>
      <c r="D308" s="311">
        <f t="shared" si="100"/>
        <v>19.994000000000007</v>
      </c>
      <c r="E308" s="311"/>
      <c r="F308" s="311">
        <f t="shared" ref="F308:H308" si="101">SUM(F298:F306)</f>
        <v>8.8682165546691536</v>
      </c>
      <c r="G308" s="311">
        <f t="shared" si="101"/>
        <v>11.594783445330801</v>
      </c>
      <c r="H308" s="311">
        <f t="shared" si="101"/>
        <v>20.462999999999955</v>
      </c>
      <c r="I308" s="311"/>
      <c r="J308" s="311">
        <f t="shared" ref="J308:L308" si="102">SUM(J298:J306)</f>
        <v>10.143238927291314</v>
      </c>
      <c r="K308" s="311">
        <f t="shared" si="102"/>
        <v>13.277761072708673</v>
      </c>
      <c r="L308" s="311">
        <f t="shared" si="102"/>
        <v>23.420999999999992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0.38320518286359206</v>
      </c>
      <c r="C315" s="302">
        <v>0.59774180193993365</v>
      </c>
      <c r="D315" s="302">
        <f>SUM(B315:C315)</f>
        <v>0.98094698480352571</v>
      </c>
      <c r="E315" s="303"/>
      <c r="F315" s="302">
        <v>0.43183735601620604</v>
      </c>
      <c r="G315" s="302">
        <v>0.52739836372603555</v>
      </c>
      <c r="H315" s="302">
        <f>SUM(F315:G315)</f>
        <v>0.95923571974224164</v>
      </c>
      <c r="I315" s="303"/>
      <c r="J315" s="302">
        <v>0.51952821094511381</v>
      </c>
      <c r="K315" s="302">
        <v>0.52475443663779853</v>
      </c>
      <c r="L315" s="302">
        <f>SUM(J315:K315)</f>
        <v>1.0442826475829123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1.5072261101308713</v>
      </c>
      <c r="C316" s="302">
        <v>0.92889378697571645</v>
      </c>
      <c r="D316" s="302">
        <f t="shared" ref="D316:D323" si="103">SUM(B316:C316)</f>
        <v>2.4361198971065878</v>
      </c>
      <c r="E316" s="303"/>
      <c r="F316" s="302">
        <v>1.6921818214614845</v>
      </c>
      <c r="G316" s="302">
        <v>0.95743694889258724</v>
      </c>
      <c r="H316" s="302">
        <f t="shared" ref="H316:H323" si="104">SUM(F316:G316)</f>
        <v>2.6496187703540719</v>
      </c>
      <c r="I316" s="303"/>
      <c r="J316" s="302">
        <v>2.0744621515964128</v>
      </c>
      <c r="K316" s="302">
        <v>1.1205506679263662</v>
      </c>
      <c r="L316" s="302">
        <f t="shared" ref="L316:L323" si="105">SUM(J316:K316)</f>
        <v>3.1950128195227787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1.7067876750170967</v>
      </c>
      <c r="C317" s="302">
        <v>2.1896460514239564</v>
      </c>
      <c r="D317" s="302">
        <f t="shared" si="103"/>
        <v>3.8964337264410531</v>
      </c>
      <c r="E317" s="303"/>
      <c r="F317" s="302">
        <v>1.8273772658196281</v>
      </c>
      <c r="G317" s="302">
        <v>2.1030305390130568</v>
      </c>
      <c r="H317" s="302">
        <f t="shared" si="104"/>
        <v>3.9304078048326847</v>
      </c>
      <c r="I317" s="303"/>
      <c r="J317" s="302">
        <v>2.4995544276658959</v>
      </c>
      <c r="K317" s="302">
        <v>2.136417069592214</v>
      </c>
      <c r="L317" s="302">
        <f t="shared" si="105"/>
        <v>4.6359714972581099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3.4037487110760147</v>
      </c>
      <c r="C318" s="302">
        <v>1.0685072779854126</v>
      </c>
      <c r="D318" s="302">
        <f t="shared" si="103"/>
        <v>4.4722559890614271</v>
      </c>
      <c r="E318" s="303"/>
      <c r="F318" s="302">
        <v>2.855042099870619</v>
      </c>
      <c r="G318" s="302">
        <v>1.0017338269564537</v>
      </c>
      <c r="H318" s="302">
        <f t="shared" si="104"/>
        <v>3.8567759268270727</v>
      </c>
      <c r="I318" s="303"/>
      <c r="J318" s="302">
        <v>2.048815655379602</v>
      </c>
      <c r="K318" s="302">
        <v>0.95472345336599362</v>
      </c>
      <c r="L318" s="302">
        <f t="shared" si="105"/>
        <v>3.0035391087455956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3.0058732424144509E-2</v>
      </c>
      <c r="C319" s="302">
        <v>0.30072161506131417</v>
      </c>
      <c r="D319" s="302">
        <f t="shared" si="103"/>
        <v>0.3307803474854587</v>
      </c>
      <c r="E319" s="303"/>
      <c r="F319" s="302">
        <v>2.8659346587939588E-2</v>
      </c>
      <c r="G319" s="302">
        <v>0.13276766008396501</v>
      </c>
      <c r="H319" s="302">
        <f t="shared" si="104"/>
        <v>0.1614270066719046</v>
      </c>
      <c r="I319" s="303"/>
      <c r="J319" s="302">
        <v>6.6324702670841493E-2</v>
      </c>
      <c r="K319" s="302">
        <v>0.11628559106016785</v>
      </c>
      <c r="L319" s="302">
        <f t="shared" si="105"/>
        <v>0.18261029373100934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0.55506447347752996</v>
      </c>
      <c r="C320" s="302">
        <v>0.13532075224870857</v>
      </c>
      <c r="D320" s="302">
        <f t="shared" si="103"/>
        <v>0.69038522572623851</v>
      </c>
      <c r="E320" s="303"/>
      <c r="F320" s="302">
        <v>0.47755733228241665</v>
      </c>
      <c r="G320" s="302">
        <v>0.11084991774337849</v>
      </c>
      <c r="H320" s="302">
        <f t="shared" si="104"/>
        <v>0.58840725002579508</v>
      </c>
      <c r="I320" s="303"/>
      <c r="J320" s="302">
        <v>0.5490288180149443</v>
      </c>
      <c r="K320" s="302">
        <v>0.11396421583476241</v>
      </c>
      <c r="L320" s="302">
        <f t="shared" si="105"/>
        <v>0.66299303384970676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0.28207685496545415</v>
      </c>
      <c r="C321" s="302">
        <v>0.12300357077579385</v>
      </c>
      <c r="D321" s="302">
        <f t="shared" si="103"/>
        <v>0.40508042574124803</v>
      </c>
      <c r="E321" s="303"/>
      <c r="F321" s="302">
        <v>0.25576710862718416</v>
      </c>
      <c r="G321" s="302">
        <v>9.3709743868854195E-2</v>
      </c>
      <c r="H321" s="302">
        <f t="shared" si="104"/>
        <v>0.34947685249603833</v>
      </c>
      <c r="I321" s="303"/>
      <c r="J321" s="302">
        <v>0.31433616243968193</v>
      </c>
      <c r="K321" s="302">
        <v>0.12890022835530318</v>
      </c>
      <c r="L321" s="302">
        <f t="shared" si="105"/>
        <v>0.44323639079498511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1.9444040342254002E-2</v>
      </c>
      <c r="C322" s="302">
        <v>0.20416081076147599</v>
      </c>
      <c r="D322" s="302">
        <f t="shared" si="103"/>
        <v>0.22360485110372999</v>
      </c>
      <c r="E322" s="303"/>
      <c r="F322" s="302">
        <v>1.1945365852764074E-2</v>
      </c>
      <c r="G322" s="302">
        <v>0.13519380269195877</v>
      </c>
      <c r="H322" s="302">
        <f t="shared" si="104"/>
        <v>0.14713916854472284</v>
      </c>
      <c r="I322" s="303"/>
      <c r="J322" s="302">
        <v>2.0242137419884967E-2</v>
      </c>
      <c r="K322" s="302">
        <v>0.14578364733483429</v>
      </c>
      <c r="L322" s="302">
        <f t="shared" si="105"/>
        <v>0.16602578475471924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0.23210541747727764</v>
      </c>
      <c r="C323" s="302">
        <v>0.20328713505344059</v>
      </c>
      <c r="D323" s="302">
        <f t="shared" si="103"/>
        <v>0.43539255253071824</v>
      </c>
      <c r="E323" s="303"/>
      <c r="F323" s="302">
        <v>0.16381274535757603</v>
      </c>
      <c r="G323" s="302">
        <v>0.13669875514787858</v>
      </c>
      <c r="H323" s="302">
        <f t="shared" si="104"/>
        <v>0.30051150050545461</v>
      </c>
      <c r="I323" s="303"/>
      <c r="J323" s="302">
        <v>0.14830603365629325</v>
      </c>
      <c r="K323" s="302">
        <v>0.10302239010390499</v>
      </c>
      <c r="L323" s="302">
        <f t="shared" si="105"/>
        <v>0.25132842376019826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8.1197171977742357</v>
      </c>
      <c r="C325" s="311">
        <f t="shared" ref="C325:D325" si="106">SUM(C315:C323)</f>
        <v>5.7512828022257523</v>
      </c>
      <c r="D325" s="311">
        <f t="shared" si="106"/>
        <v>13.870999999999986</v>
      </c>
      <c r="E325" s="311"/>
      <c r="F325" s="311">
        <f t="shared" ref="F325:H325" si="107">SUM(F315:F323)</f>
        <v>7.7441804418758178</v>
      </c>
      <c r="G325" s="311">
        <f t="shared" si="107"/>
        <v>5.1988195581241667</v>
      </c>
      <c r="H325" s="311">
        <f t="shared" si="107"/>
        <v>12.942999999999987</v>
      </c>
      <c r="I325" s="311"/>
      <c r="J325" s="311">
        <f t="shared" ref="J325:L325" si="108">SUM(J315:J323)</f>
        <v>8.2405982997886706</v>
      </c>
      <c r="K325" s="311">
        <f t="shared" si="108"/>
        <v>5.3444017002113444</v>
      </c>
      <c r="L325" s="311">
        <f t="shared" si="108"/>
        <v>13.585000000000015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0.26724801869164605</v>
      </c>
      <c r="C332" s="302">
        <v>0.37526296454892633</v>
      </c>
      <c r="D332" s="302">
        <f>SUM(B332:C332)</f>
        <v>0.64251098324057243</v>
      </c>
      <c r="E332" s="303"/>
      <c r="F332" s="302">
        <v>0.3256180389775708</v>
      </c>
      <c r="G332" s="302">
        <v>0.38335715581689966</v>
      </c>
      <c r="H332" s="302">
        <f>SUM(F332:G332)</f>
        <v>0.70897519479447046</v>
      </c>
      <c r="I332" s="303"/>
      <c r="J332" s="302">
        <v>0.37231503208970329</v>
      </c>
      <c r="K332" s="302">
        <v>0.39064413295558609</v>
      </c>
      <c r="L332" s="302">
        <f>SUM(J332:K332)</f>
        <v>0.76295916504528938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7.5093833100694667</v>
      </c>
      <c r="C333" s="302">
        <v>4.4582415681468799</v>
      </c>
      <c r="D333" s="302">
        <f t="shared" ref="D333:D340" si="109">SUM(B333:C333)</f>
        <v>11.967624878216347</v>
      </c>
      <c r="E333" s="303"/>
      <c r="F333" s="302">
        <v>8.551437732099286</v>
      </c>
      <c r="G333" s="302">
        <v>4.7992422298595754</v>
      </c>
      <c r="H333" s="302">
        <f t="shared" ref="H333:H340" si="110">SUM(F333:G333)</f>
        <v>13.350679961958861</v>
      </c>
      <c r="I333" s="303"/>
      <c r="J333" s="302">
        <v>10.195992527159042</v>
      </c>
      <c r="K333" s="302">
        <v>5.3741294829111714</v>
      </c>
      <c r="L333" s="302">
        <f t="shared" ref="L333:L340" si="111">SUM(J333:K333)</f>
        <v>15.570122010070214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1.2227317513208338</v>
      </c>
      <c r="C334" s="302">
        <v>1.0399898127458855</v>
      </c>
      <c r="D334" s="302">
        <f t="shared" si="109"/>
        <v>2.2627215640667195</v>
      </c>
      <c r="E334" s="303"/>
      <c r="F334" s="302">
        <v>1.3414551264531815</v>
      </c>
      <c r="G334" s="302">
        <v>1.054347773031908</v>
      </c>
      <c r="H334" s="302">
        <f t="shared" si="110"/>
        <v>2.3958028994850897</v>
      </c>
      <c r="I334" s="303"/>
      <c r="J334" s="302">
        <v>1.4574322136001907</v>
      </c>
      <c r="K334" s="302">
        <v>0.85414433543217183</v>
      </c>
      <c r="L334" s="302">
        <f t="shared" si="111"/>
        <v>2.3115765490323623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1.6980683455043155</v>
      </c>
      <c r="C335" s="302">
        <v>0.2917741031567494</v>
      </c>
      <c r="D335" s="302">
        <f t="shared" si="109"/>
        <v>1.9898424486610649</v>
      </c>
      <c r="E335" s="303"/>
      <c r="F335" s="302">
        <v>1.4714420599681803</v>
      </c>
      <c r="G335" s="302">
        <v>0.24147921697223443</v>
      </c>
      <c r="H335" s="302">
        <f t="shared" si="110"/>
        <v>1.7129212769404147</v>
      </c>
      <c r="I335" s="303"/>
      <c r="J335" s="302">
        <v>0.68092142330806094</v>
      </c>
      <c r="K335" s="302">
        <v>0.21797001921616332</v>
      </c>
      <c r="L335" s="302">
        <f t="shared" si="111"/>
        <v>0.89889144252422426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0.22673510317148912</v>
      </c>
      <c r="C336" s="302">
        <v>0.28691349606010508</v>
      </c>
      <c r="D336" s="302">
        <f t="shared" si="109"/>
        <v>0.51364859923159423</v>
      </c>
      <c r="E336" s="303"/>
      <c r="F336" s="302">
        <v>0.18320475179506754</v>
      </c>
      <c r="G336" s="302">
        <v>0.19015806438182281</v>
      </c>
      <c r="H336" s="302">
        <f t="shared" si="110"/>
        <v>0.37336281617689038</v>
      </c>
      <c r="I336" s="303"/>
      <c r="J336" s="302">
        <v>0.16762957671270629</v>
      </c>
      <c r="K336" s="302">
        <v>0.13051196289407008</v>
      </c>
      <c r="L336" s="302">
        <f t="shared" si="111"/>
        <v>0.29814153960677636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6.9447470516530938</v>
      </c>
      <c r="C337" s="302">
        <v>0.59119154417784636</v>
      </c>
      <c r="D337" s="302">
        <f t="shared" si="109"/>
        <v>7.5359385958309399</v>
      </c>
      <c r="E337" s="303"/>
      <c r="F337" s="302">
        <v>6.4309794254062504</v>
      </c>
      <c r="G337" s="302">
        <v>0.51141766155756252</v>
      </c>
      <c r="H337" s="302">
        <f t="shared" si="110"/>
        <v>6.9423970869638127</v>
      </c>
      <c r="I337" s="303"/>
      <c r="J337" s="302">
        <v>7.4543029587668093</v>
      </c>
      <c r="K337" s="302">
        <v>0.57731553340560504</v>
      </c>
      <c r="L337" s="302">
        <f t="shared" si="111"/>
        <v>8.0316184921724147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0.13595498574355883</v>
      </c>
      <c r="C338" s="302">
        <v>4.7368836433192861E-2</v>
      </c>
      <c r="D338" s="302">
        <f t="shared" si="109"/>
        <v>0.18332382217675169</v>
      </c>
      <c r="E338" s="303"/>
      <c r="F338" s="302">
        <v>0.11768476547416805</v>
      </c>
      <c r="G338" s="302">
        <v>3.7540754229294634E-2</v>
      </c>
      <c r="H338" s="302">
        <f t="shared" si="110"/>
        <v>0.15522551970346268</v>
      </c>
      <c r="I338" s="303"/>
      <c r="J338" s="302">
        <v>0.12216907902966639</v>
      </c>
      <c r="K338" s="302">
        <v>4.2146224925384571E-2</v>
      </c>
      <c r="L338" s="302">
        <f t="shared" si="111"/>
        <v>0.16431530395505095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9.1155261129280504E-2</v>
      </c>
      <c r="C339" s="302">
        <v>0.3888080566558374</v>
      </c>
      <c r="D339" s="302">
        <f t="shared" si="109"/>
        <v>0.47996331778511792</v>
      </c>
      <c r="E339" s="303"/>
      <c r="F339" s="302">
        <v>0.10136258390995913</v>
      </c>
      <c r="G339" s="302">
        <v>0.36992916290698241</v>
      </c>
      <c r="H339" s="302">
        <f t="shared" si="110"/>
        <v>0.47129174681694153</v>
      </c>
      <c r="I339" s="303"/>
      <c r="J339" s="302">
        <v>0.12070057376385819</v>
      </c>
      <c r="K339" s="302">
        <v>0.41711762555863424</v>
      </c>
      <c r="L339" s="302">
        <f t="shared" si="111"/>
        <v>0.53781819932249242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1.4214942004447602</v>
      </c>
      <c r="C340" s="302">
        <v>0.15693159034618351</v>
      </c>
      <c r="D340" s="302">
        <f t="shared" si="109"/>
        <v>1.5784257907909436</v>
      </c>
      <c r="E340" s="303"/>
      <c r="F340" s="302">
        <v>1.0595892712701092</v>
      </c>
      <c r="G340" s="302">
        <v>9.3754225889952553E-2</v>
      </c>
      <c r="H340" s="302">
        <f t="shared" si="110"/>
        <v>1.1533434971600618</v>
      </c>
      <c r="I340" s="303"/>
      <c r="J340" s="302">
        <v>0.20975171896957404</v>
      </c>
      <c r="K340" s="302">
        <v>5.1805579301545786E-2</v>
      </c>
      <c r="L340" s="302">
        <f t="shared" si="111"/>
        <v>0.26155729827111984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19.517518027728446</v>
      </c>
      <c r="C342" s="311">
        <f t="shared" ref="C342:D342" si="112">SUM(C332:C340)</f>
        <v>7.6364819722716062</v>
      </c>
      <c r="D342" s="311">
        <f t="shared" si="112"/>
        <v>27.15400000000005</v>
      </c>
      <c r="E342" s="311"/>
      <c r="F342" s="311">
        <f t="shared" ref="F342:H342" si="113">SUM(F332:F340)</f>
        <v>19.58277375535377</v>
      </c>
      <c r="G342" s="311">
        <f t="shared" si="113"/>
        <v>7.6812262446462327</v>
      </c>
      <c r="H342" s="311">
        <f t="shared" si="113"/>
        <v>27.264000000000003</v>
      </c>
      <c r="I342" s="311"/>
      <c r="J342" s="311">
        <f t="shared" ref="J342:L342" si="114">SUM(J332:J340)</f>
        <v>20.781215103399614</v>
      </c>
      <c r="K342" s="311">
        <f t="shared" si="114"/>
        <v>8.0557848966003309</v>
      </c>
      <c r="L342" s="311">
        <f t="shared" si="114"/>
        <v>28.836999999999946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1.0425483816822243</v>
      </c>
      <c r="C349" s="302">
        <v>0.69321006859075729</v>
      </c>
      <c r="D349" s="302">
        <f>SUM(B349:C349)</f>
        <v>1.7357584502729817</v>
      </c>
      <c r="E349" s="303"/>
      <c r="F349" s="302">
        <v>1.3409782575546429</v>
      </c>
      <c r="G349" s="302">
        <v>0.83123208088962475</v>
      </c>
      <c r="H349" s="302">
        <f>SUM(F349:G349)</f>
        <v>2.1722103384442679</v>
      </c>
      <c r="I349" s="303"/>
      <c r="J349" s="302">
        <v>1.7559506997315988</v>
      </c>
      <c r="K349" s="302">
        <v>0.87042959569160672</v>
      </c>
      <c r="L349" s="302">
        <f>SUM(J349:K349)</f>
        <v>2.6263802954232056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10.10988168731863</v>
      </c>
      <c r="C350" s="302">
        <v>3.3622881389233488</v>
      </c>
      <c r="D350" s="302">
        <f t="shared" ref="D350:D357" si="115">SUM(B350:C350)</f>
        <v>13.472169826241979</v>
      </c>
      <c r="E350" s="303"/>
      <c r="F350" s="302">
        <v>12.128450721652346</v>
      </c>
      <c r="G350" s="302">
        <v>4.2339393862522696</v>
      </c>
      <c r="H350" s="302">
        <f t="shared" ref="H350:H357" si="116">SUM(F350:G350)</f>
        <v>16.362390107904616</v>
      </c>
      <c r="I350" s="303"/>
      <c r="J350" s="302">
        <v>15.370407877622076</v>
      </c>
      <c r="K350" s="302">
        <v>4.745082211214334</v>
      </c>
      <c r="L350" s="302">
        <f t="shared" ref="L350:L357" si="117">SUM(J350:K350)</f>
        <v>20.11549008883641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4.3935350218730971</v>
      </c>
      <c r="C351" s="302">
        <v>1.7179713716460359</v>
      </c>
      <c r="D351" s="302">
        <f t="shared" si="115"/>
        <v>6.1115063935191332</v>
      </c>
      <c r="E351" s="303"/>
      <c r="F351" s="302">
        <v>5.2408258465298951</v>
      </c>
      <c r="G351" s="302">
        <v>1.8180390427030118</v>
      </c>
      <c r="H351" s="302">
        <f t="shared" si="116"/>
        <v>7.0588648892329067</v>
      </c>
      <c r="I351" s="303"/>
      <c r="J351" s="302">
        <v>6.176927318626678</v>
      </c>
      <c r="K351" s="302">
        <v>1.8113117978194513</v>
      </c>
      <c r="L351" s="302">
        <f t="shared" si="117"/>
        <v>7.9882391164461293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3.6070574236019421</v>
      </c>
      <c r="C352" s="302">
        <v>0.57108835771947863</v>
      </c>
      <c r="D352" s="302">
        <f t="shared" si="115"/>
        <v>4.1781457813214207</v>
      </c>
      <c r="E352" s="303"/>
      <c r="F352" s="302">
        <v>3.4623144236841981</v>
      </c>
      <c r="G352" s="302">
        <v>0.54114975116192066</v>
      </c>
      <c r="H352" s="302">
        <f t="shared" si="116"/>
        <v>4.0034641748461191</v>
      </c>
      <c r="I352" s="303"/>
      <c r="J352" s="302">
        <v>1.7269953221732013</v>
      </c>
      <c r="K352" s="302">
        <v>0.47141947588832905</v>
      </c>
      <c r="L352" s="302">
        <f t="shared" si="117"/>
        <v>2.1984147980615303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0.23067535809027778</v>
      </c>
      <c r="C353" s="302">
        <v>0.40482698836964243</v>
      </c>
      <c r="D353" s="302">
        <f t="shared" si="115"/>
        <v>0.63550234645992021</v>
      </c>
      <c r="E353" s="303"/>
      <c r="F353" s="302">
        <v>0.1988598084216622</v>
      </c>
      <c r="G353" s="302">
        <v>0.36655927612011868</v>
      </c>
      <c r="H353" s="302">
        <f t="shared" si="116"/>
        <v>0.56541908454178091</v>
      </c>
      <c r="I353" s="303"/>
      <c r="J353" s="302">
        <v>0.11311480245666752</v>
      </c>
      <c r="K353" s="302">
        <v>0.34887311433121654</v>
      </c>
      <c r="L353" s="302">
        <f t="shared" si="117"/>
        <v>0.46198791678788409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13.978938612887655</v>
      </c>
      <c r="C354" s="302">
        <v>1.666674177427794</v>
      </c>
      <c r="D354" s="302">
        <f t="shared" si="115"/>
        <v>15.645612790315448</v>
      </c>
      <c r="E354" s="303"/>
      <c r="F354" s="302">
        <v>14.472365557079513</v>
      </c>
      <c r="G354" s="302">
        <v>1.6811453166572683</v>
      </c>
      <c r="H354" s="302">
        <f t="shared" si="116"/>
        <v>16.153510873736781</v>
      </c>
      <c r="I354" s="303"/>
      <c r="J354" s="302">
        <v>16.649262857403642</v>
      </c>
      <c r="K354" s="302">
        <v>2.33187525262271</v>
      </c>
      <c r="L354" s="302">
        <f t="shared" si="117"/>
        <v>18.98113811002635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0.46441696218346912</v>
      </c>
      <c r="C355" s="302">
        <v>0.13011649466573685</v>
      </c>
      <c r="D355" s="302">
        <f t="shared" si="115"/>
        <v>0.594533456849206</v>
      </c>
      <c r="E355" s="303"/>
      <c r="F355" s="302">
        <v>0.45325012341690263</v>
      </c>
      <c r="G355" s="302">
        <v>0.12389543721409589</v>
      </c>
      <c r="H355" s="302">
        <f t="shared" si="116"/>
        <v>0.57714556063099853</v>
      </c>
      <c r="I355" s="303"/>
      <c r="J355" s="302">
        <v>0.50835533921859632</v>
      </c>
      <c r="K355" s="302">
        <v>0.12585975795628065</v>
      </c>
      <c r="L355" s="302">
        <f t="shared" si="117"/>
        <v>0.63421509717487701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4.549743002898296E-2</v>
      </c>
      <c r="C356" s="302">
        <v>0.26140219514197555</v>
      </c>
      <c r="D356" s="302">
        <f t="shared" si="115"/>
        <v>0.30689962517095848</v>
      </c>
      <c r="E356" s="303"/>
      <c r="F356" s="302">
        <v>3.7163723286666193E-2</v>
      </c>
      <c r="G356" s="302">
        <v>0.23581837148448478</v>
      </c>
      <c r="H356" s="302">
        <f t="shared" si="116"/>
        <v>0.27298209477115098</v>
      </c>
      <c r="I356" s="303"/>
      <c r="J356" s="302">
        <v>2.3007316210584251E-2</v>
      </c>
      <c r="K356" s="302">
        <v>0.22167594641382937</v>
      </c>
      <c r="L356" s="302">
        <f t="shared" si="117"/>
        <v>0.24468326262441362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0.75283618710434785</v>
      </c>
      <c r="C357" s="302">
        <v>0.35903514274467974</v>
      </c>
      <c r="D357" s="302">
        <f t="shared" si="115"/>
        <v>1.1118713298490275</v>
      </c>
      <c r="E357" s="303"/>
      <c r="F357" s="302">
        <v>0.60828329456337538</v>
      </c>
      <c r="G357" s="302">
        <v>0.31372958132808315</v>
      </c>
      <c r="H357" s="302">
        <f t="shared" si="116"/>
        <v>0.92201287589145853</v>
      </c>
      <c r="I357" s="303"/>
      <c r="J357" s="302">
        <v>0.22835645584040265</v>
      </c>
      <c r="K357" s="302">
        <v>0.28109485877881357</v>
      </c>
      <c r="L357" s="302">
        <f t="shared" si="117"/>
        <v>0.50945131461921622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34.625387064770628</v>
      </c>
      <c r="C359" s="311">
        <f t="shared" ref="C359:D359" si="118">SUM(C349:C357)</f>
        <v>9.1666129352294501</v>
      </c>
      <c r="D359" s="311">
        <f t="shared" si="118"/>
        <v>43.79200000000008</v>
      </c>
      <c r="E359" s="311"/>
      <c r="F359" s="311">
        <f t="shared" ref="F359:H359" si="119">SUM(F349:F357)</f>
        <v>37.942491756189206</v>
      </c>
      <c r="G359" s="311">
        <f t="shared" si="119"/>
        <v>10.145508243810877</v>
      </c>
      <c r="H359" s="311">
        <f t="shared" si="119"/>
        <v>48.088000000000079</v>
      </c>
      <c r="I359" s="311"/>
      <c r="J359" s="311">
        <f t="shared" ref="J359:L359" si="120">SUM(J349:J357)</f>
        <v>42.55237798928345</v>
      </c>
      <c r="K359" s="311">
        <f t="shared" si="120"/>
        <v>11.207622010716571</v>
      </c>
      <c r="L359" s="311">
        <f t="shared" si="120"/>
        <v>53.760000000000005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0.3210640019144072</v>
      </c>
      <c r="C366" s="302">
        <v>0.53172647418162189</v>
      </c>
      <c r="D366" s="302">
        <f>SUM(B366:C366)</f>
        <v>0.85279047609602909</v>
      </c>
      <c r="E366" s="303"/>
      <c r="F366" s="302">
        <v>0.39248452347048768</v>
      </c>
      <c r="G366" s="302">
        <v>0.56863239108404373</v>
      </c>
      <c r="H366" s="302">
        <f>SUM(F366:G366)</f>
        <v>0.96111691455453141</v>
      </c>
      <c r="I366" s="303"/>
      <c r="J366" s="302">
        <v>0.48708766048683627</v>
      </c>
      <c r="K366" s="302">
        <v>0.6754151235168806</v>
      </c>
      <c r="L366" s="302">
        <f>SUM(J366:K366)</f>
        <v>1.162502784003717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0.67825026082469297</v>
      </c>
      <c r="C367" s="302">
        <v>0.99811550206582045</v>
      </c>
      <c r="D367" s="302">
        <f t="shared" ref="D367:D374" si="121">SUM(B367:C367)</f>
        <v>1.6763657628905135</v>
      </c>
      <c r="E367" s="303"/>
      <c r="F367" s="302">
        <v>0.89290315189416525</v>
      </c>
      <c r="G367" s="302">
        <v>1.1198096234606241</v>
      </c>
      <c r="H367" s="302">
        <f t="shared" ref="H367:H374" si="122">SUM(F367:G367)</f>
        <v>2.0127127753547893</v>
      </c>
      <c r="I367" s="303"/>
      <c r="J367" s="302">
        <v>1.0622707244694747</v>
      </c>
      <c r="K367" s="302">
        <v>1.3650626260447842</v>
      </c>
      <c r="L367" s="302">
        <f t="shared" ref="L367:L374" si="123">SUM(J367:K367)</f>
        <v>2.4273333505142589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1.3034102388384079</v>
      </c>
      <c r="C368" s="302">
        <v>2.2680399836113261</v>
      </c>
      <c r="D368" s="302">
        <f t="shared" si="121"/>
        <v>3.5714502224497338</v>
      </c>
      <c r="E368" s="303"/>
      <c r="F368" s="302">
        <v>1.3682782714157371</v>
      </c>
      <c r="G368" s="302">
        <v>2.3830464779656499</v>
      </c>
      <c r="H368" s="302">
        <f t="shared" si="122"/>
        <v>3.751324749381387</v>
      </c>
      <c r="I368" s="303"/>
      <c r="J368" s="302">
        <v>1.5546721140045781</v>
      </c>
      <c r="K368" s="302">
        <v>2.5792518372689042</v>
      </c>
      <c r="L368" s="302">
        <f t="shared" si="123"/>
        <v>4.1339239512734824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1.3401428676128126</v>
      </c>
      <c r="C369" s="302">
        <v>0.50201048489957933</v>
      </c>
      <c r="D369" s="302">
        <f t="shared" si="121"/>
        <v>1.8421533525123919</v>
      </c>
      <c r="E369" s="303"/>
      <c r="F369" s="302">
        <v>1.3388274298919087</v>
      </c>
      <c r="G369" s="302">
        <v>0.46036372629599054</v>
      </c>
      <c r="H369" s="302">
        <f t="shared" si="122"/>
        <v>1.7991911561878993</v>
      </c>
      <c r="I369" s="303"/>
      <c r="J369" s="302">
        <v>1.2899419348172914</v>
      </c>
      <c r="K369" s="302">
        <v>0.53123871960083857</v>
      </c>
      <c r="L369" s="302">
        <f t="shared" si="123"/>
        <v>1.8211806544181299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0.22285430554850677</v>
      </c>
      <c r="C370" s="302">
        <v>0.45462778774528312</v>
      </c>
      <c r="D370" s="302">
        <f t="shared" si="121"/>
        <v>0.67748209329378994</v>
      </c>
      <c r="E370" s="303"/>
      <c r="F370" s="302">
        <v>0.21391180744239102</v>
      </c>
      <c r="G370" s="302">
        <v>0.33228561867746087</v>
      </c>
      <c r="H370" s="302">
        <f t="shared" si="122"/>
        <v>0.54619742611985189</v>
      </c>
      <c r="I370" s="303"/>
      <c r="J370" s="302">
        <v>0.26311902879124838</v>
      </c>
      <c r="K370" s="302">
        <v>0.26994392709336706</v>
      </c>
      <c r="L370" s="302">
        <f t="shared" si="123"/>
        <v>0.53306295588461539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0.93360143631362902</v>
      </c>
      <c r="C371" s="302">
        <v>0.47151374436852478</v>
      </c>
      <c r="D371" s="302">
        <f t="shared" si="121"/>
        <v>1.4051151806821538</v>
      </c>
      <c r="E371" s="303"/>
      <c r="F371" s="302">
        <v>0.80154154778264497</v>
      </c>
      <c r="G371" s="302">
        <v>0.37237700321076267</v>
      </c>
      <c r="H371" s="302">
        <f t="shared" si="122"/>
        <v>1.1739185509934076</v>
      </c>
      <c r="I371" s="303"/>
      <c r="J371" s="302">
        <v>0.82147302106219977</v>
      </c>
      <c r="K371" s="302">
        <v>0.47168107429214434</v>
      </c>
      <c r="L371" s="302">
        <f t="shared" si="123"/>
        <v>1.2931540953543441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0.37484270320361457</v>
      </c>
      <c r="C372" s="302">
        <v>0.46505012115613181</v>
      </c>
      <c r="D372" s="302">
        <f t="shared" si="121"/>
        <v>0.83989282435974633</v>
      </c>
      <c r="E372" s="303"/>
      <c r="F372" s="302">
        <v>0.36384280472099295</v>
      </c>
      <c r="G372" s="302">
        <v>0.36754576928067439</v>
      </c>
      <c r="H372" s="302">
        <f t="shared" si="122"/>
        <v>0.73138857400166735</v>
      </c>
      <c r="I372" s="303"/>
      <c r="J372" s="302">
        <v>0.38392565887999008</v>
      </c>
      <c r="K372" s="302">
        <v>0.54318296759173768</v>
      </c>
      <c r="L372" s="302">
        <f t="shared" si="123"/>
        <v>0.92710862647172776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1.3167202724535289E-2</v>
      </c>
      <c r="C373" s="302">
        <v>0.10492250278235671</v>
      </c>
      <c r="D373" s="302">
        <f t="shared" si="121"/>
        <v>0.11808970550689199</v>
      </c>
      <c r="E373" s="303"/>
      <c r="F373" s="302">
        <v>1.0813158640516173E-2</v>
      </c>
      <c r="G373" s="302">
        <v>7.9244600629798351E-2</v>
      </c>
      <c r="H373" s="302">
        <f t="shared" si="122"/>
        <v>9.0057759270314522E-2</v>
      </c>
      <c r="I373" s="303"/>
      <c r="J373" s="302">
        <v>1.6608618096859384E-2</v>
      </c>
      <c r="K373" s="302">
        <v>8.5950153723288389E-2</v>
      </c>
      <c r="L373" s="302">
        <f t="shared" si="123"/>
        <v>0.10255877182014778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0.70169082891504198</v>
      </c>
      <c r="C374" s="302">
        <v>0.51896955329372829</v>
      </c>
      <c r="D374" s="302">
        <f t="shared" si="121"/>
        <v>1.2206603822087703</v>
      </c>
      <c r="E374" s="303"/>
      <c r="F374" s="302">
        <v>0.58629943125875461</v>
      </c>
      <c r="G374" s="302">
        <v>0.34679266287739002</v>
      </c>
      <c r="H374" s="302">
        <f t="shared" si="122"/>
        <v>0.93309209413614469</v>
      </c>
      <c r="I374" s="303"/>
      <c r="J374" s="302">
        <v>0.54584446561850741</v>
      </c>
      <c r="K374" s="302">
        <v>0.34233034464106055</v>
      </c>
      <c r="L374" s="302">
        <f t="shared" si="123"/>
        <v>0.8881748102595679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5.8890238458956476</v>
      </c>
      <c r="C376" s="311">
        <f t="shared" ref="C376:D376" si="124">SUM(C366:C374)</f>
        <v>6.3149761541043716</v>
      </c>
      <c r="D376" s="311">
        <f t="shared" si="124"/>
        <v>12.20400000000002</v>
      </c>
      <c r="E376" s="311"/>
      <c r="F376" s="311">
        <f t="shared" ref="F376:H376" si="125">SUM(F366:F374)</f>
        <v>5.968902126517599</v>
      </c>
      <c r="G376" s="311">
        <f t="shared" si="125"/>
        <v>6.0300978734823945</v>
      </c>
      <c r="H376" s="311">
        <f t="shared" si="125"/>
        <v>11.998999999999992</v>
      </c>
      <c r="I376" s="311"/>
      <c r="J376" s="311">
        <f t="shared" ref="J376:L376" si="126">SUM(J366:J374)</f>
        <v>6.4249432262269863</v>
      </c>
      <c r="K376" s="311">
        <f t="shared" si="126"/>
        <v>6.8640567737730054</v>
      </c>
      <c r="L376" s="311">
        <f t="shared" si="126"/>
        <v>13.288999999999991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0.30495122551917175</v>
      </c>
      <c r="C383" s="302">
        <v>0.42477421206385391</v>
      </c>
      <c r="D383" s="302">
        <f>SUM(B383:C383)</f>
        <v>0.72972543758302566</v>
      </c>
      <c r="E383" s="303"/>
      <c r="F383" s="302">
        <v>0.40237774314784996</v>
      </c>
      <c r="G383" s="302">
        <v>0.35933926640876951</v>
      </c>
      <c r="H383" s="302">
        <f>SUM(F383:G383)</f>
        <v>0.76171700955661947</v>
      </c>
      <c r="I383" s="303"/>
      <c r="J383" s="302">
        <v>0.41330179203660244</v>
      </c>
      <c r="K383" s="302">
        <v>0.39842621549149998</v>
      </c>
      <c r="L383" s="302">
        <f>SUM(J383:K383)</f>
        <v>0.81172800752810237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0.68464786638045327</v>
      </c>
      <c r="C384" s="302">
        <v>0.80968526340955982</v>
      </c>
      <c r="D384" s="302">
        <f t="shared" ref="D384:D391" si="127">SUM(B384:C384)</f>
        <v>1.4943331297900131</v>
      </c>
      <c r="E384" s="303"/>
      <c r="F384" s="302">
        <v>1.0500552090888315</v>
      </c>
      <c r="G384" s="302">
        <v>0.85228919368855827</v>
      </c>
      <c r="H384" s="302">
        <f t="shared" ref="H384:H391" si="128">SUM(F384:G384)</f>
        <v>1.9023444027773899</v>
      </c>
      <c r="I384" s="303"/>
      <c r="J384" s="302">
        <v>1.1016814445000889</v>
      </c>
      <c r="K384" s="302">
        <v>0.98769470864992637</v>
      </c>
      <c r="L384" s="302">
        <f t="shared" ref="L384:L391" si="129">SUM(J384:K384)</f>
        <v>2.089376153150015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0.59641947062756329</v>
      </c>
      <c r="C385" s="302">
        <v>0.50859352219058618</v>
      </c>
      <c r="D385" s="302">
        <f t="shared" si="127"/>
        <v>1.1050129928181494</v>
      </c>
      <c r="E385" s="303"/>
      <c r="F385" s="302">
        <v>0.76502157651916713</v>
      </c>
      <c r="G385" s="302">
        <v>0.48088167303126772</v>
      </c>
      <c r="H385" s="302">
        <f t="shared" si="128"/>
        <v>1.2459032495504347</v>
      </c>
      <c r="I385" s="303"/>
      <c r="J385" s="302">
        <v>0.80373247077886101</v>
      </c>
      <c r="K385" s="302">
        <v>0.46923514715328257</v>
      </c>
      <c r="L385" s="302">
        <f t="shared" si="129"/>
        <v>1.2729676179321436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0.81727422757003754</v>
      </c>
      <c r="C386" s="302">
        <v>0.21402323874609888</v>
      </c>
      <c r="D386" s="302">
        <f t="shared" si="127"/>
        <v>1.0312974663161365</v>
      </c>
      <c r="E386" s="303"/>
      <c r="F386" s="302">
        <v>0.86820002018822118</v>
      </c>
      <c r="G386" s="302">
        <v>0.2152474775695602</v>
      </c>
      <c r="H386" s="302">
        <f t="shared" si="128"/>
        <v>1.0834474977577813</v>
      </c>
      <c r="I386" s="303"/>
      <c r="J386" s="302">
        <v>0.75701656123974137</v>
      </c>
      <c r="K386" s="302">
        <v>0.21296532429739451</v>
      </c>
      <c r="L386" s="302">
        <f t="shared" si="129"/>
        <v>0.96998188553713582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9.5802807515908792E-2</v>
      </c>
      <c r="C387" s="302">
        <v>0.21486060760646836</v>
      </c>
      <c r="D387" s="302">
        <f t="shared" si="127"/>
        <v>0.31066341512237716</v>
      </c>
      <c r="E387" s="303"/>
      <c r="F387" s="302">
        <v>0.10787832317148351</v>
      </c>
      <c r="G387" s="302">
        <v>0.12437657683218416</v>
      </c>
      <c r="H387" s="302">
        <f t="shared" si="128"/>
        <v>0.23225490000366766</v>
      </c>
      <c r="I387" s="303"/>
      <c r="J387" s="302">
        <v>0.15463600809851508</v>
      </c>
      <c r="K387" s="302">
        <v>0.10891909568300347</v>
      </c>
      <c r="L387" s="302">
        <f t="shared" si="129"/>
        <v>0.26355510378151853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2.5514535146538386</v>
      </c>
      <c r="C388" s="302">
        <v>0.57661531961199564</v>
      </c>
      <c r="D388" s="302">
        <f t="shared" si="127"/>
        <v>3.128068834265834</v>
      </c>
      <c r="E388" s="303"/>
      <c r="F388" s="302">
        <v>1.7904925820325979</v>
      </c>
      <c r="G388" s="302">
        <v>0.38239302393964147</v>
      </c>
      <c r="H388" s="302">
        <f t="shared" si="128"/>
        <v>2.1728856059722395</v>
      </c>
      <c r="I388" s="303"/>
      <c r="J388" s="302">
        <v>1.5511381762572063</v>
      </c>
      <c r="K388" s="302">
        <v>0.38706601872904017</v>
      </c>
      <c r="L388" s="302">
        <f t="shared" si="129"/>
        <v>1.9382041949862465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0.19921576390073886</v>
      </c>
      <c r="C389" s="302">
        <v>0.19059947502571911</v>
      </c>
      <c r="D389" s="302">
        <f t="shared" si="127"/>
        <v>0.38981523892645797</v>
      </c>
      <c r="E389" s="303"/>
      <c r="F389" s="302">
        <v>0.16517925456623161</v>
      </c>
      <c r="G389" s="302">
        <v>0.14333133758224262</v>
      </c>
      <c r="H389" s="302">
        <f t="shared" si="128"/>
        <v>0.30851059214847421</v>
      </c>
      <c r="I389" s="303"/>
      <c r="J389" s="302">
        <v>0.14738366893165813</v>
      </c>
      <c r="K389" s="302">
        <v>0.16644949099328621</v>
      </c>
      <c r="L389" s="302">
        <f t="shared" si="129"/>
        <v>0.31383315992494432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3.5804740854317542E-2</v>
      </c>
      <c r="C390" s="302">
        <v>0.17468129799442947</v>
      </c>
      <c r="D390" s="302">
        <f t="shared" si="127"/>
        <v>0.210486038848747</v>
      </c>
      <c r="E390" s="303"/>
      <c r="F390" s="302">
        <v>3.9642007994517968E-2</v>
      </c>
      <c r="G390" s="302">
        <v>0.10373473207710819</v>
      </c>
      <c r="H390" s="302">
        <f t="shared" si="128"/>
        <v>0.14337674007162615</v>
      </c>
      <c r="I390" s="303"/>
      <c r="J390" s="302">
        <v>3.2923047074657631E-2</v>
      </c>
      <c r="K390" s="302">
        <v>8.1646255782474628E-2</v>
      </c>
      <c r="L390" s="302">
        <f t="shared" si="129"/>
        <v>0.11456930285713227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0.4132427960562618</v>
      </c>
      <c r="C391" s="302">
        <v>0.43935465027299281</v>
      </c>
      <c r="D391" s="302">
        <f t="shared" si="127"/>
        <v>0.8525974463292546</v>
      </c>
      <c r="E391" s="303"/>
      <c r="F391" s="302">
        <v>0.35554462470829234</v>
      </c>
      <c r="G391" s="302">
        <v>0.2490153774534723</v>
      </c>
      <c r="H391" s="302">
        <f t="shared" si="128"/>
        <v>0.60456000216176464</v>
      </c>
      <c r="I391" s="303"/>
      <c r="J391" s="302">
        <v>0.27752371754565469</v>
      </c>
      <c r="K391" s="302">
        <v>0.23926085675710185</v>
      </c>
      <c r="L391" s="302">
        <f t="shared" si="129"/>
        <v>0.51678457430275659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5.6988124130782909</v>
      </c>
      <c r="C393" s="311">
        <f t="shared" ref="C393:D393" si="130">SUM(C383:C391)</f>
        <v>3.5531875869217044</v>
      </c>
      <c r="D393" s="311">
        <f t="shared" si="130"/>
        <v>9.2519999999999953</v>
      </c>
      <c r="E393" s="311"/>
      <c r="F393" s="311">
        <f t="shared" ref="F393:H393" si="131">SUM(F383:F391)</f>
        <v>5.5443913414171924</v>
      </c>
      <c r="G393" s="311">
        <f t="shared" si="131"/>
        <v>2.9106086585828042</v>
      </c>
      <c r="H393" s="311">
        <f t="shared" si="131"/>
        <v>8.4549999999999983</v>
      </c>
      <c r="I393" s="311"/>
      <c r="J393" s="311">
        <f t="shared" ref="J393:L393" si="132">SUM(J383:J391)</f>
        <v>5.2393368864629855</v>
      </c>
      <c r="K393" s="311">
        <f t="shared" si="132"/>
        <v>3.0516631135370091</v>
      </c>
      <c r="L393" s="311">
        <f t="shared" si="132"/>
        <v>8.290999999999995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Stoke-on-Trent and Staffordshire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19.549037902689442</v>
      </c>
      <c r="C9" s="249">
        <f t="shared" ref="C9:D9" si="0">SUM(C26,C43,C60,C77,C94,C111,C128,C145,C162,C179,C196,C213,C230,C247,C264,C281,C298,C315,C332,C349,C366,C383)</f>
        <v>2.7948237797789437</v>
      </c>
      <c r="D9" s="249">
        <f t="shared" si="0"/>
        <v>4.4761878502325692</v>
      </c>
      <c r="E9" s="249">
        <f>SUM(B9:D9)</f>
        <v>26.820049532700956</v>
      </c>
      <c r="F9" s="238"/>
      <c r="G9" s="249">
        <f>SUM(G26,G43,G60,G77,G94,G111,G128,G145,G162,G179,G196,G213,G230,G247,G264,G281,G298,G315,G332,G349,G366,G383)</f>
        <v>21.558410995220175</v>
      </c>
      <c r="H9" s="249">
        <f t="shared" ref="H9:I9" si="1">SUM(H26,H43,H60,H77,H94,H111,H128,H145,H162,H179,H196,H213,H230,H247,H264,H281,H298,H315,H332,H349,H366,H383)</f>
        <v>4.323360891208087</v>
      </c>
      <c r="I9" s="249">
        <f t="shared" si="1"/>
        <v>5.2448040386856061</v>
      </c>
      <c r="J9" s="249">
        <f>SUM(G9:I9)</f>
        <v>31.126575925113869</v>
      </c>
      <c r="K9" s="238"/>
      <c r="L9" s="249">
        <f>SUM(L26,L43,L60,L77,L94,L111,L128,L145,L162,L179,L196,L213,L230,L247,L264,L281,L298,L315,L332,L349,L366,L383)</f>
        <v>24.821979122206471</v>
      </c>
      <c r="M9" s="249">
        <f t="shared" ref="M9:N9" si="2">SUM(M26,M43,M60,M77,M94,M111,M128,M145,M162,M179,M196,M213,M230,M247,M264,M281,M298,M315,M332,M349,M366,M383)</f>
        <v>5.6285810457914653</v>
      </c>
      <c r="N9" s="249">
        <f t="shared" si="2"/>
        <v>5.7898061804444962</v>
      </c>
      <c r="O9" s="249">
        <f>SUM(L9:N9)</f>
        <v>36.240366348442429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38.943713428471497</v>
      </c>
      <c r="C10" s="249">
        <f t="shared" si="3"/>
        <v>11.569080447392418</v>
      </c>
      <c r="D10" s="249">
        <f t="shared" si="3"/>
        <v>6.1840643425304762</v>
      </c>
      <c r="E10" s="249">
        <f t="shared" ref="E10:E17" si="4">SUM(B10:D10)</f>
        <v>56.696858218394389</v>
      </c>
      <c r="F10" s="238"/>
      <c r="G10" s="249">
        <f t="shared" ref="G10:I10" si="5">SUM(G27,G44,G61,G78,G95,G112,G129,G146,G163,G180,G197,G214,G231,G248,G265,G282,G299,G316,G333,G350,G367,G384)</f>
        <v>46.999568973525889</v>
      </c>
      <c r="H10" s="249">
        <f t="shared" si="5"/>
        <v>14.283713396740728</v>
      </c>
      <c r="I10" s="249">
        <f t="shared" si="5"/>
        <v>7.564438042507458</v>
      </c>
      <c r="J10" s="249">
        <f t="shared" ref="J10:J17" si="6">SUM(G10:I10)</f>
        <v>68.847720412774081</v>
      </c>
      <c r="K10" s="238"/>
      <c r="L10" s="249">
        <f t="shared" ref="L10:N10" si="7">SUM(L27,L44,L61,L78,L95,L112,L129,L146,L163,L180,L197,L214,L231,L248,L265,L282,L299,L316,L333,L350,L367,L384)</f>
        <v>57.278557888524269</v>
      </c>
      <c r="M10" s="249">
        <f t="shared" si="7"/>
        <v>18.124050413655638</v>
      </c>
      <c r="N10" s="249">
        <f t="shared" si="7"/>
        <v>7.1577796990195202</v>
      </c>
      <c r="O10" s="249">
        <f t="shared" ref="O10:O17" si="8">SUM(L10:N10)</f>
        <v>82.560388001199428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24.04228130284325</v>
      </c>
      <c r="C11" s="249">
        <f t="shared" si="3"/>
        <v>7.6486101535327009</v>
      </c>
      <c r="D11" s="249">
        <f t="shared" si="3"/>
        <v>5.3294098065164102</v>
      </c>
      <c r="E11" s="249">
        <f t="shared" si="4"/>
        <v>37.02030126289236</v>
      </c>
      <c r="F11" s="238"/>
      <c r="G11" s="249">
        <f t="shared" ref="G11:I11" si="9">SUM(G28,G45,G62,G79,G96,G113,G130,G147,G164,G181,G198,G215,G232,G249,G266,G283,G300,G317,G334,G351,G368,G385)</f>
        <v>27.140024148811435</v>
      </c>
      <c r="H11" s="249">
        <f t="shared" si="9"/>
        <v>9.0313437425035712</v>
      </c>
      <c r="I11" s="249">
        <f t="shared" si="9"/>
        <v>5.1699784120970911</v>
      </c>
      <c r="J11" s="249">
        <f t="shared" si="6"/>
        <v>41.341346303412095</v>
      </c>
      <c r="K11" s="238"/>
      <c r="L11" s="249">
        <f t="shared" ref="L11:N11" si="10">SUM(L28,L45,L62,L79,L96,L113,L130,L147,L164,L181,L198,L215,L232,L249,L266,L283,L300,L317,L334,L351,L368,L385)</f>
        <v>28.881861984461022</v>
      </c>
      <c r="M11" s="249">
        <f t="shared" si="10"/>
        <v>9.93009445090164</v>
      </c>
      <c r="N11" s="249">
        <f t="shared" si="10"/>
        <v>5.3851378844405691</v>
      </c>
      <c r="O11" s="249">
        <f t="shared" si="8"/>
        <v>44.197094319803227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21.005980803782357</v>
      </c>
      <c r="C12" s="249">
        <f t="shared" si="3"/>
        <v>16.392106447805606</v>
      </c>
      <c r="D12" s="249">
        <f t="shared" si="3"/>
        <v>1.3514185993471635</v>
      </c>
      <c r="E12" s="249">
        <f t="shared" si="4"/>
        <v>38.74950585093513</v>
      </c>
      <c r="F12" s="238"/>
      <c r="G12" s="249">
        <f t="shared" ref="G12:I12" si="11">SUM(G29,G46,G63,G80,G97,G114,G131,G148,G165,G182,G199,G216,G233,G250,G267,G284,G301,G318,G335,G352,G369,G386)</f>
        <v>20.58876528774061</v>
      </c>
      <c r="H12" s="249">
        <f t="shared" si="11"/>
        <v>15.744621578612165</v>
      </c>
      <c r="I12" s="249">
        <f t="shared" si="11"/>
        <v>1.1120875560923009</v>
      </c>
      <c r="J12" s="249">
        <f t="shared" si="6"/>
        <v>37.445474422445074</v>
      </c>
      <c r="K12" s="238"/>
      <c r="L12" s="249">
        <f t="shared" ref="L12:N12" si="12">SUM(L29,L46,L63,L80,L97,L114,L131,L148,L165,L182,L199,L216,L233,L250,L267,L284,L301,L318,L335,L352,L369,L386)</f>
        <v>18.067219255187673</v>
      </c>
      <c r="M12" s="249">
        <f t="shared" si="12"/>
        <v>13.445591135760486</v>
      </c>
      <c r="N12" s="249">
        <f t="shared" si="12"/>
        <v>1.024346011057538</v>
      </c>
      <c r="O12" s="249">
        <f t="shared" si="8"/>
        <v>32.537156402005699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24.709032795498391</v>
      </c>
      <c r="C13" s="249">
        <f t="shared" si="3"/>
        <v>3.5357808804195661</v>
      </c>
      <c r="D13" s="249">
        <f t="shared" si="3"/>
        <v>11.146646080570793</v>
      </c>
      <c r="E13" s="249">
        <f t="shared" si="4"/>
        <v>39.39145975648875</v>
      </c>
      <c r="F13" s="238"/>
      <c r="G13" s="249">
        <f t="shared" ref="G13:I13" si="13">SUM(G30,G47,G64,G81,G98,G115,G132,G149,G166,G183,G200,G217,G234,G251,G268,G285,G302,G319,G336,G353,G370,G387)</f>
        <v>19.819462204488733</v>
      </c>
      <c r="H13" s="249">
        <f t="shared" si="13"/>
        <v>2.8225640612339964</v>
      </c>
      <c r="I13" s="249">
        <f t="shared" si="13"/>
        <v>12.102329011698131</v>
      </c>
      <c r="J13" s="249">
        <f t="shared" si="6"/>
        <v>34.744355277420865</v>
      </c>
      <c r="K13" s="238"/>
      <c r="L13" s="249">
        <f t="shared" ref="L13:N13" si="14">SUM(L30,L47,L64,L81,L98,L115,L132,L149,L166,L183,L200,L217,L234,L251,L268,L285,L302,L319,L336,L353,L370,L387)</f>
        <v>16.525498317101164</v>
      </c>
      <c r="M13" s="249">
        <f t="shared" si="14"/>
        <v>3.2364266611443062</v>
      </c>
      <c r="N13" s="249">
        <f t="shared" si="14"/>
        <v>12.342931088109584</v>
      </c>
      <c r="O13" s="249">
        <f t="shared" si="8"/>
        <v>32.104856066355055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15.99105575728794</v>
      </c>
      <c r="C14" s="249">
        <f t="shared" si="3"/>
        <v>15.016328485300086</v>
      </c>
      <c r="D14" s="249">
        <f t="shared" si="3"/>
        <v>2.6759571053821203</v>
      </c>
      <c r="E14" s="249">
        <f t="shared" si="4"/>
        <v>33.683341347970142</v>
      </c>
      <c r="F14" s="238"/>
      <c r="G14" s="249">
        <f t="shared" ref="G14:I14" si="15">SUM(G31,G48,G65,G82,G99,G116,G133,G150,G167,G184,G201,G218,G235,G252,G269,G286,G303,G320,G337,G354,G371,G388)</f>
        <v>15.916111122191344</v>
      </c>
      <c r="H14" s="249">
        <f t="shared" si="15"/>
        <v>14.769704403844269</v>
      </c>
      <c r="I14" s="249">
        <f t="shared" si="15"/>
        <v>2.3480115130089754</v>
      </c>
      <c r="J14" s="249">
        <f t="shared" si="6"/>
        <v>33.033827039044589</v>
      </c>
      <c r="K14" s="238"/>
      <c r="L14" s="249">
        <f t="shared" ref="L14:N14" si="16">SUM(L31,L48,L65,L82,L99,L116,L133,L150,L167,L184,L201,L218,L235,L252,L269,L286,L303,L320,L337,L354,L371,L388)</f>
        <v>19.157542261844277</v>
      </c>
      <c r="M14" s="249">
        <f t="shared" si="16"/>
        <v>16.145571245602941</v>
      </c>
      <c r="N14" s="249">
        <f t="shared" si="16"/>
        <v>3.0075789588043396</v>
      </c>
      <c r="O14" s="249">
        <f t="shared" si="8"/>
        <v>38.31069246625156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9.1606575883967487</v>
      </c>
      <c r="C15" s="249">
        <f t="shared" si="3"/>
        <v>15.340712427801682</v>
      </c>
      <c r="D15" s="249">
        <f t="shared" si="3"/>
        <v>1.578763765579865</v>
      </c>
      <c r="E15" s="249">
        <f t="shared" si="4"/>
        <v>26.080133781778294</v>
      </c>
      <c r="F15" s="238"/>
      <c r="G15" s="249">
        <f t="shared" ref="G15:I15" si="17">SUM(G32,G49,G66,G83,G100,G117,G134,G151,G168,G185,G202,G219,G236,G253,G270,G287,G304,G321,G338,G355,G372,G389)</f>
        <v>8.468083076716864</v>
      </c>
      <c r="H15" s="249">
        <f t="shared" si="17"/>
        <v>14.149891037475797</v>
      </c>
      <c r="I15" s="249">
        <f t="shared" si="17"/>
        <v>1.0132745349657546</v>
      </c>
      <c r="J15" s="249">
        <f t="shared" si="6"/>
        <v>23.631248649158419</v>
      </c>
      <c r="K15" s="238"/>
      <c r="L15" s="249">
        <f t="shared" ref="L15:N15" si="18">SUM(L32,L49,L66,L83,L100,L117,L134,L151,L168,L185,L202,L219,L236,L253,L270,L287,L304,L321,L338,L355,L372,L389)</f>
        <v>9.1056721681367243</v>
      </c>
      <c r="M15" s="249">
        <f t="shared" si="18"/>
        <v>14.585355236915092</v>
      </c>
      <c r="N15" s="249">
        <f t="shared" si="18"/>
        <v>0.87816175571275579</v>
      </c>
      <c r="O15" s="249">
        <f t="shared" si="8"/>
        <v>24.569189160764573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21.605859683092653</v>
      </c>
      <c r="C16" s="249">
        <f t="shared" si="3"/>
        <v>3.013173283582637</v>
      </c>
      <c r="D16" s="249">
        <f t="shared" si="3"/>
        <v>3.4857810172029873</v>
      </c>
      <c r="E16" s="249">
        <f t="shared" si="4"/>
        <v>28.10481398387828</v>
      </c>
      <c r="F16" s="238"/>
      <c r="G16" s="249">
        <f t="shared" ref="G16:I16" si="19">SUM(G33,G50,G67,G84,G101,G118,G135,G152,G169,G186,G203,G220,G237,G254,G271,G288,G305,G322,G339,G356,G373,G390)</f>
        <v>17.6720417499265</v>
      </c>
      <c r="H16" s="249">
        <f t="shared" si="19"/>
        <v>4.1493754408497461</v>
      </c>
      <c r="I16" s="249">
        <f t="shared" si="19"/>
        <v>4.3474710259315437</v>
      </c>
      <c r="J16" s="249">
        <f t="shared" si="6"/>
        <v>26.168888216707789</v>
      </c>
      <c r="K16" s="238"/>
      <c r="L16" s="249">
        <f t="shared" ref="L16:N16" si="20">SUM(L33,L50,L67,L84,L101,L118,L135,L152,L169,L186,L203,L220,L237,L254,L271,L288,L305,L322,L339,L356,L373,L390)</f>
        <v>19.430137529489542</v>
      </c>
      <c r="M16" s="249">
        <f t="shared" si="20"/>
        <v>5.5541083625466756</v>
      </c>
      <c r="N16" s="249">
        <f t="shared" si="20"/>
        <v>5.4745031020125339</v>
      </c>
      <c r="O16" s="249">
        <f t="shared" si="8"/>
        <v>30.458748994048751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15.717645198715124</v>
      </c>
      <c r="C17" s="249">
        <f t="shared" si="3"/>
        <v>17.456767316401283</v>
      </c>
      <c r="D17" s="249">
        <f t="shared" si="3"/>
        <v>3.2421237498453626</v>
      </c>
      <c r="E17" s="249">
        <f t="shared" si="4"/>
        <v>36.416536264961771</v>
      </c>
      <c r="F17" s="238"/>
      <c r="G17" s="249">
        <f t="shared" ref="G17:I17" si="21">SUM(G34,G51,G68,G85,G102,G119,G136,G153,G170,G187,G204,G221,G238,G255,G272,G289,G306,G323,G340,G357,G374,G391)</f>
        <v>13.097706015872662</v>
      </c>
      <c r="H17" s="249">
        <f t="shared" si="21"/>
        <v>15.602355040958027</v>
      </c>
      <c r="I17" s="249">
        <f t="shared" si="21"/>
        <v>3.0885026970925953</v>
      </c>
      <c r="J17" s="249">
        <f t="shared" si="6"/>
        <v>31.788563753923285</v>
      </c>
      <c r="K17" s="238"/>
      <c r="L17" s="249">
        <f t="shared" ref="L17:N17" si="22">SUM(L34,L51,L68,L85,L102,L119,L136,L153,L170,L187,L204,L221,L238,L255,L272,L289,L306,L323,L340,L357,L374,L391)</f>
        <v>12.301552458179746</v>
      </c>
      <c r="M17" s="249">
        <f t="shared" si="22"/>
        <v>13.805857290150698</v>
      </c>
      <c r="N17" s="249">
        <f t="shared" si="22"/>
        <v>3.9840984927987253</v>
      </c>
      <c r="O17" s="249">
        <f t="shared" si="8"/>
        <v>30.091508241129169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190.72526446077742</v>
      </c>
      <c r="C19" s="247">
        <f t="shared" ref="C19:O19" si="23">SUM(C9:C17)</f>
        <v>92.767383222014914</v>
      </c>
      <c r="D19" s="247">
        <f t="shared" si="23"/>
        <v>39.470352317207748</v>
      </c>
      <c r="E19" s="247">
        <f t="shared" si="23"/>
        <v>322.96300000000008</v>
      </c>
      <c r="F19" s="247"/>
      <c r="G19" s="247">
        <f t="shared" si="23"/>
        <v>191.26017357449422</v>
      </c>
      <c r="H19" s="247">
        <f t="shared" si="23"/>
        <v>94.876929593426397</v>
      </c>
      <c r="I19" s="247">
        <f t="shared" si="23"/>
        <v>41.990896832079457</v>
      </c>
      <c r="J19" s="247">
        <f t="shared" si="23"/>
        <v>328.12800000000004</v>
      </c>
      <c r="K19" s="247"/>
      <c r="L19" s="247">
        <f t="shared" si="23"/>
        <v>205.57002098513087</v>
      </c>
      <c r="M19" s="247">
        <f t="shared" si="23"/>
        <v>100.45563584246894</v>
      </c>
      <c r="N19" s="247">
        <f t="shared" si="23"/>
        <v>45.044343172400055</v>
      </c>
      <c r="O19" s="247">
        <f t="shared" si="23"/>
        <v>351.06999999999988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0.1997471406327862</v>
      </c>
      <c r="C26" s="302">
        <v>3.7339951356364399E-2</v>
      </c>
      <c r="D26" s="302">
        <v>7.4406292615319364E-2</v>
      </c>
      <c r="E26" s="302">
        <f>SUM(B26:D26)</f>
        <v>0.31149338460446996</v>
      </c>
      <c r="F26" s="303"/>
      <c r="G26" s="302">
        <v>0.16900757772966227</v>
      </c>
      <c r="H26" s="302">
        <v>3.7503900048657559E-3</v>
      </c>
      <c r="I26" s="302">
        <v>6.0550697813712702E-2</v>
      </c>
      <c r="J26" s="302">
        <f>SUM(G26:I26)</f>
        <v>0.23330866554824073</v>
      </c>
      <c r="K26" s="303"/>
      <c r="L26" s="302">
        <v>0.23560369978589757</v>
      </c>
      <c r="M26" s="302">
        <v>4.5117971810003221E-3</v>
      </c>
      <c r="N26" s="302">
        <v>7.2365582061899331E-2</v>
      </c>
      <c r="O26" s="302">
        <f>SUM(L26:N26)</f>
        <v>0.31248107902879718</v>
      </c>
    </row>
    <row r="27" spans="1:15" s="236" customFormat="1" x14ac:dyDescent="0.2">
      <c r="A27" s="237" t="str">
        <f>name!E$5</f>
        <v>Professional occupations</v>
      </c>
      <c r="B27" s="302">
        <v>0.21931013947635838</v>
      </c>
      <c r="C27" s="302">
        <v>2.0602833362186993E-2</v>
      </c>
      <c r="D27" s="302">
        <v>1.8664003948406737E-2</v>
      </c>
      <c r="E27" s="302">
        <f t="shared" ref="E27:E34" si="24">SUM(B27:D27)</f>
        <v>0.25857697678695213</v>
      </c>
      <c r="F27" s="303"/>
      <c r="G27" s="302">
        <v>0.25236523204796291</v>
      </c>
      <c r="H27" s="302">
        <v>2.2940522188042945E-3</v>
      </c>
      <c r="I27" s="302">
        <v>1.3891710001182569E-2</v>
      </c>
      <c r="J27" s="302">
        <f t="shared" ref="J27:J34" si="25">SUM(G27:I27)</f>
        <v>0.26855099426794976</v>
      </c>
      <c r="K27" s="303"/>
      <c r="L27" s="302">
        <v>0.48639379140810401</v>
      </c>
      <c r="M27" s="302">
        <v>2.8322281943277535E-3</v>
      </c>
      <c r="N27" s="302">
        <v>1.196529766560947E-2</v>
      </c>
      <c r="O27" s="302">
        <f t="shared" ref="O27:O34" si="26">SUM(L27:N27)</f>
        <v>0.50119131726804123</v>
      </c>
    </row>
    <row r="28" spans="1:15" s="236" customFormat="1" x14ac:dyDescent="0.2">
      <c r="A28" s="237" t="str">
        <f>name!E$6</f>
        <v>Associate professional occupations</v>
      </c>
      <c r="B28" s="302">
        <v>0.1699594180310065</v>
      </c>
      <c r="C28" s="302">
        <v>2.5873303900040532E-2</v>
      </c>
      <c r="D28" s="302">
        <v>8.4050557205149062E-3</v>
      </c>
      <c r="E28" s="302">
        <f t="shared" si="24"/>
        <v>0.20423777765156192</v>
      </c>
      <c r="F28" s="303"/>
      <c r="G28" s="302">
        <v>0.17176463596767241</v>
      </c>
      <c r="H28" s="302">
        <v>2.2724647093841179E-3</v>
      </c>
      <c r="I28" s="302">
        <v>6.2978468249687012E-3</v>
      </c>
      <c r="J28" s="302">
        <f t="shared" si="25"/>
        <v>0.18033494750202522</v>
      </c>
      <c r="K28" s="303"/>
      <c r="L28" s="302">
        <v>0.24220575860674057</v>
      </c>
      <c r="M28" s="302">
        <v>2.1575510417732096E-3</v>
      </c>
      <c r="N28" s="302">
        <v>7.6571460325998621E-3</v>
      </c>
      <c r="O28" s="302">
        <f t="shared" si="26"/>
        <v>0.25202045568111364</v>
      </c>
    </row>
    <row r="29" spans="1:15" s="236" customFormat="1" x14ac:dyDescent="0.2">
      <c r="A29" s="237" t="str">
        <f>name!E$7</f>
        <v>Administrative and secretarial occupations</v>
      </c>
      <c r="B29" s="302">
        <v>0.2051234389420705</v>
      </c>
      <c r="C29" s="302">
        <v>0.17933631858332552</v>
      </c>
      <c r="D29" s="302">
        <v>9.6057075840172666E-3</v>
      </c>
      <c r="E29" s="302">
        <f t="shared" si="24"/>
        <v>0.39406546510941326</v>
      </c>
      <c r="F29" s="303"/>
      <c r="G29" s="302">
        <v>0.19158759061487765</v>
      </c>
      <c r="H29" s="302">
        <v>1.2719933950422251E-2</v>
      </c>
      <c r="I29" s="302">
        <v>1.1231661447500183E-2</v>
      </c>
      <c r="J29" s="302">
        <f t="shared" si="25"/>
        <v>0.21553918601280009</v>
      </c>
      <c r="K29" s="303"/>
      <c r="L29" s="302">
        <v>0.18079034675874928</v>
      </c>
      <c r="M29" s="302">
        <v>9.7139342645749197E-3</v>
      </c>
      <c r="N29" s="302">
        <v>5.9865376936828847E-3</v>
      </c>
      <c r="O29" s="302">
        <f t="shared" si="26"/>
        <v>0.19649081871700708</v>
      </c>
    </row>
    <row r="30" spans="1:15" s="236" customFormat="1" x14ac:dyDescent="0.2">
      <c r="A30" s="237" t="str">
        <f>name!E$8</f>
        <v>Skilled trades occupations</v>
      </c>
      <c r="B30" s="302">
        <v>0.68580404735045308</v>
      </c>
      <c r="C30" s="302">
        <v>0.24239343833331178</v>
      </c>
      <c r="D30" s="302">
        <v>2.2500197319990707</v>
      </c>
      <c r="E30" s="302">
        <f t="shared" si="24"/>
        <v>3.1782172176828354</v>
      </c>
      <c r="F30" s="303"/>
      <c r="G30" s="302">
        <v>0.39401333561282376</v>
      </c>
      <c r="H30" s="302">
        <v>1.3013536356380194E-2</v>
      </c>
      <c r="I30" s="302">
        <v>1.4628395896909048</v>
      </c>
      <c r="J30" s="302">
        <f>SUM(G30:I30)</f>
        <v>1.8698664616601088</v>
      </c>
      <c r="K30" s="303"/>
      <c r="L30" s="302">
        <v>0.32688214989787107</v>
      </c>
      <c r="M30" s="302">
        <v>1.699067479806431E-2</v>
      </c>
      <c r="N30" s="302">
        <v>1.412831149224749</v>
      </c>
      <c r="O30" s="302">
        <f t="shared" si="26"/>
        <v>1.7567039739206844</v>
      </c>
    </row>
    <row r="31" spans="1:15" s="236" customFormat="1" x14ac:dyDescent="0.2">
      <c r="A31" s="237" t="str">
        <f>name!E$9</f>
        <v>Caring, leisure and other service occupations</v>
      </c>
      <c r="B31" s="302">
        <v>0.18112127769615696</v>
      </c>
      <c r="C31" s="302">
        <v>8.1292693864507701E-2</v>
      </c>
      <c r="D31" s="302">
        <v>1.768086551068148E-2</v>
      </c>
      <c r="E31" s="302">
        <f t="shared" si="24"/>
        <v>0.28009483707134614</v>
      </c>
      <c r="F31" s="303"/>
      <c r="G31" s="302">
        <v>0.13837698975013837</v>
      </c>
      <c r="H31" s="302">
        <v>6.0323668610075569E-3</v>
      </c>
      <c r="I31" s="302">
        <v>1.2823898258834378E-2</v>
      </c>
      <c r="J31" s="302">
        <f t="shared" si="25"/>
        <v>0.1572332548699803</v>
      </c>
      <c r="K31" s="303"/>
      <c r="L31" s="302">
        <v>0.1508329775522198</v>
      </c>
      <c r="M31" s="302">
        <v>5.3926644861098582E-3</v>
      </c>
      <c r="N31" s="302">
        <v>1.5151832590740159E-2</v>
      </c>
      <c r="O31" s="302">
        <f t="shared" si="26"/>
        <v>0.17137747462906983</v>
      </c>
    </row>
    <row r="32" spans="1:15" s="236" customFormat="1" x14ac:dyDescent="0.2">
      <c r="A32" s="237" t="str">
        <f>name!E$10</f>
        <v>Sales and customer service occupations</v>
      </c>
      <c r="B32" s="302">
        <v>6.033060193563148E-2</v>
      </c>
      <c r="C32" s="302">
        <v>4.0445016635991281E-2</v>
      </c>
      <c r="D32" s="302">
        <v>2.0892938504294443E-2</v>
      </c>
      <c r="E32" s="302">
        <f t="shared" si="24"/>
        <v>0.1216685570759172</v>
      </c>
      <c r="F32" s="303"/>
      <c r="G32" s="302">
        <v>4.821835255272653E-2</v>
      </c>
      <c r="H32" s="302">
        <v>2.7446751652521958E-3</v>
      </c>
      <c r="I32" s="302">
        <v>1.3419176240646074E-2</v>
      </c>
      <c r="J32" s="302">
        <f t="shared" si="25"/>
        <v>6.4382203958624803E-2</v>
      </c>
      <c r="K32" s="303"/>
      <c r="L32" s="302">
        <v>5.7753177954659576E-2</v>
      </c>
      <c r="M32" s="302">
        <v>2.8280838569531451E-3</v>
      </c>
      <c r="N32" s="302">
        <v>1.032782164164479E-2</v>
      </c>
      <c r="O32" s="302">
        <f t="shared" si="26"/>
        <v>7.0909083453257513E-2</v>
      </c>
    </row>
    <row r="33" spans="1:15" s="236" customFormat="1" x14ac:dyDescent="0.2">
      <c r="A33" s="237" t="str">
        <f>name!E$11</f>
        <v>Process, plant and machine operatives</v>
      </c>
      <c r="B33" s="302">
        <v>0.18224805138349875</v>
      </c>
      <c r="C33" s="302">
        <v>4.633582939945613E-2</v>
      </c>
      <c r="D33" s="302">
        <v>1.1903445617912371E-2</v>
      </c>
      <c r="E33" s="302">
        <f t="shared" si="24"/>
        <v>0.24048732640086726</v>
      </c>
      <c r="F33" s="303"/>
      <c r="G33" s="302">
        <v>9.7785194550429708E-2</v>
      </c>
      <c r="H33" s="302">
        <v>2.9991533555384039E-3</v>
      </c>
      <c r="I33" s="302">
        <v>9.2781348252050817E-3</v>
      </c>
      <c r="J33" s="302">
        <f t="shared" si="25"/>
        <v>0.11006248273117319</v>
      </c>
      <c r="K33" s="303"/>
      <c r="L33" s="302">
        <v>8.625941981283157E-2</v>
      </c>
      <c r="M33" s="302">
        <v>5.2121494230805681E-3</v>
      </c>
      <c r="N33" s="302">
        <v>1.2245708726111464E-2</v>
      </c>
      <c r="O33" s="302">
        <f t="shared" si="26"/>
        <v>0.1037172779620236</v>
      </c>
    </row>
    <row r="34" spans="1:15" s="236" customFormat="1" x14ac:dyDescent="0.2">
      <c r="A34" s="237" t="str">
        <f>name!E$12</f>
        <v>Elementary occupations</v>
      </c>
      <c r="B34" s="302">
        <v>0.58910485502979926</v>
      </c>
      <c r="C34" s="302">
        <v>0.22662404155152502</v>
      </c>
      <c r="D34" s="302">
        <v>0.11042956103530419</v>
      </c>
      <c r="E34" s="302">
        <f t="shared" si="24"/>
        <v>0.92615845761662852</v>
      </c>
      <c r="F34" s="303"/>
      <c r="G34" s="302">
        <v>0.30541716188582735</v>
      </c>
      <c r="H34" s="302">
        <v>1.3634147474386446E-2</v>
      </c>
      <c r="I34" s="302">
        <v>5.8670494088881552E-2</v>
      </c>
      <c r="J34" s="302">
        <f t="shared" si="25"/>
        <v>0.37772180344909534</v>
      </c>
      <c r="K34" s="303"/>
      <c r="L34" s="302">
        <v>0.21007772311268769</v>
      </c>
      <c r="M34" s="302">
        <v>9.3014722401713532E-3</v>
      </c>
      <c r="N34" s="302">
        <v>6.0729323987144611E-2</v>
      </c>
      <c r="O34" s="302">
        <f t="shared" si="26"/>
        <v>0.28010851934000364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2.492748970477761</v>
      </c>
      <c r="C36" s="311">
        <f t="shared" ref="C36:O36" si="27">SUM(C26:C34)</f>
        <v>0.90024342698670945</v>
      </c>
      <c r="D36" s="311">
        <f t="shared" si="27"/>
        <v>2.5220076025355218</v>
      </c>
      <c r="E36" s="311">
        <f t="shared" si="27"/>
        <v>5.914999999999992</v>
      </c>
      <c r="F36" s="311"/>
      <c r="G36" s="311">
        <f t="shared" si="27"/>
        <v>1.7685360707121207</v>
      </c>
      <c r="H36" s="311">
        <f t="shared" si="27"/>
        <v>5.9460720096041211E-2</v>
      </c>
      <c r="I36" s="311">
        <f t="shared" si="27"/>
        <v>1.6490032091918363</v>
      </c>
      <c r="J36" s="311">
        <f t="shared" si="27"/>
        <v>3.4769999999999985</v>
      </c>
      <c r="K36" s="311"/>
      <c r="L36" s="311">
        <f t="shared" si="27"/>
        <v>1.976799044889761</v>
      </c>
      <c r="M36" s="311">
        <f t="shared" si="27"/>
        <v>5.8940555486055438E-2</v>
      </c>
      <c r="N36" s="311">
        <f t="shared" si="27"/>
        <v>1.6092603996241817</v>
      </c>
      <c r="O36" s="311">
        <f t="shared" si="27"/>
        <v>3.6449999999999987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1.6896214570358999E-2</v>
      </c>
      <c r="C43" s="302">
        <v>7.1206414341975832E-5</v>
      </c>
      <c r="D43" s="302">
        <v>1.3650035638836877E-2</v>
      </c>
      <c r="E43" s="302">
        <f>SUM(B43:D43)</f>
        <v>3.0617456623537851E-2</v>
      </c>
      <c r="F43" s="303"/>
      <c r="G43" s="302">
        <v>9.0101406482876997E-2</v>
      </c>
      <c r="H43" s="302">
        <v>1.1355427262602382E-3</v>
      </c>
      <c r="I43" s="302">
        <v>0</v>
      </c>
      <c r="J43" s="302">
        <f>SUM(G43:I43)</f>
        <v>9.1236949209137233E-2</v>
      </c>
      <c r="K43" s="303"/>
      <c r="L43" s="302">
        <v>3.9144241531441484E-2</v>
      </c>
      <c r="M43" s="302">
        <v>5.890726993019274E-4</v>
      </c>
      <c r="N43" s="302">
        <v>0</v>
      </c>
      <c r="O43" s="302">
        <f>SUM(L43:N43)</f>
        <v>3.9733314230743409E-2</v>
      </c>
    </row>
    <row r="44" spans="1:15" s="236" customFormat="1" x14ac:dyDescent="0.2">
      <c r="A44" s="237" t="str">
        <f>name!E$5</f>
        <v>Professional occupations</v>
      </c>
      <c r="B44" s="302">
        <v>1.863572775839582E-2</v>
      </c>
      <c r="C44" s="302">
        <v>2.7973147360180515E-4</v>
      </c>
      <c r="D44" s="302">
        <v>1.0436037702955016E-2</v>
      </c>
      <c r="E44" s="302">
        <f t="shared" ref="E44:E51" si="28">SUM(B44:D44)</f>
        <v>2.9351496934952641E-2</v>
      </c>
      <c r="F44" s="303"/>
      <c r="G44" s="302">
        <v>9.7828222103389317E-2</v>
      </c>
      <c r="H44" s="302">
        <v>2.9052585341435358E-3</v>
      </c>
      <c r="I44" s="302">
        <v>0</v>
      </c>
      <c r="J44" s="302">
        <f t="shared" ref="J44:J46" si="29">SUM(G44:I44)</f>
        <v>0.10073348063753285</v>
      </c>
      <c r="K44" s="303"/>
      <c r="L44" s="302">
        <v>4.1590992859840796E-2</v>
      </c>
      <c r="M44" s="302">
        <v>1.3231414518243905E-3</v>
      </c>
      <c r="N44" s="302">
        <v>0</v>
      </c>
      <c r="O44" s="302">
        <f t="shared" ref="O44:O51" si="30">SUM(L44:N44)</f>
        <v>4.2914134311665186E-2</v>
      </c>
    </row>
    <row r="45" spans="1:15" s="236" customFormat="1" x14ac:dyDescent="0.2">
      <c r="A45" s="237" t="str">
        <f>name!E$6</f>
        <v>Associate professional occupations</v>
      </c>
      <c r="B45" s="302">
        <v>1.4511570599408229E-2</v>
      </c>
      <c r="C45" s="302">
        <v>1.7423241009559981E-4</v>
      </c>
      <c r="D45" s="302">
        <v>5.9354129098893064E-3</v>
      </c>
      <c r="E45" s="302">
        <f t="shared" si="28"/>
        <v>2.0621215919393136E-2</v>
      </c>
      <c r="F45" s="303"/>
      <c r="G45" s="302">
        <v>8.8788613466030258E-2</v>
      </c>
      <c r="H45" s="302">
        <v>1.6880184143740248E-3</v>
      </c>
      <c r="I45" s="302">
        <v>0</v>
      </c>
      <c r="J45" s="302">
        <f t="shared" si="29"/>
        <v>9.0476631880404279E-2</v>
      </c>
      <c r="K45" s="303"/>
      <c r="L45" s="302">
        <v>3.5412983343571028E-2</v>
      </c>
      <c r="M45" s="302">
        <v>6.9526763317985193E-4</v>
      </c>
      <c r="N45" s="302">
        <v>0</v>
      </c>
      <c r="O45" s="302">
        <f t="shared" si="30"/>
        <v>3.6108250976750883E-2</v>
      </c>
    </row>
    <row r="46" spans="1:15" s="236" customFormat="1" x14ac:dyDescent="0.2">
      <c r="A46" s="237" t="str">
        <f>name!E$7</f>
        <v>Administrative and secretarial occupations</v>
      </c>
      <c r="B46" s="302">
        <v>2.4389224211880068E-3</v>
      </c>
      <c r="C46" s="302">
        <v>3.5654830927916547E-4</v>
      </c>
      <c r="D46" s="302">
        <v>2.7672111425429465E-3</v>
      </c>
      <c r="E46" s="302">
        <f t="shared" si="28"/>
        <v>5.5626818730101189E-3</v>
      </c>
      <c r="F46" s="303"/>
      <c r="G46" s="302">
        <v>2.8630535132462546E-2</v>
      </c>
      <c r="H46" s="302">
        <v>2.4567302355534269E-3</v>
      </c>
      <c r="I46" s="302">
        <v>0</v>
      </c>
      <c r="J46" s="302">
        <f t="shared" si="29"/>
        <v>3.1087265368015975E-2</v>
      </c>
      <c r="K46" s="303"/>
      <c r="L46" s="302">
        <v>1.058502055630834E-2</v>
      </c>
      <c r="M46" s="302">
        <v>8.3894042471945008E-4</v>
      </c>
      <c r="N46" s="302">
        <v>0</v>
      </c>
      <c r="O46" s="302">
        <f t="shared" si="30"/>
        <v>1.1423960981027791E-2</v>
      </c>
    </row>
    <row r="47" spans="1:15" s="236" customFormat="1" x14ac:dyDescent="0.2">
      <c r="A47" s="237" t="str">
        <f>name!E$8</f>
        <v>Skilled trades occupations</v>
      </c>
      <c r="B47" s="302">
        <v>2.4667788119059366E-2</v>
      </c>
      <c r="C47" s="302">
        <v>6.417574137159942E-5</v>
      </c>
      <c r="D47" s="302">
        <v>2.5885788757053663E-2</v>
      </c>
      <c r="E47" s="302">
        <f t="shared" si="28"/>
        <v>5.0617752617484628E-2</v>
      </c>
      <c r="F47" s="303"/>
      <c r="G47" s="302">
        <v>9.3482603495743749E-2</v>
      </c>
      <c r="H47" s="302">
        <v>6.9063569486609586E-4</v>
      </c>
      <c r="I47" s="302">
        <v>0</v>
      </c>
      <c r="J47" s="302">
        <f>SUM(G47:I47)</f>
        <v>9.4173239190609839E-2</v>
      </c>
      <c r="K47" s="303"/>
      <c r="L47" s="302">
        <v>2.9000710994760141E-2</v>
      </c>
      <c r="M47" s="302">
        <v>4.7984457122072057E-4</v>
      </c>
      <c r="N47" s="302">
        <v>0</v>
      </c>
      <c r="O47" s="302">
        <f t="shared" si="30"/>
        <v>2.9480555565980861E-2</v>
      </c>
    </row>
    <row r="48" spans="1:15" s="236" customFormat="1" x14ac:dyDescent="0.2">
      <c r="A48" s="237" t="str">
        <f>name!E$9</f>
        <v>Caring, leisure and other service occupations</v>
      </c>
      <c r="B48" s="302">
        <v>3.3424492908363987E-3</v>
      </c>
      <c r="C48" s="302">
        <v>3.4426859089198042E-4</v>
      </c>
      <c r="D48" s="302">
        <v>8.2269927781417952E-4</v>
      </c>
      <c r="E48" s="302">
        <f t="shared" si="28"/>
        <v>4.5094171595425588E-3</v>
      </c>
      <c r="F48" s="303"/>
      <c r="G48" s="302">
        <v>1.0830265802319087E-2</v>
      </c>
      <c r="H48" s="302">
        <v>2.2557442282603426E-3</v>
      </c>
      <c r="I48" s="302">
        <v>0</v>
      </c>
      <c r="J48" s="302">
        <f t="shared" ref="J48:J51" si="31">SUM(G48:I48)</f>
        <v>1.308601003057943E-2</v>
      </c>
      <c r="K48" s="303"/>
      <c r="L48" s="302">
        <v>4.4449275562181744E-3</v>
      </c>
      <c r="M48" s="302">
        <v>9.0213566703752296E-4</v>
      </c>
      <c r="N48" s="302">
        <v>0</v>
      </c>
      <c r="O48" s="302">
        <f t="shared" si="30"/>
        <v>5.3470632232556978E-3</v>
      </c>
    </row>
    <row r="49" spans="1:15" s="236" customFormat="1" x14ac:dyDescent="0.2">
      <c r="A49" s="237" t="str">
        <f>name!E$10</f>
        <v>Sales and customer service occupations</v>
      </c>
      <c r="B49" s="302">
        <v>2.1148181256984947E-3</v>
      </c>
      <c r="C49" s="302">
        <v>3.8757112276025652E-4</v>
      </c>
      <c r="D49" s="302">
        <v>1.9657089980657343E-3</v>
      </c>
      <c r="E49" s="302">
        <f t="shared" si="28"/>
        <v>4.4680982465244851E-3</v>
      </c>
      <c r="F49" s="303"/>
      <c r="G49" s="302">
        <v>1.1183130080348186E-2</v>
      </c>
      <c r="H49" s="302">
        <v>2.6824530436737994E-3</v>
      </c>
      <c r="I49" s="302">
        <v>0</v>
      </c>
      <c r="J49" s="302">
        <f t="shared" si="31"/>
        <v>1.3865583124021984E-2</v>
      </c>
      <c r="K49" s="303"/>
      <c r="L49" s="302">
        <v>4.7933399689057375E-3</v>
      </c>
      <c r="M49" s="302">
        <v>1.0802410090496916E-3</v>
      </c>
      <c r="N49" s="302">
        <v>0</v>
      </c>
      <c r="O49" s="302">
        <f t="shared" si="30"/>
        <v>5.8735809779554291E-3</v>
      </c>
    </row>
    <row r="50" spans="1:15" s="236" customFormat="1" x14ac:dyDescent="0.2">
      <c r="A50" s="237" t="str">
        <f>name!E$11</f>
        <v>Process, plant and machine operatives</v>
      </c>
      <c r="B50" s="302">
        <v>1.699702950812176E-2</v>
      </c>
      <c r="C50" s="302">
        <v>9.0063218338930806E-5</v>
      </c>
      <c r="D50" s="302">
        <v>1.6010362450193188E-2</v>
      </c>
      <c r="E50" s="302">
        <f t="shared" si="28"/>
        <v>3.3097455176653884E-2</v>
      </c>
      <c r="F50" s="303"/>
      <c r="G50" s="302">
        <v>5.6590671453636644E-2</v>
      </c>
      <c r="H50" s="302">
        <v>1.7532711824751628E-3</v>
      </c>
      <c r="I50" s="302">
        <v>0</v>
      </c>
      <c r="J50" s="302">
        <f t="shared" si="31"/>
        <v>5.8343942636111805E-2</v>
      </c>
      <c r="K50" s="303"/>
      <c r="L50" s="302">
        <v>1.5791996904156395E-2</v>
      </c>
      <c r="M50" s="302">
        <v>9.2718283582185663E-4</v>
      </c>
      <c r="N50" s="302">
        <v>0</v>
      </c>
      <c r="O50" s="302">
        <f t="shared" si="30"/>
        <v>1.6719179739978253E-2</v>
      </c>
    </row>
    <row r="51" spans="1:15" s="236" customFormat="1" x14ac:dyDescent="0.2">
      <c r="A51" s="237" t="str">
        <f>name!E$12</f>
        <v>Elementary occupations</v>
      </c>
      <c r="B51" s="302">
        <v>1.6998274333961429E-3</v>
      </c>
      <c r="C51" s="302">
        <v>4.0611576281720369E-4</v>
      </c>
      <c r="D51" s="302">
        <v>3.9048482252687665E-2</v>
      </c>
      <c r="E51" s="302">
        <f t="shared" si="28"/>
        <v>4.1154425448901008E-2</v>
      </c>
      <c r="F51" s="303"/>
      <c r="G51" s="302">
        <v>4.7672320501081595E-3</v>
      </c>
      <c r="H51" s="302">
        <v>2.229665873477621E-3</v>
      </c>
      <c r="I51" s="302">
        <v>0</v>
      </c>
      <c r="J51" s="302">
        <f t="shared" si="31"/>
        <v>6.996897923585781E-3</v>
      </c>
      <c r="K51" s="303"/>
      <c r="L51" s="302">
        <v>8.5937691795032721E-4</v>
      </c>
      <c r="M51" s="302">
        <v>5.4058307469200158E-4</v>
      </c>
      <c r="N51" s="302">
        <v>0</v>
      </c>
      <c r="O51" s="302">
        <f t="shared" si="30"/>
        <v>1.3999599926423287E-3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0.10130434782646321</v>
      </c>
      <c r="C53" s="311">
        <f t="shared" ref="C53:E53" si="32">SUM(C43:C51)</f>
        <v>2.1739130434985173E-3</v>
      </c>
      <c r="D53" s="311">
        <f t="shared" si="32"/>
        <v>0.11652173913003858</v>
      </c>
      <c r="E53" s="311">
        <f t="shared" si="32"/>
        <v>0.22000000000000031</v>
      </c>
      <c r="F53" s="311"/>
      <c r="G53" s="311">
        <f t="shared" ref="G53:J53" si="33">SUM(G43:G51)</f>
        <v>0.48220268006691491</v>
      </c>
      <c r="H53" s="311">
        <f t="shared" si="33"/>
        <v>1.7797319933084244E-2</v>
      </c>
      <c r="I53" s="311">
        <f t="shared" si="33"/>
        <v>0</v>
      </c>
      <c r="J53" s="311">
        <f t="shared" si="33"/>
        <v>0.49999999999999911</v>
      </c>
      <c r="K53" s="311"/>
      <c r="L53" s="311">
        <f t="shared" ref="L53:O53" si="34">SUM(L43:L51)</f>
        <v>0.18162359063315242</v>
      </c>
      <c r="M53" s="311">
        <f t="shared" si="34"/>
        <v>7.3764093668474131E-3</v>
      </c>
      <c r="N53" s="311">
        <f t="shared" si="34"/>
        <v>0</v>
      </c>
      <c r="O53" s="311">
        <f t="shared" si="34"/>
        <v>0.18899999999999986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0.19313933286247595</v>
      </c>
      <c r="C60" s="302">
        <v>1.0379777257791002E-2</v>
      </c>
      <c r="D60" s="302">
        <v>2.5457782534923867E-2</v>
      </c>
      <c r="E60" s="302">
        <f>SUM(B60:D60)</f>
        <v>0.22897689265519081</v>
      </c>
      <c r="F60" s="303"/>
      <c r="G60" s="302">
        <v>0.23033338081926172</v>
      </c>
      <c r="H60" s="302">
        <v>1.9978750105737113E-2</v>
      </c>
      <c r="I60" s="302">
        <v>1.4097883511255757E-2</v>
      </c>
      <c r="J60" s="302">
        <f>SUM(G60:I60)</f>
        <v>0.26441001443625456</v>
      </c>
      <c r="K60" s="303"/>
      <c r="L60" s="302">
        <v>0.23537092419615488</v>
      </c>
      <c r="M60" s="302">
        <v>2.1644392229482529E-2</v>
      </c>
      <c r="N60" s="302">
        <v>1.7092573524971854E-2</v>
      </c>
      <c r="O60" s="302">
        <f>SUM(L60:N60)</f>
        <v>0.27410788995060925</v>
      </c>
    </row>
    <row r="61" spans="1:15" s="236" customFormat="1" x14ac:dyDescent="0.2">
      <c r="A61" s="237" t="str">
        <f>name!E$5</f>
        <v>Professional occupations</v>
      </c>
      <c r="B61" s="302">
        <v>0.19013350767407955</v>
      </c>
      <c r="C61" s="302">
        <v>1.0005343021289949E-2</v>
      </c>
      <c r="D61" s="302">
        <v>1.5392364297037079E-2</v>
      </c>
      <c r="E61" s="302">
        <f t="shared" ref="E61:E68" si="35">SUM(B61:D61)</f>
        <v>0.21553121499240657</v>
      </c>
      <c r="F61" s="303"/>
      <c r="G61" s="302">
        <v>0.25825276609917813</v>
      </c>
      <c r="H61" s="302">
        <v>1.5159979155013723E-2</v>
      </c>
      <c r="I61" s="302">
        <v>1.1751819615767843E-2</v>
      </c>
      <c r="J61" s="302">
        <f t="shared" ref="J61:J63" si="36">SUM(G61:I61)</f>
        <v>0.28516456486995967</v>
      </c>
      <c r="K61" s="303"/>
      <c r="L61" s="302">
        <v>0.33438423403781387</v>
      </c>
      <c r="M61" s="302">
        <v>1.5183863791137142E-2</v>
      </c>
      <c r="N61" s="302">
        <v>8.5089917094167619E-3</v>
      </c>
      <c r="O61" s="302">
        <f t="shared" ref="O61:O68" si="37">SUM(L61:N61)</f>
        <v>0.35807708953836775</v>
      </c>
    </row>
    <row r="62" spans="1:15" s="236" customFormat="1" x14ac:dyDescent="0.2">
      <c r="A62" s="237" t="str">
        <f>name!E$6</f>
        <v>Associate professional occupations</v>
      </c>
      <c r="B62" s="302">
        <v>0.2530612903485856</v>
      </c>
      <c r="C62" s="302">
        <v>1.9170276374440961E-2</v>
      </c>
      <c r="D62" s="302">
        <v>1.1278469225759015E-2</v>
      </c>
      <c r="E62" s="302">
        <f t="shared" si="35"/>
        <v>0.2835100359487856</v>
      </c>
      <c r="F62" s="303"/>
      <c r="G62" s="302">
        <v>0.31261043911993341</v>
      </c>
      <c r="H62" s="302">
        <v>2.4830226343596946E-2</v>
      </c>
      <c r="I62" s="302">
        <v>6.6126777671102893E-3</v>
      </c>
      <c r="J62" s="302">
        <f t="shared" si="36"/>
        <v>0.34405334323064063</v>
      </c>
      <c r="K62" s="303"/>
      <c r="L62" s="302">
        <v>0.31885025159697944</v>
      </c>
      <c r="M62" s="302">
        <v>1.8534388212305679E-2</v>
      </c>
      <c r="N62" s="302">
        <v>5.3069072418866657E-3</v>
      </c>
      <c r="O62" s="302">
        <f t="shared" si="37"/>
        <v>0.34269154705117177</v>
      </c>
    </row>
    <row r="63" spans="1:15" s="236" customFormat="1" x14ac:dyDescent="0.2">
      <c r="A63" s="237" t="str">
        <f>name!E$7</f>
        <v>Administrative and secretarial occupations</v>
      </c>
      <c r="B63" s="302">
        <v>0.18691536879530982</v>
      </c>
      <c r="C63" s="302">
        <v>3.8991590968009644E-2</v>
      </c>
      <c r="D63" s="302">
        <v>6.714917572593143E-3</v>
      </c>
      <c r="E63" s="302">
        <f t="shared" si="35"/>
        <v>0.23262187733591261</v>
      </c>
      <c r="F63" s="303"/>
      <c r="G63" s="302">
        <v>0.20230743196397577</v>
      </c>
      <c r="H63" s="302">
        <v>3.7085682447546717E-2</v>
      </c>
      <c r="I63" s="302">
        <v>3.9494896830523591E-3</v>
      </c>
      <c r="J63" s="302">
        <f t="shared" si="36"/>
        <v>0.24334260409457487</v>
      </c>
      <c r="K63" s="303"/>
      <c r="L63" s="302">
        <v>0.18220472794944684</v>
      </c>
      <c r="M63" s="302">
        <v>3.6185196698653305E-2</v>
      </c>
      <c r="N63" s="302">
        <v>4.0531549006884221E-3</v>
      </c>
      <c r="O63" s="302">
        <f t="shared" si="37"/>
        <v>0.22244307954878856</v>
      </c>
    </row>
    <row r="64" spans="1:15" s="236" customFormat="1" x14ac:dyDescent="0.2">
      <c r="A64" s="237" t="str">
        <f>name!E$8</f>
        <v>Skilled trades occupations</v>
      </c>
      <c r="B64" s="302">
        <v>0.43214298464180062</v>
      </c>
      <c r="C64" s="302">
        <v>3.2520274500499921E-2</v>
      </c>
      <c r="D64" s="302">
        <v>7.5461028633771202E-2</v>
      </c>
      <c r="E64" s="302">
        <f t="shared" si="35"/>
        <v>0.5401242877760718</v>
      </c>
      <c r="F64" s="303"/>
      <c r="G64" s="302">
        <v>0.32924223602782204</v>
      </c>
      <c r="H64" s="302">
        <v>3.0464500061715114E-2</v>
      </c>
      <c r="I64" s="302">
        <v>2.4292323643298721E-2</v>
      </c>
      <c r="J64" s="302">
        <f>SUM(G64:I64)</f>
        <v>0.38399905973283588</v>
      </c>
      <c r="K64" s="303"/>
      <c r="L64" s="302">
        <v>0.28344666648022165</v>
      </c>
      <c r="M64" s="302">
        <v>2.6524366847613209E-2</v>
      </c>
      <c r="N64" s="302">
        <v>2.2882656650453661E-2</v>
      </c>
      <c r="O64" s="302">
        <f t="shared" si="37"/>
        <v>0.33285368997828851</v>
      </c>
    </row>
    <row r="65" spans="1:15" s="236" customFormat="1" x14ac:dyDescent="0.2">
      <c r="A65" s="237" t="str">
        <f>name!E$9</f>
        <v>Caring, leisure and other service occupations</v>
      </c>
      <c r="B65" s="302">
        <v>2.464610646367256E-2</v>
      </c>
      <c r="C65" s="302">
        <v>3.9836536462749773E-3</v>
      </c>
      <c r="D65" s="302">
        <v>4.2171910009404382E-3</v>
      </c>
      <c r="E65" s="302">
        <f t="shared" si="35"/>
        <v>3.2846951110887979E-2</v>
      </c>
      <c r="F65" s="303"/>
      <c r="G65" s="302">
        <v>2.8436907497185963E-2</v>
      </c>
      <c r="H65" s="302">
        <v>4.4263071356397598E-3</v>
      </c>
      <c r="I65" s="302">
        <v>4.0207116991953359E-3</v>
      </c>
      <c r="J65" s="302">
        <f t="shared" ref="J65:J68" si="38">SUM(G65:I65)</f>
        <v>3.6883926332021061E-2</v>
      </c>
      <c r="K65" s="303"/>
      <c r="L65" s="302">
        <v>2.8735314990084006E-2</v>
      </c>
      <c r="M65" s="302">
        <v>3.5838610124284726E-3</v>
      </c>
      <c r="N65" s="302">
        <v>5.4037725495631869E-3</v>
      </c>
      <c r="O65" s="302">
        <f t="shared" si="37"/>
        <v>3.7722948552075669E-2</v>
      </c>
    </row>
    <row r="66" spans="1:15" s="236" customFormat="1" x14ac:dyDescent="0.2">
      <c r="A66" s="237" t="str">
        <f>name!E$10</f>
        <v>Sales and customer service occupations</v>
      </c>
      <c r="B66" s="302">
        <v>4.9673805771481366E-2</v>
      </c>
      <c r="C66" s="302">
        <v>3.4207581868950419E-2</v>
      </c>
      <c r="D66" s="302">
        <v>6.9984442013624843E-3</v>
      </c>
      <c r="E66" s="302">
        <f t="shared" si="35"/>
        <v>9.0879831841794281E-2</v>
      </c>
      <c r="F66" s="303"/>
      <c r="G66" s="302">
        <v>5.0503782647607215E-2</v>
      </c>
      <c r="H66" s="302">
        <v>3.3410295940073088E-2</v>
      </c>
      <c r="I66" s="302">
        <v>3.8392960137515102E-3</v>
      </c>
      <c r="J66" s="302">
        <f t="shared" si="38"/>
        <v>8.7753374601431802E-2</v>
      </c>
      <c r="K66" s="303"/>
      <c r="L66" s="302">
        <v>5.4963893208167136E-2</v>
      </c>
      <c r="M66" s="302">
        <v>2.6544109000673603E-2</v>
      </c>
      <c r="N66" s="302">
        <v>4.3571063709303953E-3</v>
      </c>
      <c r="O66" s="302">
        <f t="shared" si="37"/>
        <v>8.5865108579771143E-2</v>
      </c>
    </row>
    <row r="67" spans="1:15" s="236" customFormat="1" x14ac:dyDescent="0.2">
      <c r="A67" s="237" t="str">
        <f>name!E$11</f>
        <v>Process, plant and machine operatives</v>
      </c>
      <c r="B67" s="302">
        <v>1.1738299105629855</v>
      </c>
      <c r="C67" s="302">
        <v>0.14717517136423491</v>
      </c>
      <c r="D67" s="302">
        <v>2.2591004434137554E-2</v>
      </c>
      <c r="E67" s="302">
        <f t="shared" si="35"/>
        <v>1.3435960863613579</v>
      </c>
      <c r="F67" s="303"/>
      <c r="G67" s="302">
        <v>0.9037171294699291</v>
      </c>
      <c r="H67" s="302">
        <v>0.1562827323999019</v>
      </c>
      <c r="I67" s="302">
        <v>1.3456284027301441E-2</v>
      </c>
      <c r="J67" s="302">
        <f t="shared" si="38"/>
        <v>1.0734561458971323</v>
      </c>
      <c r="K67" s="303"/>
      <c r="L67" s="302">
        <v>0.9050831394214981</v>
      </c>
      <c r="M67" s="302">
        <v>0.17416977999518385</v>
      </c>
      <c r="N67" s="302">
        <v>1.5744184930909875E-2</v>
      </c>
      <c r="O67" s="302">
        <f t="shared" si="37"/>
        <v>1.0949971043475919</v>
      </c>
    </row>
    <row r="68" spans="1:15" s="236" customFormat="1" x14ac:dyDescent="0.2">
      <c r="A68" s="237" t="str">
        <f>name!E$12</f>
        <v>Elementary occupations</v>
      </c>
      <c r="B68" s="302">
        <v>0.5395481075226134</v>
      </c>
      <c r="C68" s="302">
        <v>6.7508886235296842E-2</v>
      </c>
      <c r="D68" s="302">
        <v>6.8558282196767842E-3</v>
      </c>
      <c r="E68" s="302">
        <f t="shared" si="35"/>
        <v>0.61391282197758701</v>
      </c>
      <c r="F68" s="303"/>
      <c r="G68" s="302">
        <v>0.40928799755585599</v>
      </c>
      <c r="H68" s="302">
        <v>5.9835233741662545E-2</v>
      </c>
      <c r="I68" s="302">
        <v>2.81373550763037E-3</v>
      </c>
      <c r="J68" s="302">
        <f t="shared" si="38"/>
        <v>0.47193696680514891</v>
      </c>
      <c r="K68" s="303"/>
      <c r="L68" s="302">
        <v>0.32586607286990682</v>
      </c>
      <c r="M68" s="302">
        <v>4.5555155111570128E-2</v>
      </c>
      <c r="N68" s="302">
        <v>3.820314471856007E-3</v>
      </c>
      <c r="O68" s="302">
        <f t="shared" si="37"/>
        <v>0.37524154245333291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3.0430904146430042</v>
      </c>
      <c r="C70" s="311">
        <f t="shared" ref="C70:E70" si="39">SUM(C60:C68)</f>
        <v>0.36394255523678865</v>
      </c>
      <c r="D70" s="311">
        <f t="shared" si="39"/>
        <v>0.17496703012020157</v>
      </c>
      <c r="E70" s="311">
        <f t="shared" si="39"/>
        <v>3.5819999999999945</v>
      </c>
      <c r="F70" s="311"/>
      <c r="G70" s="311">
        <f t="shared" ref="G70:J70" si="40">SUM(G60:G68)</f>
        <v>2.724692071200749</v>
      </c>
      <c r="H70" s="311">
        <f t="shared" si="40"/>
        <v>0.38147370733088692</v>
      </c>
      <c r="I70" s="311">
        <f t="shared" si="40"/>
        <v>8.4834221468363613E-2</v>
      </c>
      <c r="J70" s="311">
        <f t="shared" si="40"/>
        <v>3.1909999999999994</v>
      </c>
      <c r="K70" s="311"/>
      <c r="L70" s="311">
        <f t="shared" ref="L70:O70" si="41">SUM(L60:L68)</f>
        <v>2.6689052247502727</v>
      </c>
      <c r="M70" s="311">
        <f t="shared" si="41"/>
        <v>0.36792511289904795</v>
      </c>
      <c r="N70" s="311">
        <f t="shared" si="41"/>
        <v>8.716966235067683E-2</v>
      </c>
      <c r="O70" s="311">
        <f t="shared" si="41"/>
        <v>3.123999999999997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0.72575823193003453</v>
      </c>
      <c r="C77" s="302">
        <v>4.5726297752961352E-2</v>
      </c>
      <c r="D77" s="302">
        <v>6.734693929254007E-2</v>
      </c>
      <c r="E77" s="302">
        <f>SUM(B77:D77)</f>
        <v>0.83883146897553595</v>
      </c>
      <c r="F77" s="303"/>
      <c r="G77" s="302">
        <v>0.6844423989877535</v>
      </c>
      <c r="H77" s="302">
        <v>6.1050668074222374E-2</v>
      </c>
      <c r="I77" s="302">
        <v>5.8749873109817718E-2</v>
      </c>
      <c r="J77" s="302">
        <f>SUM(G77:I77)</f>
        <v>0.80424294017179354</v>
      </c>
      <c r="K77" s="303"/>
      <c r="L77" s="302">
        <v>0.6879238487796776</v>
      </c>
      <c r="M77" s="302">
        <v>7.184486323762404E-2</v>
      </c>
      <c r="N77" s="302">
        <v>5.9520719419128711E-2</v>
      </c>
      <c r="O77" s="302">
        <f>SUM(L77:N77)</f>
        <v>0.8192894314364304</v>
      </c>
    </row>
    <row r="78" spans="1:15" s="236" customFormat="1" x14ac:dyDescent="0.2">
      <c r="A78" s="237" t="str">
        <f>name!E$5</f>
        <v>Professional occupations</v>
      </c>
      <c r="B78" s="302">
        <v>1.3207633219468597</v>
      </c>
      <c r="C78" s="302">
        <v>3.9055198734546243E-2</v>
      </c>
      <c r="D78" s="302">
        <v>8.6864901594724861E-2</v>
      </c>
      <c r="E78" s="302">
        <f t="shared" ref="E78:E85" si="42">SUM(B78:D78)</f>
        <v>1.4466834222761309</v>
      </c>
      <c r="F78" s="303"/>
      <c r="G78" s="302">
        <v>1.3467403354167025</v>
      </c>
      <c r="H78" s="302">
        <v>5.1496271869874689E-2</v>
      </c>
      <c r="I78" s="302">
        <v>4.3800695966345518E-2</v>
      </c>
      <c r="J78" s="302">
        <f t="shared" ref="J78:J80" si="43">SUM(G78:I78)</f>
        <v>1.4420373032529226</v>
      </c>
      <c r="K78" s="303"/>
      <c r="L78" s="302">
        <v>1.5718774147884322</v>
      </c>
      <c r="M78" s="302">
        <v>6.0261225650838746E-2</v>
      </c>
      <c r="N78" s="302">
        <v>3.5758169559409546E-2</v>
      </c>
      <c r="O78" s="302">
        <f t="shared" ref="O78:O85" si="44">SUM(L78:N78)</f>
        <v>1.6678968099986806</v>
      </c>
    </row>
    <row r="79" spans="1:15" s="236" customFormat="1" x14ac:dyDescent="0.2">
      <c r="A79" s="237" t="str">
        <f>name!E$6</f>
        <v>Associate professional occupations</v>
      </c>
      <c r="B79" s="302">
        <v>0.6984752812244911</v>
      </c>
      <c r="C79" s="302">
        <v>4.3347505156752425E-2</v>
      </c>
      <c r="D79" s="302">
        <v>2.6399411413248357E-2</v>
      </c>
      <c r="E79" s="302">
        <f t="shared" si="42"/>
        <v>0.76822219779449186</v>
      </c>
      <c r="F79" s="303"/>
      <c r="G79" s="302">
        <v>0.69109840702561387</v>
      </c>
      <c r="H79" s="302">
        <v>3.978229104358752E-2</v>
      </c>
      <c r="I79" s="302">
        <v>1.6717580821449935E-2</v>
      </c>
      <c r="J79" s="302">
        <f t="shared" si="43"/>
        <v>0.74759827889065134</v>
      </c>
      <c r="K79" s="303"/>
      <c r="L79" s="302">
        <v>0.63675441577131897</v>
      </c>
      <c r="M79" s="302">
        <v>4.1598265022026626E-2</v>
      </c>
      <c r="N79" s="302">
        <v>1.809843816222605E-2</v>
      </c>
      <c r="O79" s="302">
        <f t="shared" si="44"/>
        <v>0.69645111895557155</v>
      </c>
    </row>
    <row r="80" spans="1:15" s="236" customFormat="1" x14ac:dyDescent="0.2">
      <c r="A80" s="237" t="str">
        <f>name!E$7</f>
        <v>Administrative and secretarial occupations</v>
      </c>
      <c r="B80" s="302">
        <v>0.4260416057872784</v>
      </c>
      <c r="C80" s="302">
        <v>0.17144736511929956</v>
      </c>
      <c r="D80" s="302">
        <v>1.361369122006279E-2</v>
      </c>
      <c r="E80" s="302">
        <f t="shared" si="42"/>
        <v>0.61110266212664077</v>
      </c>
      <c r="F80" s="303"/>
      <c r="G80" s="302">
        <v>0.3880599901315388</v>
      </c>
      <c r="H80" s="302">
        <v>0.13712403580075072</v>
      </c>
      <c r="I80" s="302">
        <v>1.6832599231935679E-2</v>
      </c>
      <c r="J80" s="302">
        <f t="shared" si="43"/>
        <v>0.54201662516422522</v>
      </c>
      <c r="K80" s="303"/>
      <c r="L80" s="302">
        <v>0.31173167427975812</v>
      </c>
      <c r="M80" s="302">
        <v>0.11442380208806358</v>
      </c>
      <c r="N80" s="302">
        <v>1.2669518347191206E-2</v>
      </c>
      <c r="O80" s="302">
        <f t="shared" si="44"/>
        <v>0.43882499471501291</v>
      </c>
    </row>
    <row r="81" spans="1:15" s="236" customFormat="1" x14ac:dyDescent="0.2">
      <c r="A81" s="237" t="str">
        <f>name!E$8</f>
        <v>Skilled trades occupations</v>
      </c>
      <c r="B81" s="302">
        <v>1.8702521424497409</v>
      </c>
      <c r="C81" s="302">
        <v>3.8585529509843966E-2</v>
      </c>
      <c r="D81" s="302">
        <v>0.16402362098871259</v>
      </c>
      <c r="E81" s="302">
        <f t="shared" si="42"/>
        <v>2.0728612929482977</v>
      </c>
      <c r="F81" s="303"/>
      <c r="G81" s="302">
        <v>1.31504435729046</v>
      </c>
      <c r="H81" s="302">
        <v>2.8034451326348454E-2</v>
      </c>
      <c r="I81" s="302">
        <v>7.0650382455834812E-2</v>
      </c>
      <c r="J81" s="302">
        <f>SUM(G81:I81)</f>
        <v>1.4137291910726433</v>
      </c>
      <c r="K81" s="303"/>
      <c r="L81" s="302">
        <v>1.1424560853302459</v>
      </c>
      <c r="M81" s="302">
        <v>2.5666297381339152E-2</v>
      </c>
      <c r="N81" s="302">
        <v>7.779426558629314E-2</v>
      </c>
      <c r="O81" s="302">
        <f t="shared" si="44"/>
        <v>1.2459166482978781</v>
      </c>
    </row>
    <row r="82" spans="1:15" s="236" customFormat="1" x14ac:dyDescent="0.2">
      <c r="A82" s="237" t="str">
        <f>name!E$9</f>
        <v>Caring, leisure and other service occupations</v>
      </c>
      <c r="B82" s="302">
        <v>2.6729983909871514E-2</v>
      </c>
      <c r="C82" s="302">
        <v>1.503576147755907E-2</v>
      </c>
      <c r="D82" s="302">
        <v>1.0059550589811832E-2</v>
      </c>
      <c r="E82" s="302">
        <f t="shared" si="42"/>
        <v>5.1825295977242412E-2</v>
      </c>
      <c r="F82" s="303"/>
      <c r="G82" s="302">
        <v>2.2694493484161388E-2</v>
      </c>
      <c r="H82" s="302">
        <v>1.1224225035423151E-2</v>
      </c>
      <c r="I82" s="302">
        <v>1.5691576658923633E-2</v>
      </c>
      <c r="J82" s="302">
        <f t="shared" ref="J82:J85" si="45">SUM(G82:I82)</f>
        <v>4.9610295178508179E-2</v>
      </c>
      <c r="K82" s="303"/>
      <c r="L82" s="302">
        <v>1.9662982115684947E-2</v>
      </c>
      <c r="M82" s="302">
        <v>1.1290579973936923E-2</v>
      </c>
      <c r="N82" s="302">
        <v>3.0446428491955124E-2</v>
      </c>
      <c r="O82" s="302">
        <f t="shared" si="44"/>
        <v>6.1399990581576996E-2</v>
      </c>
    </row>
    <row r="83" spans="1:15" s="236" customFormat="1" x14ac:dyDescent="0.2">
      <c r="A83" s="237" t="str">
        <f>name!E$10</f>
        <v>Sales and customer service occupations</v>
      </c>
      <c r="B83" s="302">
        <v>0.1545567373174859</v>
      </c>
      <c r="C83" s="302">
        <v>5.4289529375864336E-2</v>
      </c>
      <c r="D83" s="302">
        <v>9.415066216193195E-3</v>
      </c>
      <c r="E83" s="302">
        <f t="shared" si="42"/>
        <v>0.21826133290954344</v>
      </c>
      <c r="F83" s="303"/>
      <c r="G83" s="302">
        <v>0.1352843231185098</v>
      </c>
      <c r="H83" s="302">
        <v>5.3924763185995588E-2</v>
      </c>
      <c r="I83" s="302">
        <v>6.9165053102360772E-3</v>
      </c>
      <c r="J83" s="302">
        <f t="shared" si="45"/>
        <v>0.19612559161474147</v>
      </c>
      <c r="K83" s="303"/>
      <c r="L83" s="302">
        <v>0.13129768269446715</v>
      </c>
      <c r="M83" s="302">
        <v>8.083047512397698E-2</v>
      </c>
      <c r="N83" s="302">
        <v>7.5503483813014879E-3</v>
      </c>
      <c r="O83" s="302">
        <f t="shared" si="44"/>
        <v>0.2196785061997456</v>
      </c>
    </row>
    <row r="84" spans="1:15" s="236" customFormat="1" x14ac:dyDescent="0.2">
      <c r="A84" s="237" t="str">
        <f>name!E$11</f>
        <v>Process, plant and machine operatives</v>
      </c>
      <c r="B84" s="302">
        <v>1.2516519571623006</v>
      </c>
      <c r="C84" s="302">
        <v>5.5753674978393064E-2</v>
      </c>
      <c r="D84" s="302">
        <v>2.6640114272823805E-2</v>
      </c>
      <c r="E84" s="302">
        <f t="shared" si="42"/>
        <v>1.3340457464135176</v>
      </c>
      <c r="F84" s="303"/>
      <c r="G84" s="302">
        <v>0.81229474770318244</v>
      </c>
      <c r="H84" s="302">
        <v>4.0475267996701751E-2</v>
      </c>
      <c r="I84" s="302">
        <v>1.5696556726045349E-2</v>
      </c>
      <c r="J84" s="302">
        <f t="shared" si="45"/>
        <v>0.86846657242592951</v>
      </c>
      <c r="K84" s="303"/>
      <c r="L84" s="302">
        <v>0.86796354637407258</v>
      </c>
      <c r="M84" s="302">
        <v>3.7777027820877128E-2</v>
      </c>
      <c r="N84" s="302">
        <v>1.6213195534681622E-2</v>
      </c>
      <c r="O84" s="302">
        <f t="shared" si="44"/>
        <v>0.92195376972963128</v>
      </c>
    </row>
    <row r="85" spans="1:15" s="236" customFormat="1" x14ac:dyDescent="0.2">
      <c r="A85" s="237" t="str">
        <f>name!E$12</f>
        <v>Elementary occupations</v>
      </c>
      <c r="B85" s="302">
        <v>0.24692055604102731</v>
      </c>
      <c r="C85" s="302">
        <v>3.3222820900674237E-2</v>
      </c>
      <c r="D85" s="302">
        <v>1.9023203636902276E-2</v>
      </c>
      <c r="E85" s="302">
        <f t="shared" si="42"/>
        <v>0.29916658057860385</v>
      </c>
      <c r="F85" s="303"/>
      <c r="G85" s="302">
        <v>0.16046103998162822</v>
      </c>
      <c r="H85" s="302">
        <v>2.5807670683057182E-2</v>
      </c>
      <c r="I85" s="302">
        <v>1.2904491563912043E-2</v>
      </c>
      <c r="J85" s="302">
        <f t="shared" si="45"/>
        <v>0.19917320222859744</v>
      </c>
      <c r="K85" s="303"/>
      <c r="L85" s="302">
        <v>0.11179448649173571</v>
      </c>
      <c r="M85" s="302">
        <v>1.7040769909886684E-2</v>
      </c>
      <c r="N85" s="302">
        <v>1.3753473683836816E-2</v>
      </c>
      <c r="O85" s="302">
        <f t="shared" si="44"/>
        <v>0.14258873008545919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6.7211498177690894</v>
      </c>
      <c r="C87" s="311">
        <f t="shared" ref="C87:E87" si="46">SUM(C77:C85)</f>
        <v>0.49646368300589427</v>
      </c>
      <c r="D87" s="311">
        <f t="shared" si="46"/>
        <v>0.42338649922501981</v>
      </c>
      <c r="E87" s="311">
        <f t="shared" si="46"/>
        <v>7.6410000000000045</v>
      </c>
      <c r="F87" s="311"/>
      <c r="G87" s="311">
        <f t="shared" ref="G87:J87" si="47">SUM(G77:G85)</f>
        <v>5.5561200931395511</v>
      </c>
      <c r="H87" s="311">
        <f t="shared" si="47"/>
        <v>0.44891964501596143</v>
      </c>
      <c r="I87" s="311">
        <f t="shared" si="47"/>
        <v>0.25796026184450077</v>
      </c>
      <c r="J87" s="311">
        <f t="shared" si="47"/>
        <v>6.2630000000000123</v>
      </c>
      <c r="K87" s="311"/>
      <c r="L87" s="311">
        <f t="shared" ref="L87:O87" si="48">SUM(L77:L85)</f>
        <v>5.4814621366253933</v>
      </c>
      <c r="M87" s="311">
        <f t="shared" si="48"/>
        <v>0.46073330620856978</v>
      </c>
      <c r="N87" s="311">
        <f t="shared" si="48"/>
        <v>0.2718045571660237</v>
      </c>
      <c r="O87" s="311">
        <f t="shared" si="48"/>
        <v>6.2139999999999871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1.8253718076006684</v>
      </c>
      <c r="C94" s="302">
        <v>7.1929339356811589E-2</v>
      </c>
      <c r="D94" s="302">
        <v>0.37362998201902536</v>
      </c>
      <c r="E94" s="302">
        <f>SUM(B94:D94)</f>
        <v>2.2709311289765055</v>
      </c>
      <c r="F94" s="303"/>
      <c r="G94" s="302">
        <v>2.2231392119973235</v>
      </c>
      <c r="H94" s="302">
        <v>0.19180309839963106</v>
      </c>
      <c r="I94" s="302">
        <v>0.29452976565291633</v>
      </c>
      <c r="J94" s="302">
        <f>SUM(G94:I94)</f>
        <v>2.7094720760498707</v>
      </c>
      <c r="K94" s="303"/>
      <c r="L94" s="302">
        <v>2.0333082283984423</v>
      </c>
      <c r="M94" s="302">
        <v>0.18326987409225837</v>
      </c>
      <c r="N94" s="302">
        <v>0.26775148954104461</v>
      </c>
      <c r="O94" s="302">
        <f>SUM(L94:N94)</f>
        <v>2.4843295920317452</v>
      </c>
    </row>
    <row r="95" spans="1:15" s="236" customFormat="1" x14ac:dyDescent="0.2">
      <c r="A95" s="237" t="str">
        <f>name!E$5</f>
        <v>Professional occupations</v>
      </c>
      <c r="B95" s="302">
        <v>3.0220583378253632</v>
      </c>
      <c r="C95" s="302">
        <v>6.8397911456422059E-2</v>
      </c>
      <c r="D95" s="302">
        <v>0.20102058945353751</v>
      </c>
      <c r="E95" s="302">
        <f t="shared" ref="E95:E102" si="49">SUM(B95:D95)</f>
        <v>3.2914768387353224</v>
      </c>
      <c r="F95" s="303"/>
      <c r="G95" s="302">
        <v>4.007748609127936</v>
      </c>
      <c r="H95" s="302">
        <v>0.17986166712986096</v>
      </c>
      <c r="I95" s="302">
        <v>0.15609255801434391</v>
      </c>
      <c r="J95" s="302">
        <f t="shared" ref="J95:J97" si="50">SUM(G95:I95)</f>
        <v>4.3437028342721407</v>
      </c>
      <c r="K95" s="303"/>
      <c r="L95" s="302">
        <v>4.2832153187251301</v>
      </c>
      <c r="M95" s="302">
        <v>0.16850587216523177</v>
      </c>
      <c r="N95" s="302">
        <v>0.11200362792220921</v>
      </c>
      <c r="O95" s="302">
        <f t="shared" ref="O95:O102" si="51">SUM(L95:N95)</f>
        <v>4.5637248188125712</v>
      </c>
    </row>
    <row r="96" spans="1:15" s="236" customFormat="1" x14ac:dyDescent="0.2">
      <c r="A96" s="237" t="str">
        <f>name!E$6</f>
        <v>Associate professional occupations</v>
      </c>
      <c r="B96" s="302">
        <v>1.9138561868230102</v>
      </c>
      <c r="C96" s="302">
        <v>9.6984607688667041E-2</v>
      </c>
      <c r="D96" s="302">
        <v>0.15812111766143264</v>
      </c>
      <c r="E96" s="302">
        <f t="shared" si="49"/>
        <v>2.1689619121731099</v>
      </c>
      <c r="F96" s="303"/>
      <c r="G96" s="302">
        <v>2.4235740571806383</v>
      </c>
      <c r="H96" s="302">
        <v>0.21635504929516849</v>
      </c>
      <c r="I96" s="302">
        <v>0.11449758562268712</v>
      </c>
      <c r="J96" s="302">
        <f t="shared" si="50"/>
        <v>2.7544266920984941</v>
      </c>
      <c r="K96" s="303"/>
      <c r="L96" s="302">
        <v>2.0609944866810865</v>
      </c>
      <c r="M96" s="302">
        <v>0.1626660211559984</v>
      </c>
      <c r="N96" s="302">
        <v>0.1031819304817017</v>
      </c>
      <c r="O96" s="302">
        <f t="shared" si="51"/>
        <v>2.3268424383187867</v>
      </c>
    </row>
    <row r="97" spans="1:15" s="236" customFormat="1" x14ac:dyDescent="0.2">
      <c r="A97" s="237" t="str">
        <f>name!E$7</f>
        <v>Administrative and secretarial occupations</v>
      </c>
      <c r="B97" s="302">
        <v>1.4747519844480848</v>
      </c>
      <c r="C97" s="302">
        <v>0.3400340014043175</v>
      </c>
      <c r="D97" s="302">
        <v>5.1799056834859088E-2</v>
      </c>
      <c r="E97" s="302">
        <f t="shared" si="49"/>
        <v>1.8665850426872614</v>
      </c>
      <c r="F97" s="303"/>
      <c r="G97" s="302">
        <v>1.7130209558269862</v>
      </c>
      <c r="H97" s="302">
        <v>0.45436602896965356</v>
      </c>
      <c r="I97" s="302">
        <v>4.2581808258509407E-2</v>
      </c>
      <c r="J97" s="302">
        <f t="shared" si="50"/>
        <v>2.209968793055149</v>
      </c>
      <c r="K97" s="303"/>
      <c r="L97" s="302">
        <v>1.341713511083118</v>
      </c>
      <c r="M97" s="302">
        <v>0.30050897601299997</v>
      </c>
      <c r="N97" s="302">
        <v>4.0674448968583674E-2</v>
      </c>
      <c r="O97" s="302">
        <f t="shared" si="51"/>
        <v>1.6828969360647017</v>
      </c>
    </row>
    <row r="98" spans="1:15" s="236" customFormat="1" x14ac:dyDescent="0.2">
      <c r="A98" s="237" t="str">
        <f>name!E$8</f>
        <v>Skilled trades occupations</v>
      </c>
      <c r="B98" s="302">
        <v>7.5724695169287735</v>
      </c>
      <c r="C98" s="302">
        <v>0.15236095207965883</v>
      </c>
      <c r="D98" s="302">
        <v>1.100734548922057</v>
      </c>
      <c r="E98" s="302">
        <f t="shared" si="49"/>
        <v>8.8255650179304883</v>
      </c>
      <c r="F98" s="303"/>
      <c r="G98" s="302">
        <v>6.4640106931063386</v>
      </c>
      <c r="H98" s="302">
        <v>0.26777482874601805</v>
      </c>
      <c r="I98" s="302">
        <v>0.61098083169061412</v>
      </c>
      <c r="J98" s="302">
        <f>SUM(G98:I98)</f>
        <v>7.3427663535429701</v>
      </c>
      <c r="K98" s="303"/>
      <c r="L98" s="302">
        <v>5.177196408835691</v>
      </c>
      <c r="M98" s="302">
        <v>0.24796582838912082</v>
      </c>
      <c r="N98" s="302">
        <v>0.54045049366622755</v>
      </c>
      <c r="O98" s="302">
        <f t="shared" si="51"/>
        <v>5.9656127308910394</v>
      </c>
    </row>
    <row r="99" spans="1:15" s="236" customFormat="1" x14ac:dyDescent="0.2">
      <c r="A99" s="237" t="str">
        <f>name!E$9</f>
        <v>Caring, leisure and other service occupations</v>
      </c>
      <c r="B99" s="302">
        <v>0.16272180109458259</v>
      </c>
      <c r="C99" s="302">
        <v>5.0851824631673558E-2</v>
      </c>
      <c r="D99" s="302">
        <v>3.5050254548556148E-2</v>
      </c>
      <c r="E99" s="302">
        <f t="shared" si="49"/>
        <v>0.2486238802748123</v>
      </c>
      <c r="F99" s="303"/>
      <c r="G99" s="302">
        <v>0.19284399664401339</v>
      </c>
      <c r="H99" s="302">
        <v>0.1300046295226632</v>
      </c>
      <c r="I99" s="302">
        <v>4.3663729866634457E-2</v>
      </c>
      <c r="J99" s="302">
        <f t="shared" ref="J99:J102" si="52">SUM(G99:I99)</f>
        <v>0.36651235603331106</v>
      </c>
      <c r="K99" s="303"/>
      <c r="L99" s="302">
        <v>0.18656128660390434</v>
      </c>
      <c r="M99" s="302">
        <v>0.12705312670976951</v>
      </c>
      <c r="N99" s="302">
        <v>5.3149443238378835E-2</v>
      </c>
      <c r="O99" s="302">
        <f t="shared" si="51"/>
        <v>0.36676385655205268</v>
      </c>
    </row>
    <row r="100" spans="1:15" s="236" customFormat="1" x14ac:dyDescent="0.2">
      <c r="A100" s="237" t="str">
        <f>name!E$10</f>
        <v>Sales and customer service occupations</v>
      </c>
      <c r="B100" s="302">
        <v>0.57293698643393565</v>
      </c>
      <c r="C100" s="302">
        <v>0.14341579378935096</v>
      </c>
      <c r="D100" s="302">
        <v>6.8116268043386011E-2</v>
      </c>
      <c r="E100" s="302">
        <f t="shared" si="49"/>
        <v>0.78446904826667263</v>
      </c>
      <c r="F100" s="303"/>
      <c r="G100" s="302">
        <v>0.63986739304250695</v>
      </c>
      <c r="H100" s="302">
        <v>0.23994042581115052</v>
      </c>
      <c r="I100" s="302">
        <v>3.7078926041803795E-2</v>
      </c>
      <c r="J100" s="302">
        <f t="shared" si="52"/>
        <v>0.91688674489546118</v>
      </c>
      <c r="K100" s="303"/>
      <c r="L100" s="302">
        <v>0.60855592120232549</v>
      </c>
      <c r="M100" s="302">
        <v>0.22381314929574761</v>
      </c>
      <c r="N100" s="302">
        <v>2.6153626120000061E-2</v>
      </c>
      <c r="O100" s="302">
        <f t="shared" si="51"/>
        <v>0.85852269661807312</v>
      </c>
    </row>
    <row r="101" spans="1:15" s="236" customFormat="1" x14ac:dyDescent="0.2">
      <c r="A101" s="237" t="str">
        <f>name!E$11</f>
        <v>Process, plant and machine operatives</v>
      </c>
      <c r="B101" s="302">
        <v>5.6133448169325391</v>
      </c>
      <c r="C101" s="302">
        <v>0.2049124941643998</v>
      </c>
      <c r="D101" s="302">
        <v>0.19725691263166251</v>
      </c>
      <c r="E101" s="302">
        <f t="shared" si="49"/>
        <v>6.0155142237286006</v>
      </c>
      <c r="F101" s="303"/>
      <c r="G101" s="302">
        <v>4.7836227415416603</v>
      </c>
      <c r="H101" s="302">
        <v>0.38352559223360422</v>
      </c>
      <c r="I101" s="302">
        <v>0.16159866437833387</v>
      </c>
      <c r="J101" s="302">
        <f t="shared" si="52"/>
        <v>5.3287469981535986</v>
      </c>
      <c r="K101" s="303"/>
      <c r="L101" s="302">
        <v>5.0176687918515146</v>
      </c>
      <c r="M101" s="302">
        <v>0.46458070857236378</v>
      </c>
      <c r="N101" s="302">
        <v>0.16038743328198382</v>
      </c>
      <c r="O101" s="302">
        <f t="shared" si="51"/>
        <v>5.6426369337058624</v>
      </c>
    </row>
    <row r="102" spans="1:15" s="236" customFormat="1" x14ac:dyDescent="0.2">
      <c r="A102" s="237" t="str">
        <f>name!E$12</f>
        <v>Elementary occupations</v>
      </c>
      <c r="B102" s="302">
        <v>1.1769513101191849</v>
      </c>
      <c r="C102" s="302">
        <v>0.17574161685830775</v>
      </c>
      <c r="D102" s="302">
        <v>0.14917998024970802</v>
      </c>
      <c r="E102" s="302">
        <f t="shared" si="49"/>
        <v>1.5018729072272006</v>
      </c>
      <c r="F102" s="303"/>
      <c r="G102" s="302">
        <v>1.0343074443260414</v>
      </c>
      <c r="H102" s="302">
        <v>0.2539231670962272</v>
      </c>
      <c r="I102" s="302">
        <v>9.5286540476769585E-2</v>
      </c>
      <c r="J102" s="302">
        <f t="shared" si="52"/>
        <v>1.3835171518990381</v>
      </c>
      <c r="K102" s="303"/>
      <c r="L102" s="302">
        <v>0.59145416872612711</v>
      </c>
      <c r="M102" s="302">
        <v>0.17058293927549734</v>
      </c>
      <c r="N102" s="302">
        <v>8.8632889003530321E-2</v>
      </c>
      <c r="O102" s="302">
        <f t="shared" si="51"/>
        <v>0.85066999700515467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23.334462748206143</v>
      </c>
      <c r="C104" s="311">
        <f t="shared" ref="C104:E104" si="53">SUM(C94:C102)</f>
        <v>1.304628541429609</v>
      </c>
      <c r="D104" s="311">
        <f t="shared" si="53"/>
        <v>2.3349087103642248</v>
      </c>
      <c r="E104" s="311">
        <f t="shared" si="53"/>
        <v>26.973999999999975</v>
      </c>
      <c r="F104" s="311"/>
      <c r="G104" s="311">
        <f t="shared" ref="G104:J104" si="54">SUM(G94:G102)</f>
        <v>23.482135102793446</v>
      </c>
      <c r="H104" s="311">
        <f t="shared" si="54"/>
        <v>2.3175544872039771</v>
      </c>
      <c r="I104" s="311">
        <f t="shared" si="54"/>
        <v>1.5563104100026126</v>
      </c>
      <c r="J104" s="311">
        <f t="shared" si="54"/>
        <v>27.356000000000034</v>
      </c>
      <c r="K104" s="311"/>
      <c r="L104" s="311">
        <f t="shared" ref="L104:O104" si="55">SUM(L94:L102)</f>
        <v>21.300668122107339</v>
      </c>
      <c r="M104" s="311">
        <f t="shared" si="55"/>
        <v>2.0489464956689876</v>
      </c>
      <c r="N104" s="311">
        <f t="shared" si="55"/>
        <v>1.39238538222366</v>
      </c>
      <c r="O104" s="311">
        <f t="shared" si="55"/>
        <v>24.741999999999987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3.7405721498084035E-2</v>
      </c>
      <c r="C111" s="302">
        <v>1.3275174594690334E-3</v>
      </c>
      <c r="D111" s="302">
        <v>3.5639750257419433E-3</v>
      </c>
      <c r="E111" s="302">
        <f>SUM(B111:D111)</f>
        <v>4.2297213983295008E-2</v>
      </c>
      <c r="F111" s="303"/>
      <c r="G111" s="302">
        <v>4.1195074624172101E-2</v>
      </c>
      <c r="H111" s="302">
        <v>1.8225172069023532E-3</v>
      </c>
      <c r="I111" s="302">
        <v>0</v>
      </c>
      <c r="J111" s="302">
        <f>SUM(G111:I111)</f>
        <v>4.3017591831074453E-2</v>
      </c>
      <c r="K111" s="303"/>
      <c r="L111" s="302">
        <v>4.2487195398536938E-2</v>
      </c>
      <c r="M111" s="302">
        <v>1.6817650905598227E-3</v>
      </c>
      <c r="N111" s="302">
        <v>0</v>
      </c>
      <c r="O111" s="302">
        <f>SUM(L111:N111)</f>
        <v>4.4168960489096763E-2</v>
      </c>
    </row>
    <row r="112" spans="1:15" s="236" customFormat="1" x14ac:dyDescent="0.2">
      <c r="A112" s="237" t="str">
        <f>name!E$5</f>
        <v>Professional occupations</v>
      </c>
      <c r="B112" s="302">
        <v>8.6243463910019899E-2</v>
      </c>
      <c r="C112" s="302">
        <v>1.6721378501635576E-3</v>
      </c>
      <c r="D112" s="302">
        <v>4.9427941329637064E-3</v>
      </c>
      <c r="E112" s="302">
        <f t="shared" ref="E112:E119" si="56">SUM(B112:D112)</f>
        <v>9.2858395893147164E-2</v>
      </c>
      <c r="F112" s="303"/>
      <c r="G112" s="302">
        <v>0.10210801885370638</v>
      </c>
      <c r="H112" s="302">
        <v>2.0662263024740675E-3</v>
      </c>
      <c r="I112" s="302">
        <v>0</v>
      </c>
      <c r="J112" s="302">
        <f t="shared" ref="J112:J114" si="57">SUM(G112:I112)</f>
        <v>0.10417424515618044</v>
      </c>
      <c r="K112" s="303"/>
      <c r="L112" s="302">
        <v>0.11137658343772873</v>
      </c>
      <c r="M112" s="302">
        <v>2.3557874289475821E-3</v>
      </c>
      <c r="N112" s="302">
        <v>0</v>
      </c>
      <c r="O112" s="302">
        <f t="shared" ref="O112:O119" si="58">SUM(L112:N112)</f>
        <v>0.11373237086667631</v>
      </c>
    </row>
    <row r="113" spans="1:15" s="236" customFormat="1" x14ac:dyDescent="0.2">
      <c r="A113" s="237" t="str">
        <f>name!E$6</f>
        <v>Associate professional occupations</v>
      </c>
      <c r="B113" s="302">
        <v>5.8908396262906774E-2</v>
      </c>
      <c r="C113" s="302">
        <v>2.2619210832442302E-3</v>
      </c>
      <c r="D113" s="302">
        <v>1.9221056079097743E-3</v>
      </c>
      <c r="E113" s="302">
        <f t="shared" si="56"/>
        <v>6.3092422954060784E-2</v>
      </c>
      <c r="F113" s="303"/>
      <c r="G113" s="302">
        <v>6.9805153696049116E-2</v>
      </c>
      <c r="H113" s="302">
        <v>2.4263087211579943E-3</v>
      </c>
      <c r="I113" s="302">
        <v>0</v>
      </c>
      <c r="J113" s="302">
        <f t="shared" si="57"/>
        <v>7.2231462417207112E-2</v>
      </c>
      <c r="K113" s="303"/>
      <c r="L113" s="302">
        <v>5.9517897224594649E-2</v>
      </c>
      <c r="M113" s="302">
        <v>2.1977360916572851E-3</v>
      </c>
      <c r="N113" s="302">
        <v>0</v>
      </c>
      <c r="O113" s="302">
        <f t="shared" si="58"/>
        <v>6.1715633316251933E-2</v>
      </c>
    </row>
    <row r="114" spans="1:15" s="236" customFormat="1" x14ac:dyDescent="0.2">
      <c r="A114" s="237" t="str">
        <f>name!E$7</f>
        <v>Administrative and secretarial occupations</v>
      </c>
      <c r="B114" s="302">
        <v>4.2133753931715853E-2</v>
      </c>
      <c r="C114" s="302">
        <v>8.3813829171765185E-3</v>
      </c>
      <c r="D114" s="302">
        <v>1.1625757502752906E-3</v>
      </c>
      <c r="E114" s="302">
        <f t="shared" si="56"/>
        <v>5.1677712599167668E-2</v>
      </c>
      <c r="F114" s="303"/>
      <c r="G114" s="302">
        <v>4.3731406841168559E-2</v>
      </c>
      <c r="H114" s="302">
        <v>7.7792320572142052E-3</v>
      </c>
      <c r="I114" s="302">
        <v>0</v>
      </c>
      <c r="J114" s="302">
        <f t="shared" si="57"/>
        <v>5.1510638898382761E-2</v>
      </c>
      <c r="K114" s="303"/>
      <c r="L114" s="302">
        <v>2.9065270168583787E-2</v>
      </c>
      <c r="M114" s="302">
        <v>5.7011647468763263E-3</v>
      </c>
      <c r="N114" s="302">
        <v>0</v>
      </c>
      <c r="O114" s="302">
        <f t="shared" si="58"/>
        <v>3.4766434915460109E-2</v>
      </c>
    </row>
    <row r="115" spans="1:15" s="236" customFormat="1" x14ac:dyDescent="0.2">
      <c r="A115" s="237" t="str">
        <f>name!E$8</f>
        <v>Skilled trades occupations</v>
      </c>
      <c r="B115" s="302">
        <v>0.10452682721903465</v>
      </c>
      <c r="C115" s="302">
        <v>2.0134517789434205E-3</v>
      </c>
      <c r="D115" s="302">
        <v>5.1259789438975415E-3</v>
      </c>
      <c r="E115" s="302">
        <f t="shared" si="56"/>
        <v>0.11166625794187562</v>
      </c>
      <c r="F115" s="303"/>
      <c r="G115" s="302">
        <v>7.6263013865018242E-2</v>
      </c>
      <c r="H115" s="302">
        <v>8.8692408971786777E-4</v>
      </c>
      <c r="I115" s="302">
        <v>0</v>
      </c>
      <c r="J115" s="302">
        <f>SUM(G115:I115)</f>
        <v>7.7149937954736111E-2</v>
      </c>
      <c r="K115" s="303"/>
      <c r="L115" s="302">
        <v>6.0661638079452358E-2</v>
      </c>
      <c r="M115" s="302">
        <v>1.2255405197230569E-3</v>
      </c>
      <c r="N115" s="302">
        <v>0</v>
      </c>
      <c r="O115" s="302">
        <f t="shared" si="58"/>
        <v>6.1887178599175419E-2</v>
      </c>
    </row>
    <row r="116" spans="1:15" s="236" customFormat="1" x14ac:dyDescent="0.2">
      <c r="A116" s="237" t="str">
        <f>name!E$9</f>
        <v>Caring, leisure and other service occupations</v>
      </c>
      <c r="B116" s="302">
        <v>3.306865678546577E-3</v>
      </c>
      <c r="C116" s="302">
        <v>1.251462739059769E-3</v>
      </c>
      <c r="D116" s="302">
        <v>2.2385492502440508E-4</v>
      </c>
      <c r="E116" s="302">
        <f t="shared" si="56"/>
        <v>4.7821833426307508E-3</v>
      </c>
      <c r="F116" s="303"/>
      <c r="G116" s="302">
        <v>3.1274226740462896E-3</v>
      </c>
      <c r="H116" s="302">
        <v>9.5488521430358219E-4</v>
      </c>
      <c r="I116" s="302">
        <v>0</v>
      </c>
      <c r="J116" s="302">
        <f t="shared" ref="J116:J119" si="59">SUM(G116:I116)</f>
        <v>4.0823078883498714E-3</v>
      </c>
      <c r="K116" s="303"/>
      <c r="L116" s="302">
        <v>2.6204328200919191E-3</v>
      </c>
      <c r="M116" s="302">
        <v>5.6518263268985766E-4</v>
      </c>
      <c r="N116" s="302">
        <v>0</v>
      </c>
      <c r="O116" s="302">
        <f t="shared" si="58"/>
        <v>3.1856154527817766E-3</v>
      </c>
    </row>
    <row r="117" spans="1:15" s="236" customFormat="1" x14ac:dyDescent="0.2">
      <c r="A117" s="237" t="str">
        <f>name!E$10</f>
        <v>Sales and customer service occupations</v>
      </c>
      <c r="B117" s="302">
        <v>2.2708433727690911E-2</v>
      </c>
      <c r="C117" s="302">
        <v>9.5647473642500157E-3</v>
      </c>
      <c r="D117" s="302">
        <v>2.2698224986572335E-3</v>
      </c>
      <c r="E117" s="302">
        <f t="shared" si="56"/>
        <v>3.4543003590598156E-2</v>
      </c>
      <c r="F117" s="303"/>
      <c r="G117" s="302">
        <v>2.3201326337382245E-2</v>
      </c>
      <c r="H117" s="302">
        <v>9.6719855627809079E-3</v>
      </c>
      <c r="I117" s="302">
        <v>0</v>
      </c>
      <c r="J117" s="302">
        <f t="shared" si="59"/>
        <v>3.2873311900163155E-2</v>
      </c>
      <c r="K117" s="303"/>
      <c r="L117" s="302">
        <v>2.7028915474690659E-2</v>
      </c>
      <c r="M117" s="302">
        <v>1.038375583668851E-2</v>
      </c>
      <c r="N117" s="302">
        <v>0</v>
      </c>
      <c r="O117" s="302">
        <f t="shared" si="58"/>
        <v>3.7412671311379167E-2</v>
      </c>
    </row>
    <row r="118" spans="1:15" s="236" customFormat="1" x14ac:dyDescent="0.2">
      <c r="A118" s="237" t="str">
        <f>name!E$11</f>
        <v>Process, plant and machine operatives</v>
      </c>
      <c r="B118" s="302">
        <v>1.9683410264410259E-2</v>
      </c>
      <c r="C118" s="302">
        <v>8.3894682231457172E-4</v>
      </c>
      <c r="D118" s="302">
        <v>2.4169194451104025E-3</v>
      </c>
      <c r="E118" s="302">
        <f t="shared" si="56"/>
        <v>2.2939276531835234E-2</v>
      </c>
      <c r="F118" s="303"/>
      <c r="G118" s="302">
        <v>1.4627953470162654E-2</v>
      </c>
      <c r="H118" s="302">
        <v>6.30172425614117E-4</v>
      </c>
      <c r="I118" s="302">
        <v>0</v>
      </c>
      <c r="J118" s="302">
        <f t="shared" si="59"/>
        <v>1.5258125895776771E-2</v>
      </c>
      <c r="K118" s="303"/>
      <c r="L118" s="302">
        <v>1.4773415321911159E-2</v>
      </c>
      <c r="M118" s="302">
        <v>8.4949424058818122E-4</v>
      </c>
      <c r="N118" s="302">
        <v>0</v>
      </c>
      <c r="O118" s="302">
        <f t="shared" si="58"/>
        <v>1.562290956249934E-2</v>
      </c>
    </row>
    <row r="119" spans="1:15" s="236" customFormat="1" x14ac:dyDescent="0.2">
      <c r="A119" s="237" t="str">
        <f>name!E$12</f>
        <v>Elementary occupations</v>
      </c>
      <c r="B119" s="302">
        <v>5.1359368410171247E-3</v>
      </c>
      <c r="C119" s="302">
        <v>1.0732953569666014E-3</v>
      </c>
      <c r="D119" s="302">
        <v>9.3430096540557243E-4</v>
      </c>
      <c r="E119" s="302">
        <f t="shared" si="56"/>
        <v>7.1435331633892983E-3</v>
      </c>
      <c r="F119" s="303"/>
      <c r="G119" s="302">
        <v>3.9101661770854805E-3</v>
      </c>
      <c r="H119" s="302">
        <v>7.9221188104370047E-4</v>
      </c>
      <c r="I119" s="302">
        <v>0</v>
      </c>
      <c r="J119" s="302">
        <f t="shared" si="59"/>
        <v>4.7023780581291813E-3</v>
      </c>
      <c r="K119" s="303"/>
      <c r="L119" s="302">
        <v>2.1228706085971889E-3</v>
      </c>
      <c r="M119" s="302">
        <v>3.8535487808194062E-4</v>
      </c>
      <c r="N119" s="302">
        <v>0</v>
      </c>
      <c r="O119" s="302">
        <f t="shared" si="58"/>
        <v>2.5082254866791295E-3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0.38005280933342622</v>
      </c>
      <c r="C121" s="311">
        <f t="shared" ref="C121:E121" si="60">SUM(C111:C119)</f>
        <v>2.8384863371587719E-2</v>
      </c>
      <c r="D121" s="311">
        <f t="shared" si="60"/>
        <v>2.2562327294985876E-2</v>
      </c>
      <c r="E121" s="311">
        <f t="shared" si="60"/>
        <v>0.43099999999999972</v>
      </c>
      <c r="F121" s="311"/>
      <c r="G121" s="311">
        <f t="shared" ref="G121:J121" si="61">SUM(G111:G119)</f>
        <v>0.37796953653879117</v>
      </c>
      <c r="H121" s="311">
        <f t="shared" si="61"/>
        <v>2.7030463461208794E-2</v>
      </c>
      <c r="I121" s="311">
        <f t="shared" si="61"/>
        <v>0</v>
      </c>
      <c r="J121" s="311">
        <f t="shared" si="61"/>
        <v>0.40499999999999986</v>
      </c>
      <c r="K121" s="311"/>
      <c r="L121" s="311">
        <f t="shared" ref="L121:O121" si="62">SUM(L111:L119)</f>
        <v>0.34965421853418743</v>
      </c>
      <c r="M121" s="311">
        <f t="shared" si="62"/>
        <v>2.5345781465812563E-2</v>
      </c>
      <c r="N121" s="311">
        <f t="shared" si="62"/>
        <v>0</v>
      </c>
      <c r="O121" s="311">
        <f t="shared" si="62"/>
        <v>0.37499999999999994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0.14250821207523776</v>
      </c>
      <c r="C128" s="302">
        <v>5.5158452511509491E-3</v>
      </c>
      <c r="D128" s="302">
        <v>1.6184931926558944E-2</v>
      </c>
      <c r="E128" s="302">
        <f>SUM(B128:D128)</f>
        <v>0.16420898925294766</v>
      </c>
      <c r="F128" s="303"/>
      <c r="G128" s="302">
        <v>0.17633436139690367</v>
      </c>
      <c r="H128" s="302">
        <v>4.4795953188969222E-2</v>
      </c>
      <c r="I128" s="302">
        <v>1.1097783273708408E-3</v>
      </c>
      <c r="J128" s="302">
        <f>SUM(G128:I128)</f>
        <v>0.22224009291324373</v>
      </c>
      <c r="K128" s="303"/>
      <c r="L128" s="302">
        <v>0.18261330496179437</v>
      </c>
      <c r="M128" s="302">
        <v>6.1868323679149323E-2</v>
      </c>
      <c r="N128" s="302">
        <v>1.1321553346170694E-3</v>
      </c>
      <c r="O128" s="302">
        <f>SUM(L128:N128)</f>
        <v>0.24561378397556077</v>
      </c>
    </row>
    <row r="129" spans="1:15" s="236" customFormat="1" x14ac:dyDescent="0.2">
      <c r="A129" s="237" t="str">
        <f>name!E$5</f>
        <v>Professional occupations</v>
      </c>
      <c r="B129" s="302">
        <v>0.14748604641489307</v>
      </c>
      <c r="C129" s="302">
        <v>1.2192460804928414E-2</v>
      </c>
      <c r="D129" s="302">
        <v>1.0552569088094925E-2</v>
      </c>
      <c r="E129" s="302">
        <f t="shared" ref="E129:E136" si="63">SUM(B129:D129)</f>
        <v>0.17023107630791642</v>
      </c>
      <c r="F129" s="303"/>
      <c r="G129" s="302">
        <v>0.20309531257466459</v>
      </c>
      <c r="H129" s="302">
        <v>4.5799536171269764E-2</v>
      </c>
      <c r="I129" s="302">
        <v>1.6214615985468887E-3</v>
      </c>
      <c r="J129" s="302">
        <f t="shared" ref="J129:J131" si="64">SUM(G129:I129)</f>
        <v>0.25051631034448124</v>
      </c>
      <c r="K129" s="303"/>
      <c r="L129" s="302">
        <v>0.22365000109221625</v>
      </c>
      <c r="M129" s="302">
        <v>5.2535465784129855E-2</v>
      </c>
      <c r="N129" s="302">
        <v>1.4172802052103859E-3</v>
      </c>
      <c r="O129" s="302">
        <f t="shared" ref="O129:O136" si="65">SUM(L129:N129)</f>
        <v>0.27760274708155647</v>
      </c>
    </row>
    <row r="130" spans="1:15" s="236" customFormat="1" x14ac:dyDescent="0.2">
      <c r="A130" s="237" t="str">
        <f>name!E$6</f>
        <v>Associate professional occupations</v>
      </c>
      <c r="B130" s="302">
        <v>0.19276172627899429</v>
      </c>
      <c r="C130" s="302">
        <v>2.4968985977664497E-2</v>
      </c>
      <c r="D130" s="302">
        <v>1.1845182505602632E-2</v>
      </c>
      <c r="E130" s="302">
        <f t="shared" si="63"/>
        <v>0.22957589476226142</v>
      </c>
      <c r="F130" s="303"/>
      <c r="G130" s="302">
        <v>0.27967841029049023</v>
      </c>
      <c r="H130" s="302">
        <v>7.9380120708855195E-2</v>
      </c>
      <c r="I130" s="302">
        <v>1.7808482207621542E-3</v>
      </c>
      <c r="J130" s="302">
        <f t="shared" si="64"/>
        <v>0.36083937922010756</v>
      </c>
      <c r="K130" s="303"/>
      <c r="L130" s="302">
        <v>0.34155508296019466</v>
      </c>
      <c r="M130" s="302">
        <v>8.1305130733262856E-2</v>
      </c>
      <c r="N130" s="302">
        <v>2.1277538114077041E-3</v>
      </c>
      <c r="O130" s="302">
        <f t="shared" si="65"/>
        <v>0.42498796750486523</v>
      </c>
    </row>
    <row r="131" spans="1:15" s="236" customFormat="1" x14ac:dyDescent="0.2">
      <c r="A131" s="237" t="str">
        <f>name!E$7</f>
        <v>Administrative and secretarial occupations</v>
      </c>
      <c r="B131" s="302">
        <v>0.11124377997087308</v>
      </c>
      <c r="C131" s="302">
        <v>3.7579436878190278E-2</v>
      </c>
      <c r="D131" s="302">
        <v>3.3079831428103122E-3</v>
      </c>
      <c r="E131" s="302">
        <f t="shared" si="63"/>
        <v>0.15213119999187366</v>
      </c>
      <c r="F131" s="303"/>
      <c r="G131" s="302">
        <v>0.14619453424611592</v>
      </c>
      <c r="H131" s="302">
        <v>0.1413381435347667</v>
      </c>
      <c r="I131" s="302">
        <v>4.7358348328428799E-4</v>
      </c>
      <c r="J131" s="302">
        <f t="shared" si="64"/>
        <v>0.28800626126416695</v>
      </c>
      <c r="K131" s="303"/>
      <c r="L131" s="302">
        <v>0.11663737050437073</v>
      </c>
      <c r="M131" s="302">
        <v>0.13210149476347108</v>
      </c>
      <c r="N131" s="302">
        <v>3.6548501382350276E-4</v>
      </c>
      <c r="O131" s="302">
        <f t="shared" si="65"/>
        <v>0.2491043502816653</v>
      </c>
    </row>
    <row r="132" spans="1:15" s="236" customFormat="1" x14ac:dyDescent="0.2">
      <c r="A132" s="237" t="str">
        <f>name!E$8</f>
        <v>Skilled trades occupations</v>
      </c>
      <c r="B132" s="302">
        <v>0.16627900114604371</v>
      </c>
      <c r="C132" s="302">
        <v>6.0485129242381494E-3</v>
      </c>
      <c r="D132" s="302">
        <v>2.984286061181703E-2</v>
      </c>
      <c r="E132" s="302">
        <f t="shared" si="63"/>
        <v>0.20217037468209889</v>
      </c>
      <c r="F132" s="303"/>
      <c r="G132" s="302">
        <v>0.15661741500604848</v>
      </c>
      <c r="H132" s="302">
        <v>6.5318905129387914E-2</v>
      </c>
      <c r="I132" s="302">
        <v>2.2795425554497455E-3</v>
      </c>
      <c r="J132" s="302">
        <f>SUM(G132:I132)</f>
        <v>0.22421586269088614</v>
      </c>
      <c r="K132" s="303"/>
      <c r="L132" s="302">
        <v>0.14940774109253754</v>
      </c>
      <c r="M132" s="302">
        <v>8.9070036242647629E-2</v>
      </c>
      <c r="N132" s="302">
        <v>2.2605137822444914E-3</v>
      </c>
      <c r="O132" s="302">
        <f t="shared" si="65"/>
        <v>0.24073829111742964</v>
      </c>
    </row>
    <row r="133" spans="1:15" s="236" customFormat="1" x14ac:dyDescent="0.2">
      <c r="A133" s="237" t="str">
        <f>name!E$9</f>
        <v>Caring, leisure and other service occupations</v>
      </c>
      <c r="B133" s="302">
        <v>3.329375876066136E-2</v>
      </c>
      <c r="C133" s="302">
        <v>4.2508482864487525E-3</v>
      </c>
      <c r="D133" s="302">
        <v>6.0182233311096229E-3</v>
      </c>
      <c r="E133" s="302">
        <f t="shared" si="63"/>
        <v>4.3562830378219737E-2</v>
      </c>
      <c r="F133" s="303"/>
      <c r="G133" s="302">
        <v>4.532918583258596E-2</v>
      </c>
      <c r="H133" s="302">
        <v>1.2116625414622755E-2</v>
      </c>
      <c r="I133" s="302">
        <v>8.8462518089184447E-4</v>
      </c>
      <c r="J133" s="302">
        <f t="shared" ref="J133:J136" si="66">SUM(G133:I133)</f>
        <v>5.8330436428100554E-2</v>
      </c>
      <c r="K133" s="303"/>
      <c r="L133" s="302">
        <v>5.5854609482669099E-2</v>
      </c>
      <c r="M133" s="302">
        <v>8.3909097677843519E-3</v>
      </c>
      <c r="N133" s="302">
        <v>9.4579045909326661E-4</v>
      </c>
      <c r="O133" s="302">
        <f t="shared" si="65"/>
        <v>6.5191309709546716E-2</v>
      </c>
    </row>
    <row r="134" spans="1:15" s="236" customFormat="1" x14ac:dyDescent="0.2">
      <c r="A134" s="237" t="str">
        <f>name!E$10</f>
        <v>Sales and customer service occupations</v>
      </c>
      <c r="B134" s="302">
        <v>4.1880975475215722E-2</v>
      </c>
      <c r="C134" s="302">
        <v>1.4049988282839543E-2</v>
      </c>
      <c r="D134" s="302">
        <v>4.6530556999897187E-3</v>
      </c>
      <c r="E134" s="302">
        <f t="shared" si="63"/>
        <v>6.058401945804498E-2</v>
      </c>
      <c r="F134" s="303"/>
      <c r="G134" s="302">
        <v>5.0682753140932062E-2</v>
      </c>
      <c r="H134" s="302">
        <v>7.1473287242818428E-2</v>
      </c>
      <c r="I134" s="302">
        <v>2.5506679694023269E-4</v>
      </c>
      <c r="J134" s="302">
        <f t="shared" si="66"/>
        <v>0.12241110718069073</v>
      </c>
      <c r="K134" s="303"/>
      <c r="L134" s="302">
        <v>5.8605149323463952E-2</v>
      </c>
      <c r="M134" s="302">
        <v>5.2714059619098287E-2</v>
      </c>
      <c r="N134" s="302">
        <v>1.9762478996437736E-4</v>
      </c>
      <c r="O134" s="302">
        <f t="shared" si="65"/>
        <v>0.11151683373252662</v>
      </c>
    </row>
    <row r="135" spans="1:15" s="236" customFormat="1" x14ac:dyDescent="0.2">
      <c r="A135" s="237" t="str">
        <f>name!E$11</f>
        <v>Process, plant and machine operatives</v>
      </c>
      <c r="B135" s="302">
        <v>0.40078401026097321</v>
      </c>
      <c r="C135" s="302">
        <v>6.1716616747456553E-3</v>
      </c>
      <c r="D135" s="302">
        <v>4.7608568586231942E-3</v>
      </c>
      <c r="E135" s="302">
        <f t="shared" si="63"/>
        <v>0.41171652879434206</v>
      </c>
      <c r="F135" s="303"/>
      <c r="G135" s="302">
        <v>0.35969173031506679</v>
      </c>
      <c r="H135" s="302">
        <v>9.3859624116485241E-2</v>
      </c>
      <c r="I135" s="302">
        <v>3.9389682272434148E-4</v>
      </c>
      <c r="J135" s="302">
        <f t="shared" si="66"/>
        <v>0.45394525125427637</v>
      </c>
      <c r="K135" s="303"/>
      <c r="L135" s="302">
        <v>0.40026569993965144</v>
      </c>
      <c r="M135" s="302">
        <v>0.12229954472150706</v>
      </c>
      <c r="N135" s="302">
        <v>1.5829005175036634E-4</v>
      </c>
      <c r="O135" s="302">
        <f t="shared" si="65"/>
        <v>0.52272353471290889</v>
      </c>
    </row>
    <row r="136" spans="1:15" s="236" customFormat="1" x14ac:dyDescent="0.2">
      <c r="A136" s="237" t="str">
        <f>name!E$12</f>
        <v>Elementary occupations</v>
      </c>
      <c r="B136" s="302">
        <v>0.28172729526357682</v>
      </c>
      <c r="C136" s="302">
        <v>2.5012172179663637E-2</v>
      </c>
      <c r="D136" s="302">
        <v>9.0796189290493056E-3</v>
      </c>
      <c r="E136" s="302">
        <f t="shared" si="63"/>
        <v>0.31581908637228973</v>
      </c>
      <c r="F136" s="303"/>
      <c r="G136" s="302">
        <v>0.2479331236879278</v>
      </c>
      <c r="H136" s="302">
        <v>6.3779864453468713E-2</v>
      </c>
      <c r="I136" s="302">
        <v>7.823105626514244E-4</v>
      </c>
      <c r="J136" s="302">
        <f t="shared" si="66"/>
        <v>0.31249529870404796</v>
      </c>
      <c r="K136" s="303"/>
      <c r="L136" s="302">
        <v>0.19560328422069431</v>
      </c>
      <c r="M136" s="302">
        <v>4.1090794641392647E-2</v>
      </c>
      <c r="N136" s="302">
        <v>8.2710302185351025E-4</v>
      </c>
      <c r="O136" s="302">
        <f t="shared" si="65"/>
        <v>0.23752118188394047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1.517964805646469</v>
      </c>
      <c r="C138" s="311">
        <f t="shared" ref="C138:E138" si="67">SUM(C128:C136)</f>
        <v>0.13578991225986989</v>
      </c>
      <c r="D138" s="311">
        <f t="shared" si="67"/>
        <v>9.6245282093655696E-2</v>
      </c>
      <c r="E138" s="311">
        <f t="shared" si="67"/>
        <v>1.7499999999999947</v>
      </c>
      <c r="F138" s="311"/>
      <c r="G138" s="311">
        <f t="shared" ref="G138:J138" si="68">SUM(G128:G136)</f>
        <v>1.6655568264907354</v>
      </c>
      <c r="H138" s="311">
        <f t="shared" si="68"/>
        <v>0.61786205996064403</v>
      </c>
      <c r="I138" s="311">
        <f t="shared" si="68"/>
        <v>9.5811135486217613E-3</v>
      </c>
      <c r="J138" s="311">
        <f t="shared" si="68"/>
        <v>2.2930000000000015</v>
      </c>
      <c r="K138" s="311"/>
      <c r="L138" s="311">
        <f t="shared" ref="L138:O138" si="69">SUM(L128:L136)</f>
        <v>1.7241922435775925</v>
      </c>
      <c r="M138" s="311">
        <f t="shared" si="69"/>
        <v>0.64137575995244311</v>
      </c>
      <c r="N138" s="311">
        <f t="shared" si="69"/>
        <v>9.4319964699646729E-3</v>
      </c>
      <c r="O138" s="311">
        <f t="shared" si="69"/>
        <v>2.375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1.0061918244692132</v>
      </c>
      <c r="C145" s="302">
        <v>0.13710842334949444</v>
      </c>
      <c r="D145" s="302">
        <v>0.35866097028268018</v>
      </c>
      <c r="E145" s="302">
        <f>SUM(B145:D145)</f>
        <v>1.5019612181013877</v>
      </c>
      <c r="F145" s="303"/>
      <c r="G145" s="302">
        <v>1.1547571690786924</v>
      </c>
      <c r="H145" s="302">
        <v>0.19710905769266335</v>
      </c>
      <c r="I145" s="302">
        <v>0.89471918169729203</v>
      </c>
      <c r="J145" s="302">
        <f>SUM(G145:I145)</f>
        <v>2.2465854084686478</v>
      </c>
      <c r="K145" s="303"/>
      <c r="L145" s="302">
        <v>1.2440238936187562</v>
      </c>
      <c r="M145" s="302">
        <v>0.2230982211417728</v>
      </c>
      <c r="N145" s="302">
        <v>0.93012997604159853</v>
      </c>
      <c r="O145" s="302">
        <f>SUM(L145:N145)</f>
        <v>2.3972520908021275</v>
      </c>
    </row>
    <row r="146" spans="1:15" s="236" customFormat="1" x14ac:dyDescent="0.2">
      <c r="A146" s="237" t="str">
        <f>name!E$5</f>
        <v>Professional occupations</v>
      </c>
      <c r="B146" s="302">
        <v>1.7692355531908726</v>
      </c>
      <c r="C146" s="302">
        <v>9.579053960390542E-2</v>
      </c>
      <c r="D146" s="302">
        <v>0.25765253376732211</v>
      </c>
      <c r="E146" s="302">
        <f t="shared" ref="E146:E153" si="70">SUM(B146:D146)</f>
        <v>2.1226786265621</v>
      </c>
      <c r="F146" s="303"/>
      <c r="G146" s="302">
        <v>2.217690829716453</v>
      </c>
      <c r="H146" s="302">
        <v>0.11871690275651869</v>
      </c>
      <c r="I146" s="302">
        <v>0.60141073189138794</v>
      </c>
      <c r="J146" s="302">
        <f t="shared" ref="J146:J148" si="71">SUM(G146:I146)</f>
        <v>2.9378184643643594</v>
      </c>
      <c r="K146" s="303"/>
      <c r="L146" s="302">
        <v>2.7018625284550879</v>
      </c>
      <c r="M146" s="302">
        <v>0.14105929813345869</v>
      </c>
      <c r="N146" s="302">
        <v>0.48447759922837508</v>
      </c>
      <c r="O146" s="302">
        <f t="shared" ref="O146:O153" si="72">SUM(L146:N146)</f>
        <v>3.3273994258169215</v>
      </c>
    </row>
    <row r="147" spans="1:15" s="236" customFormat="1" x14ac:dyDescent="0.2">
      <c r="A147" s="237" t="str">
        <f>name!E$6</f>
        <v>Associate professional occupations</v>
      </c>
      <c r="B147" s="302">
        <v>0.86329029265076518</v>
      </c>
      <c r="C147" s="302">
        <v>0.12970496961717057</v>
      </c>
      <c r="D147" s="302">
        <v>9.2741161555860249E-2</v>
      </c>
      <c r="E147" s="302">
        <f t="shared" si="70"/>
        <v>1.0857364238237961</v>
      </c>
      <c r="F147" s="303"/>
      <c r="G147" s="302">
        <v>1.0481994033579589</v>
      </c>
      <c r="H147" s="302">
        <v>0.14842475501946159</v>
      </c>
      <c r="I147" s="302">
        <v>0.16940149607150079</v>
      </c>
      <c r="J147" s="302">
        <f t="shared" si="71"/>
        <v>1.3660256544489213</v>
      </c>
      <c r="K147" s="303"/>
      <c r="L147" s="302">
        <v>1.0377250068305397</v>
      </c>
      <c r="M147" s="302">
        <v>0.14887368780511184</v>
      </c>
      <c r="N147" s="302">
        <v>0.15798265556238375</v>
      </c>
      <c r="O147" s="302">
        <f t="shared" si="72"/>
        <v>1.3445813501980353</v>
      </c>
    </row>
    <row r="148" spans="1:15" s="236" customFormat="1" x14ac:dyDescent="0.2">
      <c r="A148" s="237" t="str">
        <f>name!E$7</f>
        <v>Administrative and secretarial occupations</v>
      </c>
      <c r="B148" s="302">
        <v>1.0648666975360219</v>
      </c>
      <c r="C148" s="302">
        <v>0.73718678376184787</v>
      </c>
      <c r="D148" s="302">
        <v>0.20331156752115395</v>
      </c>
      <c r="E148" s="302">
        <f t="shared" si="70"/>
        <v>2.0053650488190238</v>
      </c>
      <c r="F148" s="303"/>
      <c r="G148" s="302">
        <v>1.0915011797318315</v>
      </c>
      <c r="H148" s="302">
        <v>0.66167830097940517</v>
      </c>
      <c r="I148" s="302">
        <v>0.20155956810946116</v>
      </c>
      <c r="J148" s="302">
        <f t="shared" si="71"/>
        <v>1.9547390488206977</v>
      </c>
      <c r="K148" s="303"/>
      <c r="L148" s="302">
        <v>0.86351846502465068</v>
      </c>
      <c r="M148" s="302">
        <v>0.66718222228955282</v>
      </c>
      <c r="N148" s="302">
        <v>0.16916928486019148</v>
      </c>
      <c r="O148" s="302">
        <f t="shared" si="72"/>
        <v>1.6998699721743951</v>
      </c>
    </row>
    <row r="149" spans="1:15" s="236" customFormat="1" x14ac:dyDescent="0.2">
      <c r="A149" s="237" t="str">
        <f>name!E$8</f>
        <v>Skilled trades occupations</v>
      </c>
      <c r="B149" s="302">
        <v>5.7225278511582571</v>
      </c>
      <c r="C149" s="302">
        <v>0.31592621809234389</v>
      </c>
      <c r="D149" s="302">
        <v>4.8364816168631153</v>
      </c>
      <c r="E149" s="302">
        <f t="shared" si="70"/>
        <v>10.874935686113716</v>
      </c>
      <c r="F149" s="303"/>
      <c r="G149" s="302">
        <v>4.4091194961188638</v>
      </c>
      <c r="H149" s="302">
        <v>0.1500043209392273</v>
      </c>
      <c r="I149" s="302">
        <v>7.8974995977697064</v>
      </c>
      <c r="J149" s="302">
        <f>SUM(G149:I149)</f>
        <v>12.456623414827797</v>
      </c>
      <c r="K149" s="303"/>
      <c r="L149" s="302">
        <v>3.7444269894473936</v>
      </c>
      <c r="M149" s="302">
        <v>0.21871754363217041</v>
      </c>
      <c r="N149" s="302">
        <v>7.87745904205428</v>
      </c>
      <c r="O149" s="302">
        <f t="shared" si="72"/>
        <v>11.840603575133844</v>
      </c>
    </row>
    <row r="150" spans="1:15" s="236" customFormat="1" x14ac:dyDescent="0.2">
      <c r="A150" s="237" t="str">
        <f>name!E$9</f>
        <v>Caring, leisure and other service occupations</v>
      </c>
      <c r="B150" s="302">
        <v>3.0397361484408563E-2</v>
      </c>
      <c r="C150" s="302">
        <v>1.6786943757541677E-2</v>
      </c>
      <c r="D150" s="302">
        <v>7.5757942963089299E-3</v>
      </c>
      <c r="E150" s="302">
        <f t="shared" si="70"/>
        <v>5.4760099538259173E-2</v>
      </c>
      <c r="F150" s="303"/>
      <c r="G150" s="302">
        <v>3.1897101787693401E-2</v>
      </c>
      <c r="H150" s="302">
        <v>1.4275958583274415E-2</v>
      </c>
      <c r="I150" s="302">
        <v>1.0593741630735216E-2</v>
      </c>
      <c r="J150" s="302">
        <f t="shared" ref="J150:J153" si="73">SUM(G150:I150)</f>
        <v>5.6766802001703032E-2</v>
      </c>
      <c r="K150" s="303"/>
      <c r="L150" s="302">
        <v>3.3567093640047653E-2</v>
      </c>
      <c r="M150" s="302">
        <v>1.2797119204952469E-2</v>
      </c>
      <c r="N150" s="302">
        <v>1.9184139781777985E-2</v>
      </c>
      <c r="O150" s="302">
        <f t="shared" si="72"/>
        <v>6.5548352626778106E-2</v>
      </c>
    </row>
    <row r="151" spans="1:15" s="236" customFormat="1" x14ac:dyDescent="0.2">
      <c r="A151" s="237" t="str">
        <f>name!E$10</f>
        <v>Sales and customer service occupations</v>
      </c>
      <c r="B151" s="302">
        <v>0.24880583559490776</v>
      </c>
      <c r="C151" s="302">
        <v>0.15894194931877234</v>
      </c>
      <c r="D151" s="302">
        <v>4.4423216184520518E-2</v>
      </c>
      <c r="E151" s="302">
        <f t="shared" si="70"/>
        <v>0.45217100109820063</v>
      </c>
      <c r="F151" s="303"/>
      <c r="G151" s="302">
        <v>0.24922303610700949</v>
      </c>
      <c r="H151" s="302">
        <v>0.15101905463884036</v>
      </c>
      <c r="I151" s="302">
        <v>6.9111744350125459E-2</v>
      </c>
      <c r="J151" s="302">
        <f t="shared" si="73"/>
        <v>0.46935383509597528</v>
      </c>
      <c r="K151" s="303"/>
      <c r="L151" s="302">
        <v>0.27878385399097622</v>
      </c>
      <c r="M151" s="302">
        <v>0.18053876897542406</v>
      </c>
      <c r="N151" s="302">
        <v>7.6455736868004762E-2</v>
      </c>
      <c r="O151" s="302">
        <f t="shared" si="72"/>
        <v>0.53577835983440503</v>
      </c>
    </row>
    <row r="152" spans="1:15" s="236" customFormat="1" x14ac:dyDescent="0.2">
      <c r="A152" s="237" t="str">
        <f>name!E$11</f>
        <v>Process, plant and machine operatives</v>
      </c>
      <c r="B152" s="302">
        <v>1.3632303894460633</v>
      </c>
      <c r="C152" s="302">
        <v>6.9492739181709826E-2</v>
      </c>
      <c r="D152" s="302">
        <v>0.32749564942304787</v>
      </c>
      <c r="E152" s="302">
        <f t="shared" si="70"/>
        <v>1.7602187780508209</v>
      </c>
      <c r="F152" s="303"/>
      <c r="G152" s="302">
        <v>1.0609523619584931</v>
      </c>
      <c r="H152" s="302">
        <v>6.0182499431300669E-2</v>
      </c>
      <c r="I152" s="302">
        <v>0.71994930961588433</v>
      </c>
      <c r="J152" s="302">
        <f t="shared" si="73"/>
        <v>1.841084171005678</v>
      </c>
      <c r="K152" s="303"/>
      <c r="L152" s="302">
        <v>1.1805864501132139</v>
      </c>
      <c r="M152" s="302">
        <v>7.3985822379211225E-2</v>
      </c>
      <c r="N152" s="302">
        <v>1.0586219913253576</v>
      </c>
      <c r="O152" s="302">
        <f t="shared" si="72"/>
        <v>2.3131942638177829</v>
      </c>
    </row>
    <row r="153" spans="1:15" s="236" customFormat="1" x14ac:dyDescent="0.2">
      <c r="A153" s="237" t="str">
        <f>name!E$12</f>
        <v>Elementary occupations</v>
      </c>
      <c r="B153" s="302">
        <v>0.73306015456292051</v>
      </c>
      <c r="C153" s="302">
        <v>0.39180654957149258</v>
      </c>
      <c r="D153" s="302">
        <v>0.42230641375826677</v>
      </c>
      <c r="E153" s="302">
        <f t="shared" si="70"/>
        <v>1.54717311789268</v>
      </c>
      <c r="F153" s="303"/>
      <c r="G153" s="302">
        <v>0.55464991790966311</v>
      </c>
      <c r="H153" s="302">
        <v>0.27895448559961639</v>
      </c>
      <c r="I153" s="302">
        <v>0.714398797456963</v>
      </c>
      <c r="J153" s="302">
        <f t="shared" si="73"/>
        <v>1.5480032009662426</v>
      </c>
      <c r="K153" s="303"/>
      <c r="L153" s="302">
        <v>0.45149143887898718</v>
      </c>
      <c r="M153" s="302">
        <v>0.21062863898268655</v>
      </c>
      <c r="N153" s="302">
        <v>1.0046525317340338</v>
      </c>
      <c r="O153" s="302">
        <f t="shared" si="72"/>
        <v>1.6667726095957076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12.801605960093431</v>
      </c>
      <c r="C155" s="311">
        <f t="shared" ref="C155:E155" si="74">SUM(C145:C153)</f>
        <v>2.0527451162542785</v>
      </c>
      <c r="D155" s="311">
        <f t="shared" si="74"/>
        <v>6.5506489236522754</v>
      </c>
      <c r="E155" s="311">
        <f t="shared" si="74"/>
        <v>21.404999999999983</v>
      </c>
      <c r="F155" s="311"/>
      <c r="G155" s="311">
        <f t="shared" ref="G155:J155" si="75">SUM(G145:G153)</f>
        <v>11.817990495766658</v>
      </c>
      <c r="H155" s="311">
        <f t="shared" si="75"/>
        <v>1.780365335640308</v>
      </c>
      <c r="I155" s="311">
        <f t="shared" si="75"/>
        <v>11.278644168593058</v>
      </c>
      <c r="J155" s="311">
        <f t="shared" si="75"/>
        <v>24.877000000000024</v>
      </c>
      <c r="K155" s="311"/>
      <c r="L155" s="311">
        <f t="shared" ref="L155:O155" si="76">SUM(L145:L153)</f>
        <v>11.535985719999655</v>
      </c>
      <c r="M155" s="311">
        <f t="shared" si="76"/>
        <v>1.876881322544341</v>
      </c>
      <c r="N155" s="311">
        <f t="shared" si="76"/>
        <v>11.778132957456002</v>
      </c>
      <c r="O155" s="311">
        <f t="shared" si="76"/>
        <v>25.190999999999999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5.1217537034359282</v>
      </c>
      <c r="C162" s="302">
        <v>0.59158789371171949</v>
      </c>
      <c r="D162" s="302">
        <v>1.2102571573883025</v>
      </c>
      <c r="E162" s="302">
        <f>SUM(B162:D162)</f>
        <v>6.9235987545359503</v>
      </c>
      <c r="F162" s="303"/>
      <c r="G162" s="302">
        <v>5.1360765141840803</v>
      </c>
      <c r="H162" s="302">
        <v>0.92285597660409302</v>
      </c>
      <c r="I162" s="302">
        <v>1.1532394505358343</v>
      </c>
      <c r="J162" s="302">
        <f>SUM(G162:I162)</f>
        <v>7.2121719413240077</v>
      </c>
      <c r="K162" s="303"/>
      <c r="L162" s="302">
        <v>5.9745774067879349</v>
      </c>
      <c r="M162" s="302">
        <v>1.1869734094353539</v>
      </c>
      <c r="N162" s="302">
        <v>1.3811931242803093</v>
      </c>
      <c r="O162" s="302">
        <f>SUM(L162:N162)</f>
        <v>8.5427439405035983</v>
      </c>
    </row>
    <row r="163" spans="1:15" s="236" customFormat="1" x14ac:dyDescent="0.2">
      <c r="A163" s="237" t="str">
        <f>name!E$5</f>
        <v>Professional occupations</v>
      </c>
      <c r="B163" s="302">
        <v>3.3209532847070733</v>
      </c>
      <c r="C163" s="302">
        <v>0.92265372768218934</v>
      </c>
      <c r="D163" s="302">
        <v>0.36743808307117692</v>
      </c>
      <c r="E163" s="302">
        <f t="shared" ref="E163:E170" si="77">SUM(B163:D163)</f>
        <v>4.6110450954604394</v>
      </c>
      <c r="F163" s="303"/>
      <c r="G163" s="302">
        <v>3.7705966914572882</v>
      </c>
      <c r="H163" s="302">
        <v>1.1574742171200396</v>
      </c>
      <c r="I163" s="302">
        <v>0.25832677109401775</v>
      </c>
      <c r="J163" s="302">
        <f t="shared" ref="J163:J165" si="78">SUM(G163:I163)</f>
        <v>5.1863976796713454</v>
      </c>
      <c r="K163" s="303"/>
      <c r="L163" s="302">
        <v>4.9843476152762758</v>
      </c>
      <c r="M163" s="302">
        <v>1.4089896248658125</v>
      </c>
      <c r="N163" s="302">
        <v>0.20044982759163069</v>
      </c>
      <c r="O163" s="302">
        <f t="shared" ref="O163:O170" si="79">SUM(L163:N163)</f>
        <v>6.5937870677337189</v>
      </c>
    </row>
    <row r="164" spans="1:15" s="236" customFormat="1" x14ac:dyDescent="0.2">
      <c r="A164" s="237" t="str">
        <f>name!E$6</f>
        <v>Associate professional occupations</v>
      </c>
      <c r="B164" s="302">
        <v>3.2011628942391757</v>
      </c>
      <c r="C164" s="302">
        <v>0.83855896479778103</v>
      </c>
      <c r="D164" s="302">
        <v>0.21322345689722383</v>
      </c>
      <c r="E164" s="302">
        <f t="shared" si="77"/>
        <v>4.2529453159341806</v>
      </c>
      <c r="F164" s="303"/>
      <c r="G164" s="302">
        <v>3.3063245748811014</v>
      </c>
      <c r="H164" s="302">
        <v>0.92861222595864856</v>
      </c>
      <c r="I164" s="302">
        <v>0.1600032445042005</v>
      </c>
      <c r="J164" s="302">
        <f t="shared" si="78"/>
        <v>4.3949400453439509</v>
      </c>
      <c r="K164" s="303"/>
      <c r="L164" s="302">
        <v>3.5859149712821634</v>
      </c>
      <c r="M164" s="302">
        <v>0.91943067186214844</v>
      </c>
      <c r="N164" s="302">
        <v>0.12673815765679211</v>
      </c>
      <c r="O164" s="302">
        <f t="shared" si="79"/>
        <v>4.6320838008011043</v>
      </c>
    </row>
    <row r="165" spans="1:15" s="236" customFormat="1" x14ac:dyDescent="0.2">
      <c r="A165" s="237" t="str">
        <f>name!E$7</f>
        <v>Administrative and secretarial occupations</v>
      </c>
      <c r="B165" s="302">
        <v>3.6755947914863101</v>
      </c>
      <c r="C165" s="302">
        <v>1.8389435488597128</v>
      </c>
      <c r="D165" s="302">
        <v>7.0566726773300531E-2</v>
      </c>
      <c r="E165" s="302">
        <f t="shared" si="77"/>
        <v>5.5851050671193239</v>
      </c>
      <c r="F165" s="303"/>
      <c r="G165" s="302">
        <v>3.4241258856621961</v>
      </c>
      <c r="H165" s="302">
        <v>1.7985657242588338</v>
      </c>
      <c r="I165" s="302">
        <v>8.3046723712350556E-2</v>
      </c>
      <c r="J165" s="302">
        <f t="shared" si="78"/>
        <v>5.3057383336333812</v>
      </c>
      <c r="K165" s="303"/>
      <c r="L165" s="302">
        <v>3.3523517421935094</v>
      </c>
      <c r="M165" s="302">
        <v>1.7142410208197092</v>
      </c>
      <c r="N165" s="302">
        <v>6.0462095302623593E-2</v>
      </c>
      <c r="O165" s="302">
        <f t="shared" si="79"/>
        <v>5.1270548583158426</v>
      </c>
    </row>
    <row r="166" spans="1:15" s="236" customFormat="1" x14ac:dyDescent="0.2">
      <c r="A166" s="237" t="str">
        <f>name!E$8</f>
        <v>Skilled trades occupations</v>
      </c>
      <c r="B166" s="302">
        <v>4.0345506891692837</v>
      </c>
      <c r="C166" s="302">
        <v>0.58393287807226224</v>
      </c>
      <c r="D166" s="302">
        <v>1.087035242476752</v>
      </c>
      <c r="E166" s="302">
        <f t="shared" si="77"/>
        <v>5.7055188097182974</v>
      </c>
      <c r="F166" s="303"/>
      <c r="G166" s="302">
        <v>3.1488969171054322</v>
      </c>
      <c r="H166" s="302">
        <v>0.46962357318709691</v>
      </c>
      <c r="I166" s="302">
        <v>0.63519824118904322</v>
      </c>
      <c r="J166" s="302">
        <f>SUM(G166:I166)</f>
        <v>4.2537187314815723</v>
      </c>
      <c r="K166" s="303"/>
      <c r="L166" s="302">
        <v>2.9444364775760605</v>
      </c>
      <c r="M166" s="302">
        <v>0.49718519034266745</v>
      </c>
      <c r="N166" s="302">
        <v>0.71066499585393106</v>
      </c>
      <c r="O166" s="302">
        <f t="shared" si="79"/>
        <v>4.1522866637726592</v>
      </c>
    </row>
    <row r="167" spans="1:15" s="236" customFormat="1" x14ac:dyDescent="0.2">
      <c r="A167" s="237" t="str">
        <f>name!E$9</f>
        <v>Caring, leisure and other service occupations</v>
      </c>
      <c r="B167" s="302">
        <v>0.30508141638696734</v>
      </c>
      <c r="C167" s="302">
        <v>0.11034995479532432</v>
      </c>
      <c r="D167" s="302">
        <v>3.4493209437131141E-2</v>
      </c>
      <c r="E167" s="302">
        <f t="shared" si="77"/>
        <v>0.44992458061942281</v>
      </c>
      <c r="F167" s="303"/>
      <c r="G167" s="302">
        <v>0.28459962506680031</v>
      </c>
      <c r="H167" s="302">
        <v>9.2550971127387568E-2</v>
      </c>
      <c r="I167" s="302">
        <v>6.0264614119811294E-2</v>
      </c>
      <c r="J167" s="302">
        <f t="shared" ref="J167:J170" si="80">SUM(G167:I167)</f>
        <v>0.43741521031399921</v>
      </c>
      <c r="K167" s="303"/>
      <c r="L167" s="302">
        <v>0.40739084572644424</v>
      </c>
      <c r="M167" s="302">
        <v>7.9984636920156449E-2</v>
      </c>
      <c r="N167" s="302">
        <v>0.10146497168446787</v>
      </c>
      <c r="O167" s="302">
        <f t="shared" si="79"/>
        <v>0.58884045433106857</v>
      </c>
    </row>
    <row r="168" spans="1:15" s="236" customFormat="1" x14ac:dyDescent="0.2">
      <c r="A168" s="237" t="str">
        <f>name!E$10</f>
        <v>Sales and customer service occupations</v>
      </c>
      <c r="B168" s="302">
        <v>3.565146284007954</v>
      </c>
      <c r="C168" s="302">
        <v>11.016065504856687</v>
      </c>
      <c r="D168" s="302">
        <v>0.55841073929843443</v>
      </c>
      <c r="E168" s="302">
        <f t="shared" si="77"/>
        <v>15.139622528163075</v>
      </c>
      <c r="F168" s="303"/>
      <c r="G168" s="302">
        <v>2.8980723258598329</v>
      </c>
      <c r="H168" s="302">
        <v>9.6651667510676624</v>
      </c>
      <c r="I168" s="302">
        <v>0.32907880076052337</v>
      </c>
      <c r="J168" s="302">
        <f t="shared" si="80"/>
        <v>12.892317877688019</v>
      </c>
      <c r="K168" s="303"/>
      <c r="L168" s="302">
        <v>2.4991818740299649</v>
      </c>
      <c r="M168" s="302">
        <v>8.5974874504016601</v>
      </c>
      <c r="N168" s="302">
        <v>0.24436239406356758</v>
      </c>
      <c r="O168" s="302">
        <f t="shared" si="79"/>
        <v>11.341031718495193</v>
      </c>
    </row>
    <row r="169" spans="1:15" s="236" customFormat="1" x14ac:dyDescent="0.2">
      <c r="A169" s="237" t="str">
        <f>name!E$11</f>
        <v>Process, plant and machine operatives</v>
      </c>
      <c r="B169" s="302">
        <v>3.9699982202373993</v>
      </c>
      <c r="C169" s="302">
        <v>0.80170570169041266</v>
      </c>
      <c r="D169" s="302">
        <v>0.10555173934480325</v>
      </c>
      <c r="E169" s="302">
        <f t="shared" si="77"/>
        <v>4.8772556612726152</v>
      </c>
      <c r="F169" s="303"/>
      <c r="G169" s="302">
        <v>2.8578450446714312</v>
      </c>
      <c r="H169" s="302">
        <v>0.77073399037507928</v>
      </c>
      <c r="I169" s="302">
        <v>8.238987445797312E-2</v>
      </c>
      <c r="J169" s="302">
        <f t="shared" si="80"/>
        <v>3.7109689095044835</v>
      </c>
      <c r="K169" s="303"/>
      <c r="L169" s="302">
        <v>3.2108798151181182</v>
      </c>
      <c r="M169" s="302">
        <v>1.009397452618608</v>
      </c>
      <c r="N169" s="302">
        <v>0.10978450025896999</v>
      </c>
      <c r="O169" s="302">
        <f t="shared" si="79"/>
        <v>4.3300617679956961</v>
      </c>
    </row>
    <row r="170" spans="1:15" s="236" customFormat="1" x14ac:dyDescent="0.2">
      <c r="A170" s="237" t="str">
        <f>name!E$12</f>
        <v>Elementary occupations</v>
      </c>
      <c r="B170" s="302">
        <v>3.3293513612073591</v>
      </c>
      <c r="C170" s="302">
        <v>2.940742347605783</v>
      </c>
      <c r="D170" s="302">
        <v>0.12089047836355585</v>
      </c>
      <c r="E170" s="302">
        <f t="shared" si="77"/>
        <v>6.3909841871766986</v>
      </c>
      <c r="F170" s="303"/>
      <c r="G170" s="302">
        <v>2.3055124260993414</v>
      </c>
      <c r="H170" s="302">
        <v>2.2286296166012955</v>
      </c>
      <c r="I170" s="302">
        <v>9.7189228338587827E-2</v>
      </c>
      <c r="J170" s="302">
        <f t="shared" si="80"/>
        <v>4.6313312710392252</v>
      </c>
      <c r="K170" s="303"/>
      <c r="L170" s="302">
        <v>1.9573841412429847</v>
      </c>
      <c r="M170" s="302">
        <v>1.6496759966557415</v>
      </c>
      <c r="N170" s="302">
        <v>0.1300495901523869</v>
      </c>
      <c r="O170" s="302">
        <f t="shared" si="79"/>
        <v>3.737109728051113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30.523592644877453</v>
      </c>
      <c r="C172" s="311">
        <f t="shared" ref="C172:E172" si="81">SUM(C162:C170)</f>
        <v>19.644540522071875</v>
      </c>
      <c r="D172" s="311">
        <f t="shared" si="81"/>
        <v>3.7678668330506806</v>
      </c>
      <c r="E172" s="311">
        <f t="shared" si="81"/>
        <v>53.936</v>
      </c>
      <c r="F172" s="311"/>
      <c r="G172" s="311">
        <f t="shared" ref="G172:J172" si="82">SUM(G162:G170)</f>
        <v>27.132050004987502</v>
      </c>
      <c r="H172" s="311">
        <f t="shared" si="82"/>
        <v>18.034213046300135</v>
      </c>
      <c r="I172" s="311">
        <f t="shared" si="82"/>
        <v>2.858736948712342</v>
      </c>
      <c r="J172" s="311">
        <f t="shared" si="82"/>
        <v>48.024999999999984</v>
      </c>
      <c r="K172" s="311"/>
      <c r="L172" s="311">
        <f t="shared" ref="L172:O172" si="83">SUM(L162:L170)</f>
        <v>28.91646488923346</v>
      </c>
      <c r="M172" s="311">
        <f t="shared" si="83"/>
        <v>17.063365453921858</v>
      </c>
      <c r="N172" s="311">
        <f t="shared" si="83"/>
        <v>3.0651696568446796</v>
      </c>
      <c r="O172" s="311">
        <f t="shared" si="83"/>
        <v>49.044999999999987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1.3000092747166034</v>
      </c>
      <c r="C179" s="302">
        <v>6.3993197179401648E-2</v>
      </c>
      <c r="D179" s="302">
        <v>0.26075981414942162</v>
      </c>
      <c r="E179" s="302">
        <f>SUM(B179:D179)</f>
        <v>1.6247622860454267</v>
      </c>
      <c r="F179" s="303"/>
      <c r="G179" s="302">
        <v>1.7522915150583995</v>
      </c>
      <c r="H179" s="302">
        <v>0.21939149377330874</v>
      </c>
      <c r="I179" s="302">
        <v>0.34870965338585697</v>
      </c>
      <c r="J179" s="302">
        <f>SUM(G179:I179)</f>
        <v>2.3203926622175652</v>
      </c>
      <c r="K179" s="303"/>
      <c r="L179" s="302">
        <v>2.2928827479234282</v>
      </c>
      <c r="M179" s="302">
        <v>0.32417218553494764</v>
      </c>
      <c r="N179" s="302">
        <v>0.39699013927799598</v>
      </c>
      <c r="O179" s="302">
        <f>SUM(L179:N179)</f>
        <v>3.0140450727363719</v>
      </c>
    </row>
    <row r="180" spans="1:15" s="236" customFormat="1" x14ac:dyDescent="0.2">
      <c r="A180" s="237" t="str">
        <f>name!E$5</f>
        <v>Professional occupations</v>
      </c>
      <c r="B180" s="302">
        <v>0.93387095452330071</v>
      </c>
      <c r="C180" s="302">
        <v>5.3868238048164131E-2</v>
      </c>
      <c r="D180" s="302">
        <v>8.7598406148274743E-2</v>
      </c>
      <c r="E180" s="302">
        <f t="shared" ref="E180:E187" si="84">SUM(B180:D180)</f>
        <v>1.0753375987197396</v>
      </c>
      <c r="F180" s="303"/>
      <c r="G180" s="302">
        <v>1.4229720950681624</v>
      </c>
      <c r="H180" s="302">
        <v>0.16601684592326871</v>
      </c>
      <c r="I180" s="302">
        <v>0.10753642301167664</v>
      </c>
      <c r="J180" s="302">
        <f t="shared" ref="J180:J182" si="85">SUM(G180:I180)</f>
        <v>1.6965253640031077</v>
      </c>
      <c r="K180" s="303"/>
      <c r="L180" s="302">
        <v>2.0449539798188363</v>
      </c>
      <c r="M180" s="302">
        <v>0.28212332901345882</v>
      </c>
      <c r="N180" s="302">
        <v>0.10126414372900433</v>
      </c>
      <c r="O180" s="302">
        <f t="shared" ref="O180:O187" si="86">SUM(L180:N180)</f>
        <v>2.4283414525612992</v>
      </c>
    </row>
    <row r="181" spans="1:15" s="236" customFormat="1" x14ac:dyDescent="0.2">
      <c r="A181" s="237" t="str">
        <f>name!E$6</f>
        <v>Associate professional occupations</v>
      </c>
      <c r="B181" s="302">
        <v>0.93253277538779022</v>
      </c>
      <c r="C181" s="302">
        <v>8.5158674520234831E-2</v>
      </c>
      <c r="D181" s="302">
        <v>4.9082765632311447E-2</v>
      </c>
      <c r="E181" s="302">
        <f t="shared" si="84"/>
        <v>1.0667742155403364</v>
      </c>
      <c r="F181" s="303"/>
      <c r="G181" s="302">
        <v>1.2422028274390129</v>
      </c>
      <c r="H181" s="302">
        <v>0.19469467489824813</v>
      </c>
      <c r="I181" s="302">
        <v>5.9685422445833997E-2</v>
      </c>
      <c r="J181" s="302">
        <f t="shared" si="85"/>
        <v>1.4965829247830951</v>
      </c>
      <c r="K181" s="303"/>
      <c r="L181" s="302">
        <v>1.3913731423912363</v>
      </c>
      <c r="M181" s="302">
        <v>0.25359523163254277</v>
      </c>
      <c r="N181" s="302">
        <v>5.485928667584733E-2</v>
      </c>
      <c r="O181" s="302">
        <f t="shared" si="86"/>
        <v>1.6998276606996263</v>
      </c>
    </row>
    <row r="182" spans="1:15" s="236" customFormat="1" x14ac:dyDescent="0.2">
      <c r="A182" s="237" t="str">
        <f>name!E$7</f>
        <v>Administrative and secretarial occupations</v>
      </c>
      <c r="B182" s="302">
        <v>1.5907202897450454</v>
      </c>
      <c r="C182" s="302">
        <v>0.60644300303691367</v>
      </c>
      <c r="D182" s="302">
        <v>4.6119983945532045E-2</v>
      </c>
      <c r="E182" s="302">
        <f t="shared" si="84"/>
        <v>2.2432832767274915</v>
      </c>
      <c r="F182" s="303"/>
      <c r="G182" s="302">
        <v>1.9251734509246854</v>
      </c>
      <c r="H182" s="302">
        <v>0.8653669316014001</v>
      </c>
      <c r="I182" s="302">
        <v>4.6015501689137268E-2</v>
      </c>
      <c r="J182" s="302">
        <f t="shared" si="85"/>
        <v>2.836555884215223</v>
      </c>
      <c r="K182" s="303"/>
      <c r="L182" s="302">
        <v>2.1475014113502593</v>
      </c>
      <c r="M182" s="302">
        <v>0.9111294300678715</v>
      </c>
      <c r="N182" s="302">
        <v>4.9021528240711952E-2</v>
      </c>
      <c r="O182" s="302">
        <f t="shared" si="86"/>
        <v>3.1076523696588425</v>
      </c>
    </row>
    <row r="183" spans="1:15" s="236" customFormat="1" x14ac:dyDescent="0.2">
      <c r="A183" s="237" t="str">
        <f>name!E$8</f>
        <v>Skilled trades occupations</v>
      </c>
      <c r="B183" s="302">
        <v>0.82853883262362094</v>
      </c>
      <c r="C183" s="302">
        <v>0.21409837203222509</v>
      </c>
      <c r="D183" s="302">
        <v>0.29440920685668881</v>
      </c>
      <c r="E183" s="302">
        <f t="shared" si="84"/>
        <v>1.3370464115125349</v>
      </c>
      <c r="F183" s="303"/>
      <c r="G183" s="302">
        <v>0.7065505432906638</v>
      </c>
      <c r="H183" s="302">
        <v>0.17076576990679079</v>
      </c>
      <c r="I183" s="302">
        <v>0.23537451077399685</v>
      </c>
      <c r="J183" s="302">
        <f>SUM(G183:I183)</f>
        <v>1.1126908239714515</v>
      </c>
      <c r="K183" s="303"/>
      <c r="L183" s="302">
        <v>0.62596781533079915</v>
      </c>
      <c r="M183" s="302">
        <v>0.23431260297352341</v>
      </c>
      <c r="N183" s="302">
        <v>0.23961406159103318</v>
      </c>
      <c r="O183" s="302">
        <f t="shared" si="86"/>
        <v>1.0998944798953558</v>
      </c>
    </row>
    <row r="184" spans="1:15" s="236" customFormat="1" x14ac:dyDescent="0.2">
      <c r="A184" s="237" t="str">
        <f>name!E$9</f>
        <v>Caring, leisure and other service occupations</v>
      </c>
      <c r="B184" s="302">
        <v>0.60468771949921185</v>
      </c>
      <c r="C184" s="302">
        <v>0.2908276517589643</v>
      </c>
      <c r="D184" s="302">
        <v>0.10137044294242609</v>
      </c>
      <c r="E184" s="302">
        <f t="shared" si="84"/>
        <v>0.99688581420060229</v>
      </c>
      <c r="F184" s="303"/>
      <c r="G184" s="302">
        <v>0.68168854008797009</v>
      </c>
      <c r="H184" s="302">
        <v>0.66410763754360225</v>
      </c>
      <c r="I184" s="302">
        <v>0.11697521679163581</v>
      </c>
      <c r="J184" s="302">
        <f t="shared" ref="J184:J187" si="87">SUM(G184:I184)</f>
        <v>1.4627713944232081</v>
      </c>
      <c r="K184" s="303"/>
      <c r="L184" s="302">
        <v>0.76102110135611312</v>
      </c>
      <c r="M184" s="302">
        <v>0.82649160305428737</v>
      </c>
      <c r="N184" s="302">
        <v>0.16603602191736652</v>
      </c>
      <c r="O184" s="302">
        <f t="shared" si="86"/>
        <v>1.7535487263277669</v>
      </c>
    </row>
    <row r="185" spans="1:15" s="236" customFormat="1" x14ac:dyDescent="0.2">
      <c r="A185" s="237" t="str">
        <f>name!E$10</f>
        <v>Sales and customer service occupations</v>
      </c>
      <c r="B185" s="302">
        <v>0.52764529738928556</v>
      </c>
      <c r="C185" s="302">
        <v>0.16466996420957006</v>
      </c>
      <c r="D185" s="302">
        <v>4.8230695543532189E-2</v>
      </c>
      <c r="E185" s="302">
        <f t="shared" si="84"/>
        <v>0.7405459571423878</v>
      </c>
      <c r="F185" s="303"/>
      <c r="G185" s="302">
        <v>0.63525961043151669</v>
      </c>
      <c r="H185" s="302">
        <v>0.2011641848300591</v>
      </c>
      <c r="I185" s="302">
        <v>4.6214239305436063E-2</v>
      </c>
      <c r="J185" s="302">
        <f t="shared" si="87"/>
        <v>0.88263803456701195</v>
      </c>
      <c r="K185" s="303"/>
      <c r="L185" s="302">
        <v>0.85169371196918164</v>
      </c>
      <c r="M185" s="302">
        <v>0.33091766441058057</v>
      </c>
      <c r="N185" s="302">
        <v>4.5763097047095212E-2</v>
      </c>
      <c r="O185" s="302">
        <f t="shared" si="86"/>
        <v>1.2283744734268573</v>
      </c>
    </row>
    <row r="186" spans="1:15" s="236" customFormat="1" x14ac:dyDescent="0.2">
      <c r="A186" s="237" t="str">
        <f>name!E$11</f>
        <v>Process, plant and machine operatives</v>
      </c>
      <c r="B186" s="302">
        <v>6.0739546196244794</v>
      </c>
      <c r="C186" s="302">
        <v>0.41010650903901924</v>
      </c>
      <c r="D186" s="302">
        <v>2.1701190154522685</v>
      </c>
      <c r="E186" s="302">
        <f t="shared" si="84"/>
        <v>8.6541801441157666</v>
      </c>
      <c r="F186" s="303"/>
      <c r="G186" s="302">
        <v>5.5385533265982687</v>
      </c>
      <c r="H186" s="302">
        <v>1.3817349223233495</v>
      </c>
      <c r="I186" s="302">
        <v>2.6604640592008484</v>
      </c>
      <c r="J186" s="302">
        <f t="shared" si="87"/>
        <v>9.5807523081224666</v>
      </c>
      <c r="K186" s="303"/>
      <c r="L186" s="302">
        <v>6.4905346417534675</v>
      </c>
      <c r="M186" s="302">
        <v>1.9257768878917629</v>
      </c>
      <c r="N186" s="302">
        <v>3.2718619461968483</v>
      </c>
      <c r="O186" s="302">
        <f t="shared" si="86"/>
        <v>11.688173475842079</v>
      </c>
    </row>
    <row r="187" spans="1:15" s="236" customFormat="1" x14ac:dyDescent="0.2">
      <c r="A187" s="237" t="str">
        <f>name!E$12</f>
        <v>Elementary occupations</v>
      </c>
      <c r="B187" s="302">
        <v>3.0477710717853252</v>
      </c>
      <c r="C187" s="302">
        <v>0.86438506971235596</v>
      </c>
      <c r="D187" s="302">
        <v>0.12402815449802972</v>
      </c>
      <c r="E187" s="302">
        <f t="shared" si="84"/>
        <v>4.036184295995711</v>
      </c>
      <c r="F187" s="303"/>
      <c r="G187" s="302">
        <v>2.9246603953326864</v>
      </c>
      <c r="H187" s="302">
        <v>0.83012240245273805</v>
      </c>
      <c r="I187" s="302">
        <v>0.11030780591142632</v>
      </c>
      <c r="J187" s="302">
        <f t="shared" si="87"/>
        <v>3.8650906036968506</v>
      </c>
      <c r="K187" s="303"/>
      <c r="L187" s="302">
        <v>2.9803881017756693</v>
      </c>
      <c r="M187" s="302">
        <v>0.8530007549905213</v>
      </c>
      <c r="N187" s="302">
        <v>0.13475343208560045</v>
      </c>
      <c r="O187" s="302">
        <f t="shared" si="86"/>
        <v>3.9681422888517912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15.839730835294661</v>
      </c>
      <c r="C189" s="311">
        <f t="shared" ref="C189:E189" si="88">SUM(C179:C187)</f>
        <v>2.7535506795368492</v>
      </c>
      <c r="D189" s="311">
        <f t="shared" si="88"/>
        <v>3.181718485168485</v>
      </c>
      <c r="E189" s="311">
        <f t="shared" si="88"/>
        <v>21.774999999999999</v>
      </c>
      <c r="F189" s="311"/>
      <c r="G189" s="311">
        <f t="shared" ref="G189:J189" si="89">SUM(G179:G187)</f>
        <v>16.829352304231367</v>
      </c>
      <c r="H189" s="311">
        <f t="shared" si="89"/>
        <v>4.693364863252766</v>
      </c>
      <c r="I189" s="311">
        <f t="shared" si="89"/>
        <v>3.7312828325158485</v>
      </c>
      <c r="J189" s="311">
        <f t="shared" si="89"/>
        <v>25.25399999999998</v>
      </c>
      <c r="K189" s="311"/>
      <c r="L189" s="311">
        <f t="shared" ref="L189:O189" si="90">SUM(L179:L187)</f>
        <v>19.586316653668991</v>
      </c>
      <c r="M189" s="311">
        <f t="shared" si="90"/>
        <v>5.9415196895694971</v>
      </c>
      <c r="N189" s="311">
        <f t="shared" si="90"/>
        <v>4.4601636567615026</v>
      </c>
      <c r="O189" s="311">
        <f t="shared" si="90"/>
        <v>29.987999999999989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1.440504745919831</v>
      </c>
      <c r="C196" s="302">
        <v>0.19671598780097055</v>
      </c>
      <c r="D196" s="302">
        <v>0.55277898196935049</v>
      </c>
      <c r="E196" s="302">
        <f>SUM(B196:D196)</f>
        <v>2.1899997156901518</v>
      </c>
      <c r="F196" s="303"/>
      <c r="G196" s="302">
        <v>1.8763076332257822</v>
      </c>
      <c r="H196" s="302">
        <v>0.37739705625362507</v>
      </c>
      <c r="I196" s="302">
        <v>0.54002824150083284</v>
      </c>
      <c r="J196" s="302">
        <f>SUM(G196:I196)</f>
        <v>2.7937329309802399</v>
      </c>
      <c r="K196" s="303"/>
      <c r="L196" s="302">
        <v>2.7863100691303644</v>
      </c>
      <c r="M196" s="302">
        <v>0.62712558014894493</v>
      </c>
      <c r="N196" s="302">
        <v>0.68155387226615383</v>
      </c>
      <c r="O196" s="302">
        <f>SUM(L196:N196)</f>
        <v>4.0949895215454628</v>
      </c>
    </row>
    <row r="197" spans="1:15" s="236" customFormat="1" x14ac:dyDescent="0.2">
      <c r="A197" s="237" t="str">
        <f>name!E$5</f>
        <v>Professional occupations</v>
      </c>
      <c r="B197" s="302">
        <v>0.4907477956279806</v>
      </c>
      <c r="C197" s="302">
        <v>7.3408915598335567E-2</v>
      </c>
      <c r="D197" s="302">
        <v>4.5409597189820093E-2</v>
      </c>
      <c r="E197" s="302">
        <f t="shared" ref="E197:E204" si="91">SUM(B197:D197)</f>
        <v>0.60956630841613624</v>
      </c>
      <c r="F197" s="303"/>
      <c r="G197" s="302">
        <v>0.76268252532908176</v>
      </c>
      <c r="H197" s="302">
        <v>0.1501533934650616</v>
      </c>
      <c r="I197" s="302">
        <v>4.2354803018244645E-2</v>
      </c>
      <c r="J197" s="302">
        <f t="shared" ref="J197:J199" si="92">SUM(G197:I197)</f>
        <v>0.95519072181238807</v>
      </c>
      <c r="K197" s="303"/>
      <c r="L197" s="302">
        <v>1.1004321976002012</v>
      </c>
      <c r="M197" s="302">
        <v>0.23113046444142982</v>
      </c>
      <c r="N197" s="302">
        <v>2.8967069525769808E-2</v>
      </c>
      <c r="O197" s="302">
        <f t="shared" ref="O197:O204" si="93">SUM(L197:N197)</f>
        <v>1.3605297315674008</v>
      </c>
    </row>
    <row r="198" spans="1:15" s="236" customFormat="1" x14ac:dyDescent="0.2">
      <c r="A198" s="237" t="str">
        <f>name!E$6</f>
        <v>Associate professional occupations</v>
      </c>
      <c r="B198" s="302">
        <v>0.39669308630170597</v>
      </c>
      <c r="C198" s="302">
        <v>0.20982100024651171</v>
      </c>
      <c r="D198" s="302">
        <v>2.6911144115986271E-2</v>
      </c>
      <c r="E198" s="302">
        <f t="shared" si="91"/>
        <v>0.63342523066420398</v>
      </c>
      <c r="F198" s="303"/>
      <c r="G198" s="302">
        <v>0.55941430380439516</v>
      </c>
      <c r="H198" s="302">
        <v>0.30189699500288431</v>
      </c>
      <c r="I198" s="302">
        <v>2.1597397015690013E-2</v>
      </c>
      <c r="J198" s="302">
        <f t="shared" si="92"/>
        <v>0.88290869582296949</v>
      </c>
      <c r="K198" s="303"/>
      <c r="L198" s="302">
        <v>0.72360971419541442</v>
      </c>
      <c r="M198" s="302">
        <v>0.46028354762500634</v>
      </c>
      <c r="N198" s="302">
        <v>1.7298272499119225E-2</v>
      </c>
      <c r="O198" s="302">
        <f t="shared" si="93"/>
        <v>1.2011915343195401</v>
      </c>
    </row>
    <row r="199" spans="1:15" s="236" customFormat="1" x14ac:dyDescent="0.2">
      <c r="A199" s="237" t="str">
        <f>name!E$7</f>
        <v>Administrative and secretarial occupations</v>
      </c>
      <c r="B199" s="302">
        <v>0.63267288057527293</v>
      </c>
      <c r="C199" s="302">
        <v>0.32903158011318601</v>
      </c>
      <c r="D199" s="302">
        <v>1.9712538892901432E-2</v>
      </c>
      <c r="E199" s="302">
        <f t="shared" si="91"/>
        <v>0.98141699958136042</v>
      </c>
      <c r="F199" s="303"/>
      <c r="G199" s="302">
        <v>0.74665948903515955</v>
      </c>
      <c r="H199" s="302">
        <v>0.43527486088921352</v>
      </c>
      <c r="I199" s="302">
        <v>1.5301776708372027E-2</v>
      </c>
      <c r="J199" s="302">
        <f t="shared" si="92"/>
        <v>1.1972361266327451</v>
      </c>
      <c r="K199" s="303"/>
      <c r="L199" s="302">
        <v>0.99713755308871388</v>
      </c>
      <c r="M199" s="302">
        <v>0.64018972700457066</v>
      </c>
      <c r="N199" s="302">
        <v>1.9551130555778291E-2</v>
      </c>
      <c r="O199" s="302">
        <f t="shared" si="93"/>
        <v>1.6568784106490628</v>
      </c>
    </row>
    <row r="200" spans="1:15" s="236" customFormat="1" x14ac:dyDescent="0.2">
      <c r="A200" s="237" t="str">
        <f>name!E$8</f>
        <v>Skilled trades occupations</v>
      </c>
      <c r="B200" s="302">
        <v>1.1689830836134356</v>
      </c>
      <c r="C200" s="302">
        <v>0.95745591923498985</v>
      </c>
      <c r="D200" s="302">
        <v>0.15877453423044374</v>
      </c>
      <c r="E200" s="302">
        <f t="shared" si="91"/>
        <v>2.2852135370788691</v>
      </c>
      <c r="F200" s="303"/>
      <c r="G200" s="302">
        <v>1.0556751494773171</v>
      </c>
      <c r="H200" s="302">
        <v>0.9323024316859494</v>
      </c>
      <c r="I200" s="302">
        <v>0.15761089561627081</v>
      </c>
      <c r="J200" s="302">
        <f>SUM(G200:I200)</f>
        <v>2.1455884767795372</v>
      </c>
      <c r="K200" s="303"/>
      <c r="L200" s="302">
        <v>0.68769539661564594</v>
      </c>
      <c r="M200" s="302">
        <v>1.1383465991364705</v>
      </c>
      <c r="N200" s="302">
        <v>0.1867322991405064</v>
      </c>
      <c r="O200" s="302">
        <f t="shared" si="93"/>
        <v>2.0127742948926226</v>
      </c>
    </row>
    <row r="201" spans="1:15" s="236" customFormat="1" x14ac:dyDescent="0.2">
      <c r="A201" s="237" t="str">
        <f>name!E$9</f>
        <v>Caring, leisure and other service occupations</v>
      </c>
      <c r="B201" s="302">
        <v>0.3728672768610059</v>
      </c>
      <c r="C201" s="302">
        <v>0.40873958735060195</v>
      </c>
      <c r="D201" s="302">
        <v>4.2527047373822867E-2</v>
      </c>
      <c r="E201" s="302">
        <f t="shared" si="91"/>
        <v>0.8241339115854307</v>
      </c>
      <c r="F201" s="303"/>
      <c r="G201" s="302">
        <v>0.40275046109557378</v>
      </c>
      <c r="H201" s="302">
        <v>0.4670255655925396</v>
      </c>
      <c r="I201" s="302">
        <v>5.076453442090411E-2</v>
      </c>
      <c r="J201" s="302">
        <f t="shared" ref="J201:J204" si="94">SUM(G201:I201)</f>
        <v>0.9205405611090175</v>
      </c>
      <c r="K201" s="303"/>
      <c r="L201" s="302">
        <v>0.50002187316429458</v>
      </c>
      <c r="M201" s="302">
        <v>0.53108298354132999</v>
      </c>
      <c r="N201" s="302">
        <v>7.9978531696081531E-2</v>
      </c>
      <c r="O201" s="302">
        <f t="shared" si="93"/>
        <v>1.1110833884017062</v>
      </c>
    </row>
    <row r="202" spans="1:15" s="236" customFormat="1" x14ac:dyDescent="0.2">
      <c r="A202" s="237" t="str">
        <f>name!E$10</f>
        <v>Sales and customer service occupations</v>
      </c>
      <c r="B202" s="302">
        <v>0.43462321836787859</v>
      </c>
      <c r="C202" s="302">
        <v>0.80115739887470139</v>
      </c>
      <c r="D202" s="302">
        <v>0.23470616795543256</v>
      </c>
      <c r="E202" s="302">
        <f t="shared" si="91"/>
        <v>1.4704867851980126</v>
      </c>
      <c r="F202" s="303"/>
      <c r="G202" s="302">
        <v>0.49351151523453596</v>
      </c>
      <c r="H202" s="302">
        <v>1.0210724315794202</v>
      </c>
      <c r="I202" s="302">
        <v>0.15698648779869023</v>
      </c>
      <c r="J202" s="302">
        <f t="shared" si="94"/>
        <v>1.6715704346126463</v>
      </c>
      <c r="K202" s="303"/>
      <c r="L202" s="302">
        <v>0.73500103111097936</v>
      </c>
      <c r="M202" s="302">
        <v>1.4311546785804734</v>
      </c>
      <c r="N202" s="302">
        <v>0.13155514261267218</v>
      </c>
      <c r="O202" s="302">
        <f t="shared" si="93"/>
        <v>2.297710852304125</v>
      </c>
    </row>
    <row r="203" spans="1:15" s="236" customFormat="1" x14ac:dyDescent="0.2">
      <c r="A203" s="237" t="str">
        <f>name!E$11</f>
        <v>Process, plant and machine operatives</v>
      </c>
      <c r="B203" s="302">
        <v>0.25452964760552516</v>
      </c>
      <c r="C203" s="302">
        <v>0.42043305857016483</v>
      </c>
      <c r="D203" s="302">
        <v>1.8997605985001692E-2</v>
      </c>
      <c r="E203" s="302">
        <f t="shared" si="91"/>
        <v>0.69396031216069165</v>
      </c>
      <c r="F203" s="303"/>
      <c r="G203" s="302">
        <v>0.22665598366774981</v>
      </c>
      <c r="H203" s="302">
        <v>0.55486096184300415</v>
      </c>
      <c r="I203" s="302">
        <v>1.6285938923175928E-2</v>
      </c>
      <c r="J203" s="302">
        <f t="shared" si="94"/>
        <v>0.79780288443392999</v>
      </c>
      <c r="K203" s="303"/>
      <c r="L203" s="302">
        <v>0.34662367490525475</v>
      </c>
      <c r="M203" s="302">
        <v>0.97651361223227606</v>
      </c>
      <c r="N203" s="302">
        <v>2.3996237867784168E-2</v>
      </c>
      <c r="O203" s="302">
        <f t="shared" si="93"/>
        <v>1.3471335250053151</v>
      </c>
    </row>
    <row r="204" spans="1:15" s="236" customFormat="1" x14ac:dyDescent="0.2">
      <c r="A204" s="237" t="str">
        <f>name!E$12</f>
        <v>Elementary occupations</v>
      </c>
      <c r="B204" s="302">
        <v>1.59652146874666</v>
      </c>
      <c r="C204" s="302">
        <v>6.5322980385497713</v>
      </c>
      <c r="D204" s="302">
        <v>6.097769232868213E-2</v>
      </c>
      <c r="E204" s="302">
        <f t="shared" si="91"/>
        <v>8.1897971996251133</v>
      </c>
      <c r="F204" s="303"/>
      <c r="G204" s="302">
        <v>1.6267902819529101</v>
      </c>
      <c r="H204" s="302">
        <v>6.9722609763360532</v>
      </c>
      <c r="I204" s="302">
        <v>3.9377909527573973E-2</v>
      </c>
      <c r="J204" s="302">
        <f t="shared" si="94"/>
        <v>8.6384291678165361</v>
      </c>
      <c r="K204" s="303"/>
      <c r="L204" s="302">
        <v>1.7958913740914206</v>
      </c>
      <c r="M204" s="302">
        <v>7.6793683889382747</v>
      </c>
      <c r="N204" s="302">
        <v>6.9448978285081633E-2</v>
      </c>
      <c r="O204" s="302">
        <f t="shared" si="93"/>
        <v>9.5447087413147766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6.7881432036192964</v>
      </c>
      <c r="C206" s="311">
        <f t="shared" ref="C206:E206" si="95">SUM(C196:C204)</f>
        <v>9.9290614863392328</v>
      </c>
      <c r="D206" s="311">
        <f t="shared" si="95"/>
        <v>1.1607953100414414</v>
      </c>
      <c r="E206" s="311">
        <f t="shared" si="95"/>
        <v>17.877999999999972</v>
      </c>
      <c r="F206" s="311"/>
      <c r="G206" s="311">
        <f t="shared" ref="G206:J206" si="96">SUM(G196:G204)</f>
        <v>7.7504473428225058</v>
      </c>
      <c r="H206" s="311">
        <f t="shared" si="96"/>
        <v>11.212244672647751</v>
      </c>
      <c r="I206" s="311">
        <f t="shared" si="96"/>
        <v>1.0403079845297547</v>
      </c>
      <c r="J206" s="311">
        <f t="shared" si="96"/>
        <v>20.003000000000007</v>
      </c>
      <c r="K206" s="311"/>
      <c r="L206" s="311">
        <f t="shared" ref="L206:O206" si="97">SUM(L196:L204)</f>
        <v>9.6727228839022885</v>
      </c>
      <c r="M206" s="311">
        <f t="shared" si="97"/>
        <v>13.715195581648775</v>
      </c>
      <c r="N206" s="311">
        <f t="shared" si="97"/>
        <v>1.239081534448947</v>
      </c>
      <c r="O206" s="311">
        <f t="shared" si="97"/>
        <v>24.62700000000001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6.2951415064780608E-2</v>
      </c>
      <c r="C213" s="302">
        <v>9.0279236012024856E-3</v>
      </c>
      <c r="D213" s="302">
        <v>3.4939631168507207E-2</v>
      </c>
      <c r="E213" s="302">
        <f>SUM(B213:D213)</f>
        <v>0.1069189698344903</v>
      </c>
      <c r="F213" s="303"/>
      <c r="G213" s="302">
        <v>5.747121366555244E-2</v>
      </c>
      <c r="H213" s="302">
        <v>1.8862825339397954E-2</v>
      </c>
      <c r="I213" s="302">
        <v>7.1550792690925374E-2</v>
      </c>
      <c r="J213" s="302">
        <f>SUM(G213:I213)</f>
        <v>0.14788483169587577</v>
      </c>
      <c r="K213" s="303"/>
      <c r="L213" s="302">
        <v>5.5446383277286355E-2</v>
      </c>
      <c r="M213" s="302">
        <v>2.5142930700639565E-2</v>
      </c>
      <c r="N213" s="302">
        <v>7.2015773628710256E-2</v>
      </c>
      <c r="O213" s="302">
        <f>SUM(L213:N213)</f>
        <v>0.15260508760663616</v>
      </c>
    </row>
    <row r="214" spans="1:15" s="236" customFormat="1" x14ac:dyDescent="0.2">
      <c r="A214" s="237" t="str">
        <f>name!E$5</f>
        <v>Professional occupations</v>
      </c>
      <c r="B214" s="302">
        <v>0.11723489244795846</v>
      </c>
      <c r="C214" s="302">
        <v>1.763854186337958E-2</v>
      </c>
      <c r="D214" s="302">
        <v>0.10658034789643915</v>
      </c>
      <c r="E214" s="302">
        <f t="shared" ref="E214:E221" si="98">SUM(B214:D214)</f>
        <v>0.24145378220777719</v>
      </c>
      <c r="F214" s="303"/>
      <c r="G214" s="302">
        <v>0.12776225748896616</v>
      </c>
      <c r="H214" s="302">
        <v>3.7035488839696082E-2</v>
      </c>
      <c r="I214" s="302">
        <v>0.1893631551793537</v>
      </c>
      <c r="J214" s="302">
        <f t="shared" ref="J214:J216" si="99">SUM(G214:I214)</f>
        <v>0.35416090150801594</v>
      </c>
      <c r="K214" s="303"/>
      <c r="L214" s="302">
        <v>0.14999939073110657</v>
      </c>
      <c r="M214" s="302">
        <v>5.0775794632356923E-2</v>
      </c>
      <c r="N214" s="302">
        <v>0.1611632859220041</v>
      </c>
      <c r="O214" s="302">
        <f t="shared" ref="O214:O221" si="100">SUM(L214:N214)</f>
        <v>0.36193847128546763</v>
      </c>
    </row>
    <row r="215" spans="1:15" s="236" customFormat="1" x14ac:dyDescent="0.2">
      <c r="A215" s="237" t="str">
        <f>name!E$6</f>
        <v>Associate professional occupations</v>
      </c>
      <c r="B215" s="302">
        <v>9.5538294376570881E-2</v>
      </c>
      <c r="C215" s="302">
        <v>3.3731192018411071E-2</v>
      </c>
      <c r="D215" s="302">
        <v>0.16202149725783327</v>
      </c>
      <c r="E215" s="302">
        <f t="shared" si="98"/>
        <v>0.29129098365281525</v>
      </c>
      <c r="F215" s="303"/>
      <c r="G215" s="302">
        <v>8.4162798617163415E-2</v>
      </c>
      <c r="H215" s="302">
        <v>5.8953052711868306E-2</v>
      </c>
      <c r="I215" s="302">
        <v>0.2967423908045369</v>
      </c>
      <c r="J215" s="302">
        <f t="shared" si="99"/>
        <v>0.43985824213356861</v>
      </c>
      <c r="K215" s="303"/>
      <c r="L215" s="302">
        <v>7.9113623703093855E-2</v>
      </c>
      <c r="M215" s="302">
        <v>6.0045770162188081E-2</v>
      </c>
      <c r="N215" s="302">
        <v>0.28366853033361689</v>
      </c>
      <c r="O215" s="302">
        <f t="shared" si="100"/>
        <v>0.42282792419889881</v>
      </c>
    </row>
    <row r="216" spans="1:15" s="236" customFormat="1" x14ac:dyDescent="0.2">
      <c r="A216" s="237" t="str">
        <f>name!E$7</f>
        <v>Administrative and secretarial occupations</v>
      </c>
      <c r="B216" s="302">
        <v>6.4920800539677165E-2</v>
      </c>
      <c r="C216" s="302">
        <v>6.5039261904625126E-2</v>
      </c>
      <c r="D216" s="302">
        <v>6.7926032059090783E-3</v>
      </c>
      <c r="E216" s="302">
        <f t="shared" si="98"/>
        <v>0.13675266565021138</v>
      </c>
      <c r="F216" s="303"/>
      <c r="G216" s="302">
        <v>4.6278485775583612E-2</v>
      </c>
      <c r="H216" s="302">
        <v>8.7653753210443081E-2</v>
      </c>
      <c r="I216" s="302">
        <v>1.2826388710219046E-2</v>
      </c>
      <c r="J216" s="302">
        <f t="shared" si="99"/>
        <v>0.14675862769624573</v>
      </c>
      <c r="K216" s="303"/>
      <c r="L216" s="302">
        <v>3.5160967436742636E-2</v>
      </c>
      <c r="M216" s="302">
        <v>7.909017501486125E-2</v>
      </c>
      <c r="N216" s="302">
        <v>1.0522645649692977E-2</v>
      </c>
      <c r="O216" s="302">
        <f t="shared" si="100"/>
        <v>0.12477378810129687</v>
      </c>
    </row>
    <row r="217" spans="1:15" s="236" customFormat="1" x14ac:dyDescent="0.2">
      <c r="A217" s="237" t="str">
        <f>name!E$8</f>
        <v>Skilled trades occupations</v>
      </c>
      <c r="B217" s="302">
        <v>3.7366728874323268E-2</v>
      </c>
      <c r="C217" s="302">
        <v>6.9330493322882865E-3</v>
      </c>
      <c r="D217" s="302">
        <v>3.9979204541596675E-2</v>
      </c>
      <c r="E217" s="302">
        <f t="shared" si="98"/>
        <v>8.427898274820822E-2</v>
      </c>
      <c r="F217" s="303"/>
      <c r="G217" s="302">
        <v>2.5107212831640722E-2</v>
      </c>
      <c r="H217" s="302">
        <v>9.1357132074977067E-3</v>
      </c>
      <c r="I217" s="302">
        <v>6.4888471854997243E-2</v>
      </c>
      <c r="J217" s="302">
        <f>SUM(G217:I217)</f>
        <v>9.9131397894135664E-2</v>
      </c>
      <c r="K217" s="303"/>
      <c r="L217" s="302">
        <v>1.4423962699675379E-2</v>
      </c>
      <c r="M217" s="302">
        <v>1.0634724633235124E-2</v>
      </c>
      <c r="N217" s="302">
        <v>6.9698801641025571E-2</v>
      </c>
      <c r="O217" s="302">
        <f t="shared" si="100"/>
        <v>9.4757488973936072E-2</v>
      </c>
    </row>
    <row r="218" spans="1:15" s="236" customFormat="1" x14ac:dyDescent="0.2">
      <c r="A218" s="237" t="str">
        <f>name!E$9</f>
        <v>Caring, leisure and other service occupations</v>
      </c>
      <c r="B218" s="302">
        <v>3.275248054964023E-2</v>
      </c>
      <c r="C218" s="302">
        <v>3.217681933973654E-2</v>
      </c>
      <c r="D218" s="302">
        <v>6.8299570855313452E-3</v>
      </c>
      <c r="E218" s="302">
        <f t="shared" si="98"/>
        <v>7.1759256974908106E-2</v>
      </c>
      <c r="F218" s="303"/>
      <c r="G218" s="302">
        <v>2.0611065243449026E-2</v>
      </c>
      <c r="H218" s="302">
        <v>4.3948074259757247E-2</v>
      </c>
      <c r="I218" s="302">
        <v>1.5894005106021243E-2</v>
      </c>
      <c r="J218" s="302">
        <f t="shared" ref="J218:J221" si="101">SUM(G218:I218)</f>
        <v>8.0453144609227506E-2</v>
      </c>
      <c r="K218" s="303"/>
      <c r="L218" s="302">
        <v>2.3538221120775235E-2</v>
      </c>
      <c r="M218" s="302">
        <v>4.3740632295774934E-2</v>
      </c>
      <c r="N218" s="302">
        <v>1.8966064999666594E-2</v>
      </c>
      <c r="O218" s="302">
        <f t="shared" si="100"/>
        <v>8.6244918416216759E-2</v>
      </c>
    </row>
    <row r="219" spans="1:15" s="236" customFormat="1" x14ac:dyDescent="0.2">
      <c r="A219" s="237" t="str">
        <f>name!E$10</f>
        <v>Sales and customer service occupations</v>
      </c>
      <c r="B219" s="302">
        <v>3.653614394394529E-2</v>
      </c>
      <c r="C219" s="302">
        <v>2.5426215161617444E-2</v>
      </c>
      <c r="D219" s="302">
        <v>7.8384565364969794E-3</v>
      </c>
      <c r="E219" s="302">
        <f t="shared" si="98"/>
        <v>6.9800815642059713E-2</v>
      </c>
      <c r="F219" s="303"/>
      <c r="G219" s="302">
        <v>2.6269006793829833E-2</v>
      </c>
      <c r="H219" s="302">
        <v>3.9006388327711389E-2</v>
      </c>
      <c r="I219" s="302">
        <v>1.125103823506958E-2</v>
      </c>
      <c r="J219" s="302">
        <f t="shared" si="101"/>
        <v>7.6526433356610801E-2</v>
      </c>
      <c r="K219" s="303"/>
      <c r="L219" s="302">
        <v>2.8516976782507426E-2</v>
      </c>
      <c r="M219" s="302">
        <v>5.054155511430132E-2</v>
      </c>
      <c r="N219" s="302">
        <v>8.6152068530326326E-3</v>
      </c>
      <c r="O219" s="302">
        <f t="shared" si="100"/>
        <v>8.7673738749841384E-2</v>
      </c>
    </row>
    <row r="220" spans="1:15" s="236" customFormat="1" x14ac:dyDescent="0.2">
      <c r="A220" s="237" t="str">
        <f>name!E$11</f>
        <v>Process, plant and machine operatives</v>
      </c>
      <c r="B220" s="302">
        <v>1.0928573134308811E-2</v>
      </c>
      <c r="C220" s="302">
        <v>4.1454468625964436E-3</v>
      </c>
      <c r="D220" s="302">
        <v>1.0997476573903812E-2</v>
      </c>
      <c r="E220" s="302">
        <f t="shared" si="98"/>
        <v>2.6071496570809066E-2</v>
      </c>
      <c r="F220" s="303"/>
      <c r="G220" s="302">
        <v>6.4956555407358557E-3</v>
      </c>
      <c r="H220" s="302">
        <v>6.7986725921550858E-3</v>
      </c>
      <c r="I220" s="302">
        <v>2.5677276475994982E-2</v>
      </c>
      <c r="J220" s="302">
        <f t="shared" si="101"/>
        <v>3.8971604608885921E-2</v>
      </c>
      <c r="K220" s="303"/>
      <c r="L220" s="302">
        <v>4.6269377672518404E-3</v>
      </c>
      <c r="M220" s="302">
        <v>6.9350862601509321E-3</v>
      </c>
      <c r="N220" s="302">
        <v>3.2978280459968277E-2</v>
      </c>
      <c r="O220" s="302">
        <f t="shared" si="100"/>
        <v>4.4540304487371049E-2</v>
      </c>
    </row>
    <row r="221" spans="1:15" s="236" customFormat="1" x14ac:dyDescent="0.2">
      <c r="A221" s="237" t="str">
        <f>name!E$12</f>
        <v>Elementary occupations</v>
      </c>
      <c r="B221" s="302">
        <v>4.9938759870233301E-2</v>
      </c>
      <c r="C221" s="302">
        <v>6.0414065863787426E-2</v>
      </c>
      <c r="D221" s="302">
        <v>6.4320220984698515E-2</v>
      </c>
      <c r="E221" s="302">
        <f t="shared" si="98"/>
        <v>0.17467304671871925</v>
      </c>
      <c r="F221" s="303"/>
      <c r="G221" s="302">
        <v>2.4523957591942893E-2</v>
      </c>
      <c r="H221" s="302">
        <v>6.8330522574614735E-2</v>
      </c>
      <c r="I221" s="302">
        <v>9.1400336330877754E-2</v>
      </c>
      <c r="J221" s="302">
        <f t="shared" si="101"/>
        <v>0.18425481649743539</v>
      </c>
      <c r="K221" s="303"/>
      <c r="L221" s="302">
        <v>1.9846601375412911E-2</v>
      </c>
      <c r="M221" s="302">
        <v>5.9499796101134005E-2</v>
      </c>
      <c r="N221" s="302">
        <v>0.11029188070378744</v>
      </c>
      <c r="O221" s="302">
        <f t="shared" si="100"/>
        <v>0.18963827818033435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0.50816808880143804</v>
      </c>
      <c r="C223" s="311">
        <f t="shared" ref="C223:E223" si="102">SUM(C213:C221)</f>
        <v>0.25453251594764437</v>
      </c>
      <c r="D223" s="311">
        <f t="shared" si="102"/>
        <v>0.44029939525091605</v>
      </c>
      <c r="E223" s="311">
        <f t="shared" si="102"/>
        <v>1.2029999999999985</v>
      </c>
      <c r="F223" s="311"/>
      <c r="G223" s="311">
        <f t="shared" ref="G223:J223" si="103">SUM(G213:G221)</f>
        <v>0.41868165354886394</v>
      </c>
      <c r="H223" s="311">
        <f t="shared" si="103"/>
        <v>0.36972449106314165</v>
      </c>
      <c r="I223" s="311">
        <f t="shared" si="103"/>
        <v>0.77959385538799575</v>
      </c>
      <c r="J223" s="311">
        <f t="shared" si="103"/>
        <v>1.5680000000000014</v>
      </c>
      <c r="K223" s="311"/>
      <c r="L223" s="311">
        <f t="shared" ref="L223:O223" si="104">SUM(L213:L221)</f>
        <v>0.41067306489385214</v>
      </c>
      <c r="M223" s="311">
        <f t="shared" si="104"/>
        <v>0.38640646491464209</v>
      </c>
      <c r="N223" s="311">
        <f t="shared" si="104"/>
        <v>0.76792047019150478</v>
      </c>
      <c r="O223" s="311">
        <f t="shared" si="104"/>
        <v>1.5649999999999991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0.74183035966785715</v>
      </c>
      <c r="C230" s="302">
        <v>6.9125787498381219E-2</v>
      </c>
      <c r="D230" s="302">
        <v>7.967761854953942E-2</v>
      </c>
      <c r="E230" s="302">
        <f>SUM(B230:D230)</f>
        <v>0.89063376571577768</v>
      </c>
      <c r="F230" s="303"/>
      <c r="G230" s="302">
        <v>0.93461702410359448</v>
      </c>
      <c r="H230" s="302">
        <v>8.5943190628300747E-2</v>
      </c>
      <c r="I230" s="302">
        <v>0.18952950971134797</v>
      </c>
      <c r="J230" s="302">
        <f>SUM(G230:I230)</f>
        <v>1.2100897244432431</v>
      </c>
      <c r="K230" s="303"/>
      <c r="L230" s="302">
        <v>1.0312994495382124</v>
      </c>
      <c r="M230" s="302">
        <v>0.10498874917766385</v>
      </c>
      <c r="N230" s="302">
        <v>0.2226247689910438</v>
      </c>
      <c r="O230" s="302">
        <f>SUM(L230:N230)</f>
        <v>1.35891296770692</v>
      </c>
    </row>
    <row r="231" spans="1:15" s="236" customFormat="1" x14ac:dyDescent="0.2">
      <c r="A231" s="237" t="str">
        <f>name!E$5</f>
        <v>Professional occupations</v>
      </c>
      <c r="B231" s="302">
        <v>2.2466289425749455</v>
      </c>
      <c r="C231" s="302">
        <v>9.6883237716117718E-2</v>
      </c>
      <c r="D231" s="302">
        <v>0.29446652836677994</v>
      </c>
      <c r="E231" s="302">
        <f t="shared" ref="E231:E238" si="105">SUM(B231:D231)</f>
        <v>2.637978708657843</v>
      </c>
      <c r="F231" s="303"/>
      <c r="G231" s="302">
        <v>2.9574852799207902</v>
      </c>
      <c r="H231" s="302">
        <v>8.7870018610051309E-2</v>
      </c>
      <c r="I231" s="302">
        <v>0.60447396996783476</v>
      </c>
      <c r="J231" s="302">
        <f t="shared" ref="J231:J233" si="106">SUM(G231:I231)</f>
        <v>3.6498292684986762</v>
      </c>
      <c r="K231" s="303"/>
      <c r="L231" s="302">
        <v>3.6198095918201645</v>
      </c>
      <c r="M231" s="302">
        <v>0.11266740012317124</v>
      </c>
      <c r="N231" s="302">
        <v>0.57170501571368626</v>
      </c>
      <c r="O231" s="302">
        <f t="shared" ref="O231:O238" si="107">SUM(L231:N231)</f>
        <v>4.3041820076570216</v>
      </c>
    </row>
    <row r="232" spans="1:15" s="236" customFormat="1" x14ac:dyDescent="0.2">
      <c r="A232" s="237" t="str">
        <f>name!E$6</f>
        <v>Associate professional occupations</v>
      </c>
      <c r="B232" s="302">
        <v>0.94659824407161797</v>
      </c>
      <c r="C232" s="302">
        <v>0.11031780721381923</v>
      </c>
      <c r="D232" s="302">
        <v>0.103608116782742</v>
      </c>
      <c r="E232" s="302">
        <f t="shared" si="105"/>
        <v>1.1605241680681793</v>
      </c>
      <c r="F232" s="303"/>
      <c r="G232" s="302">
        <v>1.2070573393767021</v>
      </c>
      <c r="H232" s="302">
        <v>0.11216295568512084</v>
      </c>
      <c r="I232" s="302">
        <v>0.20602281337458245</v>
      </c>
      <c r="J232" s="302">
        <f t="shared" si="106"/>
        <v>1.5252431084364055</v>
      </c>
      <c r="K232" s="303"/>
      <c r="L232" s="302">
        <v>1.3165489550910607</v>
      </c>
      <c r="M232" s="302">
        <v>0.1198371074247388</v>
      </c>
      <c r="N232" s="302">
        <v>0.25995747070292075</v>
      </c>
      <c r="O232" s="302">
        <f t="shared" si="107"/>
        <v>1.6963435332187204</v>
      </c>
    </row>
    <row r="233" spans="1:15" s="236" customFormat="1" x14ac:dyDescent="0.2">
      <c r="A233" s="237" t="str">
        <f>name!E$7</f>
        <v>Administrative and secretarial occupations</v>
      </c>
      <c r="B233" s="302">
        <v>0.39506600998697572</v>
      </c>
      <c r="C233" s="302">
        <v>0.25645270110801233</v>
      </c>
      <c r="D233" s="302">
        <v>1.8146334656945019E-2</v>
      </c>
      <c r="E233" s="302">
        <f t="shared" si="105"/>
        <v>0.66966504575193309</v>
      </c>
      <c r="F233" s="303"/>
      <c r="G233" s="302">
        <v>0.45614274271495209</v>
      </c>
      <c r="H233" s="302">
        <v>0.18000328040801714</v>
      </c>
      <c r="I233" s="302">
        <v>2.8214517730614432E-2</v>
      </c>
      <c r="J233" s="302">
        <f t="shared" si="106"/>
        <v>0.66436054085358365</v>
      </c>
      <c r="K233" s="303"/>
      <c r="L233" s="302">
        <v>0.3938458949496717</v>
      </c>
      <c r="M233" s="302">
        <v>0.16062609806716005</v>
      </c>
      <c r="N233" s="302">
        <v>2.3542199143633123E-2</v>
      </c>
      <c r="O233" s="302">
        <f t="shared" si="107"/>
        <v>0.5780141921604649</v>
      </c>
    </row>
    <row r="234" spans="1:15" s="236" customFormat="1" x14ac:dyDescent="0.2">
      <c r="A234" s="237" t="str">
        <f>name!E$8</f>
        <v>Skilled trades occupations</v>
      </c>
      <c r="B234" s="302">
        <v>0.25273999990242108</v>
      </c>
      <c r="C234" s="302">
        <v>1.0666246116608278E-2</v>
      </c>
      <c r="D234" s="302">
        <v>8.7636411556584443E-2</v>
      </c>
      <c r="E234" s="302">
        <f t="shared" si="105"/>
        <v>0.35104265757561381</v>
      </c>
      <c r="F234" s="303"/>
      <c r="G234" s="302">
        <v>0.25187555043019189</v>
      </c>
      <c r="H234" s="302">
        <v>9.162761797774489E-3</v>
      </c>
      <c r="I234" s="302">
        <v>0.1476686456843907</v>
      </c>
      <c r="J234" s="302">
        <f>SUM(G234:I234)</f>
        <v>0.40870695791235706</v>
      </c>
      <c r="K234" s="303"/>
      <c r="L234" s="302">
        <v>0.19324145184780242</v>
      </c>
      <c r="M234" s="302">
        <v>1.0517688902368009E-2</v>
      </c>
      <c r="N234" s="302">
        <v>0.27242540505304219</v>
      </c>
      <c r="O234" s="302">
        <f t="shared" si="107"/>
        <v>0.47618454580321262</v>
      </c>
    </row>
    <row r="235" spans="1:15" s="236" customFormat="1" x14ac:dyDescent="0.2">
      <c r="A235" s="237" t="str">
        <f>name!E$9</f>
        <v>Caring, leisure and other service occupations</v>
      </c>
      <c r="B235" s="302">
        <v>0.12705203865270462</v>
      </c>
      <c r="C235" s="302">
        <v>2.7428807778244326E-2</v>
      </c>
      <c r="D235" s="302">
        <v>1.081645795229721E-2</v>
      </c>
      <c r="E235" s="302">
        <f t="shared" si="105"/>
        <v>0.16529730438324616</v>
      </c>
      <c r="F235" s="303"/>
      <c r="G235" s="302">
        <v>0.14485258068608231</v>
      </c>
      <c r="H235" s="302">
        <v>2.0797197276252042E-2</v>
      </c>
      <c r="I235" s="302">
        <v>2.0480338881862289E-2</v>
      </c>
      <c r="J235" s="302">
        <f t="shared" ref="J235:J238" si="108">SUM(G235:I235)</f>
        <v>0.18613011684419664</v>
      </c>
      <c r="K235" s="303"/>
      <c r="L235" s="302">
        <v>0.20172205744577928</v>
      </c>
      <c r="M235" s="302">
        <v>2.2992315906572823E-2</v>
      </c>
      <c r="N235" s="302">
        <v>3.7321596709831574E-2</v>
      </c>
      <c r="O235" s="302">
        <f t="shared" si="107"/>
        <v>0.26203597006218371</v>
      </c>
    </row>
    <row r="236" spans="1:15" s="236" customFormat="1" x14ac:dyDescent="0.2">
      <c r="A236" s="237" t="str">
        <f>name!E$10</f>
        <v>Sales and customer service occupations</v>
      </c>
      <c r="B236" s="302">
        <v>0.17974909765912087</v>
      </c>
      <c r="C236" s="302">
        <v>9.5787869388270733E-2</v>
      </c>
      <c r="D236" s="302">
        <v>1.2709690901618217E-2</v>
      </c>
      <c r="E236" s="302">
        <f t="shared" si="105"/>
        <v>0.28824665794900983</v>
      </c>
      <c r="F236" s="303"/>
      <c r="G236" s="302">
        <v>0.21326296375388382</v>
      </c>
      <c r="H236" s="302">
        <v>8.6544673723351284E-2</v>
      </c>
      <c r="I236" s="302">
        <v>1.8794906974359097E-2</v>
      </c>
      <c r="J236" s="302">
        <f t="shared" si="108"/>
        <v>0.31860254445159419</v>
      </c>
      <c r="K236" s="303"/>
      <c r="L236" s="302">
        <v>0.26464435233558226</v>
      </c>
      <c r="M236" s="302">
        <v>0.11691180899706304</v>
      </c>
      <c r="N236" s="302">
        <v>2.3937187352912288E-2</v>
      </c>
      <c r="O236" s="302">
        <f t="shared" si="107"/>
        <v>0.40549334868555759</v>
      </c>
    </row>
    <row r="237" spans="1:15" s="236" customFormat="1" x14ac:dyDescent="0.2">
      <c r="A237" s="237" t="str">
        <f>name!E$11</f>
        <v>Process, plant and machine operatives</v>
      </c>
      <c r="B237" s="302">
        <v>2.9602817736423353E-2</v>
      </c>
      <c r="C237" s="302">
        <v>1.0153518688400181E-2</v>
      </c>
      <c r="D237" s="302">
        <v>1.9917836891978534E-2</v>
      </c>
      <c r="E237" s="302">
        <f t="shared" si="105"/>
        <v>5.9674173316802068E-2</v>
      </c>
      <c r="F237" s="303"/>
      <c r="G237" s="302">
        <v>2.6340510040777261E-2</v>
      </c>
      <c r="H237" s="302">
        <v>1.5331838470756663E-2</v>
      </c>
      <c r="I237" s="302">
        <v>4.2202229913372989E-2</v>
      </c>
      <c r="J237" s="302">
        <f t="shared" si="108"/>
        <v>8.387457842490692E-2</v>
      </c>
      <c r="K237" s="303"/>
      <c r="L237" s="302">
        <v>2.8929637424640262E-2</v>
      </c>
      <c r="M237" s="302">
        <v>1.6889829128775121E-2</v>
      </c>
      <c r="N237" s="302">
        <v>6.1740724804895813E-2</v>
      </c>
      <c r="O237" s="302">
        <f t="shared" si="107"/>
        <v>0.1075601913583112</v>
      </c>
    </row>
    <row r="238" spans="1:15" s="236" customFormat="1" x14ac:dyDescent="0.2">
      <c r="A238" s="237" t="str">
        <f>name!E$12</f>
        <v>Elementary occupations</v>
      </c>
      <c r="B238" s="302">
        <v>5.1185829757684306E-2</v>
      </c>
      <c r="C238" s="302">
        <v>2.322479126133125E-2</v>
      </c>
      <c r="D238" s="302">
        <v>2.9526897562583698E-2</v>
      </c>
      <c r="E238" s="302">
        <f t="shared" si="105"/>
        <v>0.10393751858159925</v>
      </c>
      <c r="F238" s="303"/>
      <c r="G238" s="302">
        <v>4.1548766854968229E-2</v>
      </c>
      <c r="H238" s="302">
        <v>1.6621549110495161E-2</v>
      </c>
      <c r="I238" s="302">
        <v>4.2992844169553596E-2</v>
      </c>
      <c r="J238" s="302">
        <f t="shared" si="108"/>
        <v>0.10116316013501699</v>
      </c>
      <c r="K238" s="303"/>
      <c r="L238" s="302">
        <v>3.2308784181550525E-2</v>
      </c>
      <c r="M238" s="302">
        <v>1.2080728810383442E-2</v>
      </c>
      <c r="N238" s="302">
        <v>5.6883730355674775E-2</v>
      </c>
      <c r="O238" s="302">
        <f t="shared" si="107"/>
        <v>0.10127324334760873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4.970453340009751</v>
      </c>
      <c r="C240" s="311">
        <f t="shared" ref="C240:E240" si="109">SUM(C230:C238)</f>
        <v>0.70004076676918536</v>
      </c>
      <c r="D240" s="311">
        <f t="shared" si="109"/>
        <v>0.65650589322106856</v>
      </c>
      <c r="E240" s="311">
        <f t="shared" si="109"/>
        <v>6.3270000000000044</v>
      </c>
      <c r="F240" s="311"/>
      <c r="G240" s="311">
        <f t="shared" ref="G240:J240" si="110">SUM(G230:G238)</f>
        <v>6.2331827578819441</v>
      </c>
      <c r="H240" s="311">
        <f t="shared" si="110"/>
        <v>0.6144374657101197</v>
      </c>
      <c r="I240" s="311">
        <f t="shared" si="110"/>
        <v>1.3003797764079181</v>
      </c>
      <c r="J240" s="311">
        <f t="shared" si="110"/>
        <v>8.1479999999999819</v>
      </c>
      <c r="K240" s="311"/>
      <c r="L240" s="311">
        <f t="shared" ref="L240:O240" si="111">SUM(L230:L238)</f>
        <v>7.0823501746344633</v>
      </c>
      <c r="M240" s="311">
        <f t="shared" si="111"/>
        <v>0.67751172653789637</v>
      </c>
      <c r="N240" s="311">
        <f t="shared" si="111"/>
        <v>1.5301380988276405</v>
      </c>
      <c r="O240" s="311">
        <f t="shared" si="111"/>
        <v>9.2900000000000027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0.80508717101464389</v>
      </c>
      <c r="C247" s="302">
        <v>6.502575206985331E-2</v>
      </c>
      <c r="D247" s="302">
        <v>8.5439195877329913E-2</v>
      </c>
      <c r="E247" s="302">
        <f>SUM(B247:D247)</f>
        <v>0.95555211896182712</v>
      </c>
      <c r="F247" s="303"/>
      <c r="G247" s="302">
        <v>0.54499763812358393</v>
      </c>
      <c r="H247" s="302">
        <v>7.9556869907841374E-2</v>
      </c>
      <c r="I247" s="302">
        <v>5.58064936772295E-2</v>
      </c>
      <c r="J247" s="302">
        <f>SUM(G247:I247)</f>
        <v>0.68036100170865477</v>
      </c>
      <c r="K247" s="303"/>
      <c r="L247" s="302">
        <v>0.51708306059500431</v>
      </c>
      <c r="M247" s="302">
        <v>9.7110100716039427E-2</v>
      </c>
      <c r="N247" s="302">
        <v>5.9308417831380023E-2</v>
      </c>
      <c r="O247" s="302">
        <f>SUM(L247:N247)</f>
        <v>0.6735015791424237</v>
      </c>
    </row>
    <row r="248" spans="1:15" s="236" customFormat="1" x14ac:dyDescent="0.2">
      <c r="A248" s="237" t="str">
        <f>name!E$5</f>
        <v>Professional occupations</v>
      </c>
      <c r="B248" s="302">
        <v>1.0008801255276751</v>
      </c>
      <c r="C248" s="302">
        <v>4.9364158873383857E-2</v>
      </c>
      <c r="D248" s="302">
        <v>0.21766140439803663</v>
      </c>
      <c r="E248" s="302">
        <f t="shared" ref="E248:E255" si="112">SUM(B248:D248)</f>
        <v>1.2679056887990956</v>
      </c>
      <c r="F248" s="303"/>
      <c r="G248" s="302">
        <v>0.80364597505930302</v>
      </c>
      <c r="H248" s="302">
        <v>5.6425265883063763E-2</v>
      </c>
      <c r="I248" s="302">
        <v>0.10226313540371194</v>
      </c>
      <c r="J248" s="302">
        <f t="shared" ref="J248:J250" si="113">SUM(G248:I248)</f>
        <v>0.96233437634607866</v>
      </c>
      <c r="K248" s="303"/>
      <c r="L248" s="302">
        <v>0.93774395499485586</v>
      </c>
      <c r="M248" s="302">
        <v>6.4977933977307639E-2</v>
      </c>
      <c r="N248" s="302">
        <v>0.10303363500770121</v>
      </c>
      <c r="O248" s="302">
        <f t="shared" ref="O248:O255" si="114">SUM(L248:N248)</f>
        <v>1.1057555239798647</v>
      </c>
    </row>
    <row r="249" spans="1:15" s="236" customFormat="1" x14ac:dyDescent="0.2">
      <c r="A249" s="237" t="str">
        <f>name!E$6</f>
        <v>Associate professional occupations</v>
      </c>
      <c r="B249" s="302">
        <v>1.2177273297375133</v>
      </c>
      <c r="C249" s="302">
        <v>0.12474180555209154</v>
      </c>
      <c r="D249" s="302">
        <v>0.26057090842515285</v>
      </c>
      <c r="E249" s="302">
        <f t="shared" si="112"/>
        <v>1.6030400437147576</v>
      </c>
      <c r="F249" s="303"/>
      <c r="G249" s="302">
        <v>0.84721249165363366</v>
      </c>
      <c r="H249" s="302">
        <v>0.11293275766535824</v>
      </c>
      <c r="I249" s="302">
        <v>0.13347933722760716</v>
      </c>
      <c r="J249" s="302">
        <f t="shared" si="113"/>
        <v>1.093624586546599</v>
      </c>
      <c r="K249" s="303"/>
      <c r="L249" s="302">
        <v>0.75022116602570532</v>
      </c>
      <c r="M249" s="302">
        <v>0.11961621244914042</v>
      </c>
      <c r="N249" s="302">
        <v>0.11708329643144878</v>
      </c>
      <c r="O249" s="302">
        <f t="shared" si="114"/>
        <v>0.98692067490629454</v>
      </c>
    </row>
    <row r="250" spans="1:15" s="236" customFormat="1" x14ac:dyDescent="0.2">
      <c r="A250" s="237" t="str">
        <f>name!E$7</f>
        <v>Administrative and secretarial occupations</v>
      </c>
      <c r="B250" s="302">
        <v>1.5614968738052371</v>
      </c>
      <c r="C250" s="302">
        <v>0.56148929792434754</v>
      </c>
      <c r="D250" s="302">
        <v>9.8489975713936029E-2</v>
      </c>
      <c r="E250" s="302">
        <f t="shared" si="112"/>
        <v>2.2214761474435205</v>
      </c>
      <c r="F250" s="303"/>
      <c r="G250" s="302">
        <v>0.93800605603924925</v>
      </c>
      <c r="H250" s="302">
        <v>0.43512678158182033</v>
      </c>
      <c r="I250" s="302">
        <v>2.842774176587012E-2</v>
      </c>
      <c r="J250" s="302">
        <f t="shared" si="113"/>
        <v>1.4015605793869397</v>
      </c>
      <c r="K250" s="303"/>
      <c r="L250" s="302">
        <v>0.71338049377903978</v>
      </c>
      <c r="M250" s="302">
        <v>0.32924086314973372</v>
      </c>
      <c r="N250" s="302">
        <v>3.0528938369046903E-2</v>
      </c>
      <c r="O250" s="302">
        <f t="shared" si="114"/>
        <v>1.0731502952978202</v>
      </c>
    </row>
    <row r="251" spans="1:15" s="236" customFormat="1" x14ac:dyDescent="0.2">
      <c r="A251" s="237" t="str">
        <f>name!E$8</f>
        <v>Skilled trades occupations</v>
      </c>
      <c r="B251" s="302">
        <v>4.5900746749026534E-2</v>
      </c>
      <c r="C251" s="302">
        <v>1.067510265369272E-2</v>
      </c>
      <c r="D251" s="302">
        <v>3.0382302281724029E-2</v>
      </c>
      <c r="E251" s="302">
        <f t="shared" si="112"/>
        <v>8.6958151684443291E-2</v>
      </c>
      <c r="F251" s="303"/>
      <c r="G251" s="302">
        <v>2.2994778815875583E-2</v>
      </c>
      <c r="H251" s="302">
        <v>6.964083977485146E-3</v>
      </c>
      <c r="I251" s="302">
        <v>1.469646166146114E-2</v>
      </c>
      <c r="J251" s="302">
        <f>SUM(G251:I251)</f>
        <v>4.4655324454821871E-2</v>
      </c>
      <c r="K251" s="303"/>
      <c r="L251" s="302">
        <v>2.1358793268458298E-2</v>
      </c>
      <c r="M251" s="302">
        <v>7.042912399055027E-3</v>
      </c>
      <c r="N251" s="302">
        <v>1.5231428590159432E-2</v>
      </c>
      <c r="O251" s="302">
        <f t="shared" si="114"/>
        <v>4.3633134257672755E-2</v>
      </c>
    </row>
    <row r="252" spans="1:15" s="236" customFormat="1" x14ac:dyDescent="0.2">
      <c r="A252" s="237" t="str">
        <f>name!E$9</f>
        <v>Caring, leisure and other service occupations</v>
      </c>
      <c r="B252" s="302">
        <v>3.6633173941603231E-2</v>
      </c>
      <c r="C252" s="302">
        <v>4.3517180159191758E-3</v>
      </c>
      <c r="D252" s="302">
        <v>2.668464553084321E-2</v>
      </c>
      <c r="E252" s="302">
        <f t="shared" si="112"/>
        <v>6.7669537488365614E-2</v>
      </c>
      <c r="F252" s="303"/>
      <c r="G252" s="302">
        <v>2.6796102856287515E-2</v>
      </c>
      <c r="H252" s="302">
        <v>3.2623104832176638E-3</v>
      </c>
      <c r="I252" s="302">
        <v>7.7624440961245305E-3</v>
      </c>
      <c r="J252" s="302">
        <f t="shared" ref="J252:J255" si="115">SUM(G252:I252)</f>
        <v>3.7820857435629712E-2</v>
      </c>
      <c r="K252" s="303"/>
      <c r="L252" s="302">
        <v>3.066218110462339E-2</v>
      </c>
      <c r="M252" s="302">
        <v>2.7935217685224195E-3</v>
      </c>
      <c r="N252" s="302">
        <v>1.3090525775350696E-2</v>
      </c>
      <c r="O252" s="302">
        <f t="shared" si="114"/>
        <v>4.6546228648496502E-2</v>
      </c>
    </row>
    <row r="253" spans="1:15" s="236" customFormat="1" x14ac:dyDescent="0.2">
      <c r="A253" s="237" t="str">
        <f>name!E$10</f>
        <v>Sales and customer service occupations</v>
      </c>
      <c r="B253" s="302">
        <v>0.37937425283127552</v>
      </c>
      <c r="C253" s="302">
        <v>0.14872396339840335</v>
      </c>
      <c r="D253" s="302">
        <v>0.12908750600065519</v>
      </c>
      <c r="E253" s="302">
        <f t="shared" si="112"/>
        <v>0.65718572223033411</v>
      </c>
      <c r="F253" s="303"/>
      <c r="G253" s="302">
        <v>0.2328523931266378</v>
      </c>
      <c r="H253" s="302">
        <v>0.13165318903070308</v>
      </c>
      <c r="I253" s="302">
        <v>2.5242599579287706E-2</v>
      </c>
      <c r="J253" s="302">
        <f t="shared" si="115"/>
        <v>0.38974818173662856</v>
      </c>
      <c r="K253" s="303"/>
      <c r="L253" s="302">
        <v>0.25540968069570719</v>
      </c>
      <c r="M253" s="302">
        <v>0.15970269680939864</v>
      </c>
      <c r="N253" s="302">
        <v>2.325795479973462E-2</v>
      </c>
      <c r="O253" s="302">
        <f t="shared" si="114"/>
        <v>0.43837033230484046</v>
      </c>
    </row>
    <row r="254" spans="1:15" s="236" customFormat="1" x14ac:dyDescent="0.2">
      <c r="A254" s="237" t="str">
        <f>name!E$11</f>
        <v>Process, plant and machine operatives</v>
      </c>
      <c r="B254" s="302">
        <v>2.4459395958192E-2</v>
      </c>
      <c r="C254" s="302">
        <v>3.2614503287441742E-3</v>
      </c>
      <c r="D254" s="302">
        <v>2.1316577236937011E-2</v>
      </c>
      <c r="E254" s="302">
        <f t="shared" si="112"/>
        <v>4.9037423523873185E-2</v>
      </c>
      <c r="F254" s="303"/>
      <c r="G254" s="302">
        <v>1.1599117150614636E-2</v>
      </c>
      <c r="H254" s="302">
        <v>2.6065701732530676E-3</v>
      </c>
      <c r="I254" s="302">
        <v>2.014890975575177E-2</v>
      </c>
      <c r="J254" s="302">
        <f t="shared" si="115"/>
        <v>3.4354597079619471E-2</v>
      </c>
      <c r="K254" s="303"/>
      <c r="L254" s="302">
        <v>1.1879834845950949E-2</v>
      </c>
      <c r="M254" s="302">
        <v>4.251480756429428E-3</v>
      </c>
      <c r="N254" s="302">
        <v>3.3177814093888446E-2</v>
      </c>
      <c r="O254" s="302">
        <f t="shared" si="114"/>
        <v>4.9309129696268821E-2</v>
      </c>
    </row>
    <row r="255" spans="1:15" s="236" customFormat="1" x14ac:dyDescent="0.2">
      <c r="A255" s="237" t="str">
        <f>name!E$12</f>
        <v>Elementary occupations</v>
      </c>
      <c r="B255" s="302">
        <v>6.0854010115202917E-2</v>
      </c>
      <c r="C255" s="302">
        <v>1.4793192202610835E-2</v>
      </c>
      <c r="D255" s="302">
        <v>4.55279638359904E-2</v>
      </c>
      <c r="E255" s="302">
        <f t="shared" si="112"/>
        <v>0.12117516615380414</v>
      </c>
      <c r="F255" s="303"/>
      <c r="G255" s="302">
        <v>2.9412866801598742E-2</v>
      </c>
      <c r="H255" s="302">
        <v>1.0202237853491579E-2</v>
      </c>
      <c r="I255" s="302">
        <v>1.0925390649942465E-2</v>
      </c>
      <c r="J255" s="302">
        <f t="shared" si="115"/>
        <v>5.0540495305032782E-2</v>
      </c>
      <c r="K255" s="303"/>
      <c r="L255" s="302">
        <v>2.463434659435973E-2</v>
      </c>
      <c r="M255" s="302">
        <v>7.651786803679791E-3</v>
      </c>
      <c r="N255" s="302">
        <v>1.552696836827804E-2</v>
      </c>
      <c r="O255" s="302">
        <f t="shared" si="114"/>
        <v>4.7813101766317562E-2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5.1324130796803695</v>
      </c>
      <c r="C257" s="311">
        <f t="shared" ref="C257:E257" si="116">SUM(C247:C255)</f>
        <v>0.98242644101904653</v>
      </c>
      <c r="D257" s="311">
        <f t="shared" si="116"/>
        <v>0.91516047930060529</v>
      </c>
      <c r="E257" s="311">
        <f t="shared" si="116"/>
        <v>7.0300000000000207</v>
      </c>
      <c r="F257" s="311"/>
      <c r="G257" s="311">
        <f t="shared" ref="G257:J257" si="117">SUM(G247:G255)</f>
        <v>3.4575174196267842</v>
      </c>
      <c r="H257" s="311">
        <f t="shared" si="117"/>
        <v>0.83873006655623428</v>
      </c>
      <c r="I257" s="311">
        <f t="shared" si="117"/>
        <v>0.39875251381698634</v>
      </c>
      <c r="J257" s="311">
        <f t="shared" si="117"/>
        <v>4.6950000000000038</v>
      </c>
      <c r="K257" s="311"/>
      <c r="L257" s="311">
        <f t="shared" ref="L257:O257" si="118">SUM(L247:L255)</f>
        <v>3.2623735119037045</v>
      </c>
      <c r="M257" s="311">
        <f t="shared" si="118"/>
        <v>0.79238750882930664</v>
      </c>
      <c r="N257" s="311">
        <f t="shared" si="118"/>
        <v>0.41023897926698816</v>
      </c>
      <c r="O257" s="311">
        <f t="shared" si="118"/>
        <v>4.464999999999999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0.41741988591941981</v>
      </c>
      <c r="C264" s="302">
        <v>7.4125416067578068E-2</v>
      </c>
      <c r="D264" s="302">
        <v>6.6102649823121057E-2</v>
      </c>
      <c r="E264" s="302">
        <f>SUM(B264:D264)</f>
        <v>0.55764795181011895</v>
      </c>
      <c r="F264" s="303"/>
      <c r="G264" s="302">
        <v>0.4624920669800679</v>
      </c>
      <c r="H264" s="302">
        <v>0.16951825673339857</v>
      </c>
      <c r="I264" s="302">
        <v>7.4700024770196216E-2</v>
      </c>
      <c r="J264" s="302">
        <f>SUM(G264:I264)</f>
        <v>0.70671034848366265</v>
      </c>
      <c r="K264" s="303"/>
      <c r="L264" s="302">
        <v>0.60532517538317343</v>
      </c>
      <c r="M264" s="302">
        <v>0.21339882557975787</v>
      </c>
      <c r="N264" s="302">
        <v>8.9509793019271672E-2</v>
      </c>
      <c r="O264" s="302">
        <f>SUM(L264:N264)</f>
        <v>0.90823379398220294</v>
      </c>
    </row>
    <row r="265" spans="1:15" s="236" customFormat="1" x14ac:dyDescent="0.2">
      <c r="A265" s="237" t="str">
        <f>name!E$5</f>
        <v>Professional occupations</v>
      </c>
      <c r="B265" s="302">
        <v>0.44859364709598448</v>
      </c>
      <c r="C265" s="302">
        <v>8.2531321385664574E-2</v>
      </c>
      <c r="D265" s="302">
        <v>4.7852068153154473E-2</v>
      </c>
      <c r="E265" s="302">
        <f t="shared" ref="E265:E272" si="119">SUM(B265:D265)</f>
        <v>0.57897703663480349</v>
      </c>
      <c r="F265" s="303"/>
      <c r="G265" s="302">
        <v>0.55346902928979691</v>
      </c>
      <c r="H265" s="302">
        <v>0.15280285299446575</v>
      </c>
      <c r="I265" s="302">
        <v>4.3878368544947692E-2</v>
      </c>
      <c r="J265" s="302">
        <f t="shared" ref="J265:J267" si="120">SUM(G265:I265)</f>
        <v>0.75015025082921027</v>
      </c>
      <c r="K265" s="303"/>
      <c r="L265" s="302">
        <v>0.74237500946388379</v>
      </c>
      <c r="M265" s="302">
        <v>0.19115138093233919</v>
      </c>
      <c r="N265" s="302">
        <v>4.2667616685405647E-2</v>
      </c>
      <c r="O265" s="302">
        <f t="shared" ref="O265:O272" si="121">SUM(L265:N265)</f>
        <v>0.97619400708162862</v>
      </c>
    </row>
    <row r="266" spans="1:15" s="236" customFormat="1" x14ac:dyDescent="0.2">
      <c r="A266" s="237" t="str">
        <f>name!E$6</f>
        <v>Associate professional occupations</v>
      </c>
      <c r="B266" s="302">
        <v>0.45498256714246671</v>
      </c>
      <c r="C266" s="302">
        <v>0.10780214721326342</v>
      </c>
      <c r="D266" s="302">
        <v>4.7585324258127788E-2</v>
      </c>
      <c r="E266" s="302">
        <f t="shared" si="119"/>
        <v>0.61037003861385786</v>
      </c>
      <c r="F266" s="303"/>
      <c r="G266" s="302">
        <v>0.50950517586286215</v>
      </c>
      <c r="H266" s="302">
        <v>0.18945292429741845</v>
      </c>
      <c r="I266" s="302">
        <v>4.280580548168593E-2</v>
      </c>
      <c r="J266" s="302">
        <f t="shared" si="120"/>
        <v>0.74176390564196648</v>
      </c>
      <c r="K266" s="303"/>
      <c r="L266" s="302">
        <v>0.59204228461111352</v>
      </c>
      <c r="M266" s="302">
        <v>0.1912465471491982</v>
      </c>
      <c r="N266" s="302">
        <v>4.1609613856928719E-2</v>
      </c>
      <c r="O266" s="302">
        <f t="shared" si="121"/>
        <v>0.82489844561724046</v>
      </c>
    </row>
    <row r="267" spans="1:15" s="236" customFormat="1" x14ac:dyDescent="0.2">
      <c r="A267" s="237" t="str">
        <f>name!E$7</f>
        <v>Administrative and secretarial occupations</v>
      </c>
      <c r="B267" s="302">
        <v>0.51795780908631306</v>
      </c>
      <c r="C267" s="302">
        <v>0.4381179770708985</v>
      </c>
      <c r="D267" s="302">
        <v>8.2447637979582988E-3</v>
      </c>
      <c r="E267" s="302">
        <f t="shared" si="119"/>
        <v>0.96432054995516991</v>
      </c>
      <c r="F267" s="303"/>
      <c r="G267" s="302">
        <v>0.45369742128337509</v>
      </c>
      <c r="H267" s="302">
        <v>0.43911138205240591</v>
      </c>
      <c r="I267" s="302">
        <v>7.1701672505701938E-3</v>
      </c>
      <c r="J267" s="302">
        <f t="shared" si="120"/>
        <v>0.89997897058635123</v>
      </c>
      <c r="K267" s="303"/>
      <c r="L267" s="302">
        <v>0.40416288821794411</v>
      </c>
      <c r="M267" s="302">
        <v>0.3611925851230221</v>
      </c>
      <c r="N267" s="302">
        <v>1.2313234994834377E-2</v>
      </c>
      <c r="O267" s="302">
        <f t="shared" si="121"/>
        <v>0.7776687083358006</v>
      </c>
    </row>
    <row r="268" spans="1:15" s="236" customFormat="1" x14ac:dyDescent="0.2">
      <c r="A268" s="237" t="str">
        <f>name!E$8</f>
        <v>Skilled trades occupations</v>
      </c>
      <c r="B268" s="302">
        <v>8.3807973933375163E-2</v>
      </c>
      <c r="C268" s="302">
        <v>2.3488746132872398E-2</v>
      </c>
      <c r="D268" s="302">
        <v>0.1434747288481148</v>
      </c>
      <c r="E268" s="302">
        <f t="shared" si="119"/>
        <v>0.25077144891436237</v>
      </c>
      <c r="F268" s="303"/>
      <c r="G268" s="302">
        <v>7.6080273097322362E-2</v>
      </c>
      <c r="H268" s="302">
        <v>3.381818597196757E-2</v>
      </c>
      <c r="I268" s="302">
        <v>9.3896991077785305E-2</v>
      </c>
      <c r="J268" s="302">
        <f>SUM(G268:I268)</f>
        <v>0.20379545014707523</v>
      </c>
      <c r="K268" s="303"/>
      <c r="L268" s="302">
        <v>9.9367669999537556E-2</v>
      </c>
      <c r="M268" s="302">
        <v>5.6253977635744107E-2</v>
      </c>
      <c r="N268" s="302">
        <v>0.11047384923013531</v>
      </c>
      <c r="O268" s="302">
        <f t="shared" si="121"/>
        <v>0.266095496865417</v>
      </c>
    </row>
    <row r="269" spans="1:15" s="236" customFormat="1" x14ac:dyDescent="0.2">
      <c r="A269" s="237" t="str">
        <f>name!E$9</f>
        <v>Caring, leisure and other service occupations</v>
      </c>
      <c r="B269" s="302">
        <v>8.9434174094512583E-2</v>
      </c>
      <c r="C269" s="302">
        <v>4.3074182472895226E-2</v>
      </c>
      <c r="D269" s="302">
        <v>2.4957405146218064E-2</v>
      </c>
      <c r="E269" s="302">
        <f t="shared" si="119"/>
        <v>0.15746576171362586</v>
      </c>
      <c r="F269" s="303"/>
      <c r="G269" s="302">
        <v>7.8840568350098644E-2</v>
      </c>
      <c r="H269" s="302">
        <v>5.3034081484520809E-2</v>
      </c>
      <c r="I269" s="302">
        <v>2.1139673199216637E-2</v>
      </c>
      <c r="J269" s="302">
        <f t="shared" ref="J269:J272" si="122">SUM(G269:I269)</f>
        <v>0.15301432303383608</v>
      </c>
      <c r="K269" s="303"/>
      <c r="L269" s="302">
        <v>0.10630539395160619</v>
      </c>
      <c r="M269" s="302">
        <v>5.1810042078889465E-2</v>
      </c>
      <c r="N269" s="302">
        <v>4.6403388460099997E-2</v>
      </c>
      <c r="O269" s="302">
        <f t="shared" si="121"/>
        <v>0.20451882449059566</v>
      </c>
    </row>
    <row r="270" spans="1:15" s="236" customFormat="1" x14ac:dyDescent="0.2">
      <c r="A270" s="237" t="str">
        <f>name!E$10</f>
        <v>Sales and customer service occupations</v>
      </c>
      <c r="B270" s="302">
        <v>0.38926179173627007</v>
      </c>
      <c r="C270" s="302">
        <v>0.19276433740529708</v>
      </c>
      <c r="D270" s="302">
        <v>2.5975288193114707E-2</v>
      </c>
      <c r="E270" s="302">
        <f t="shared" si="119"/>
        <v>0.60800141733468183</v>
      </c>
      <c r="F270" s="303"/>
      <c r="G270" s="302">
        <v>0.32488519552508027</v>
      </c>
      <c r="H270" s="302">
        <v>0.23202492692713428</v>
      </c>
      <c r="I270" s="302">
        <v>2.0608110357576533E-2</v>
      </c>
      <c r="J270" s="302">
        <f t="shared" si="122"/>
        <v>0.57751823280979109</v>
      </c>
      <c r="K270" s="303"/>
      <c r="L270" s="302">
        <v>0.35243307935370838</v>
      </c>
      <c r="M270" s="302">
        <v>0.25361521254098751</v>
      </c>
      <c r="N270" s="302">
        <v>1.9149081524866766E-2</v>
      </c>
      <c r="O270" s="302">
        <f t="shared" si="121"/>
        <v>0.62519737341956261</v>
      </c>
    </row>
    <row r="271" spans="1:15" s="236" customFormat="1" x14ac:dyDescent="0.2">
      <c r="A271" s="237" t="str">
        <f>name!E$11</f>
        <v>Process, plant and machine operatives</v>
      </c>
      <c r="B271" s="302">
        <v>4.098110076316705E-2</v>
      </c>
      <c r="C271" s="302">
        <v>5.5139485080028328E-3</v>
      </c>
      <c r="D271" s="302">
        <v>7.8701944052590959E-3</v>
      </c>
      <c r="E271" s="302">
        <f t="shared" si="119"/>
        <v>5.4365243676428976E-2</v>
      </c>
      <c r="F271" s="303"/>
      <c r="G271" s="302">
        <v>3.5626314394757372E-2</v>
      </c>
      <c r="H271" s="302">
        <v>1.0913571672645686E-2</v>
      </c>
      <c r="I271" s="302">
        <v>8.9761364591961837E-3</v>
      </c>
      <c r="J271" s="302">
        <f t="shared" si="122"/>
        <v>5.5516022526599242E-2</v>
      </c>
      <c r="K271" s="303"/>
      <c r="L271" s="302">
        <v>3.3357409973948787E-2</v>
      </c>
      <c r="M271" s="302">
        <v>1.259629868964262E-2</v>
      </c>
      <c r="N271" s="302">
        <v>1.6959843887218141E-2</v>
      </c>
      <c r="O271" s="302">
        <f t="shared" si="121"/>
        <v>6.2913552550809548E-2</v>
      </c>
    </row>
    <row r="272" spans="1:15" s="236" customFormat="1" x14ac:dyDescent="0.2">
      <c r="A272" s="237" t="str">
        <f>name!E$12</f>
        <v>Elementary occupations</v>
      </c>
      <c r="B272" s="302">
        <v>6.4925024277988991E-2</v>
      </c>
      <c r="C272" s="302">
        <v>5.865230062805693E-2</v>
      </c>
      <c r="D272" s="302">
        <v>0.18350322644090611</v>
      </c>
      <c r="E272" s="302">
        <f t="shared" si="119"/>
        <v>0.307080551346952</v>
      </c>
      <c r="F272" s="303"/>
      <c r="G272" s="302">
        <v>5.6008125578622212E-2</v>
      </c>
      <c r="H272" s="302">
        <v>5.4407697086974925E-2</v>
      </c>
      <c r="I272" s="302">
        <v>0.15813667327591213</v>
      </c>
      <c r="J272" s="302">
        <f t="shared" si="122"/>
        <v>0.26855249594150926</v>
      </c>
      <c r="K272" s="303"/>
      <c r="L272" s="302">
        <v>4.9213617364778736E-2</v>
      </c>
      <c r="M272" s="302">
        <v>4.3735857389639331E-2</v>
      </c>
      <c r="N272" s="302">
        <v>0.19933032290232203</v>
      </c>
      <c r="O272" s="302">
        <f t="shared" si="121"/>
        <v>0.29227979765674006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2.5073639740494982</v>
      </c>
      <c r="C274" s="311">
        <f t="shared" ref="C274:E274" si="123">SUM(C264:C272)</f>
        <v>1.0260703768845292</v>
      </c>
      <c r="D274" s="311">
        <f t="shared" si="123"/>
        <v>0.55556564906597439</v>
      </c>
      <c r="E274" s="311">
        <f t="shared" si="123"/>
        <v>4.0890000000000013</v>
      </c>
      <c r="F274" s="311"/>
      <c r="G274" s="311">
        <f t="shared" ref="G274:J274" si="124">SUM(G264:G272)</f>
        <v>2.5506041703619826</v>
      </c>
      <c r="H274" s="311">
        <f t="shared" si="124"/>
        <v>1.3350838792209319</v>
      </c>
      <c r="I274" s="311">
        <f t="shared" si="124"/>
        <v>0.47131195041708684</v>
      </c>
      <c r="J274" s="311">
        <f t="shared" si="124"/>
        <v>4.3570000000000011</v>
      </c>
      <c r="K274" s="311"/>
      <c r="L274" s="311">
        <f t="shared" ref="L274:O274" si="125">SUM(L264:L272)</f>
        <v>2.9845825283196947</v>
      </c>
      <c r="M274" s="311">
        <f t="shared" si="125"/>
        <v>1.3750007271192202</v>
      </c>
      <c r="N274" s="311">
        <f t="shared" si="125"/>
        <v>0.57841674456108272</v>
      </c>
      <c r="O274" s="311">
        <f t="shared" si="125"/>
        <v>4.9379999999999971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1.296886342366725</v>
      </c>
      <c r="C281" s="302">
        <v>0.24711670597658608</v>
      </c>
      <c r="D281" s="302">
        <v>0.27030065905237555</v>
      </c>
      <c r="E281" s="302">
        <f>SUM(B281:D281)</f>
        <v>1.8143037073956867</v>
      </c>
      <c r="F281" s="303"/>
      <c r="G281" s="302">
        <v>1.362108661714541</v>
      </c>
      <c r="H281" s="302">
        <v>0.36361403016944233</v>
      </c>
      <c r="I281" s="302">
        <v>0.45517166132143433</v>
      </c>
      <c r="J281" s="302">
        <f>SUM(G281:I281)</f>
        <v>2.1808943532054177</v>
      </c>
      <c r="K281" s="303"/>
      <c r="L281" s="302">
        <v>1.4466871950610463</v>
      </c>
      <c r="M281" s="302">
        <v>0.48718875766008751</v>
      </c>
      <c r="N281" s="302">
        <v>0.51322460484869548</v>
      </c>
      <c r="O281" s="302">
        <f>SUM(L281:N281)</f>
        <v>2.4471005575698292</v>
      </c>
    </row>
    <row r="282" spans="1:15" s="236" customFormat="1" x14ac:dyDescent="0.2">
      <c r="A282" s="237" t="str">
        <f>name!E$5</f>
        <v>Professional occupations</v>
      </c>
      <c r="B282" s="302">
        <v>3.5341190671773912</v>
      </c>
      <c r="C282" s="302">
        <v>0.44126834210992855</v>
      </c>
      <c r="D282" s="302">
        <v>1.2522738529820483</v>
      </c>
      <c r="E282" s="302">
        <f t="shared" ref="E282:E289" si="126">SUM(B282:D282)</f>
        <v>5.2276612622693683</v>
      </c>
      <c r="F282" s="303"/>
      <c r="G282" s="302">
        <v>4.3626161107317838</v>
      </c>
      <c r="H282" s="302">
        <v>0.64749249853514057</v>
      </c>
      <c r="I282" s="302">
        <v>1.934995412241856</v>
      </c>
      <c r="J282" s="302">
        <f t="shared" ref="J282:J284" si="127">SUM(G282:I282)</f>
        <v>6.9451040215087811</v>
      </c>
      <c r="K282" s="303"/>
      <c r="L282" s="302">
        <v>5.2753950520714428</v>
      </c>
      <c r="M282" s="302">
        <v>0.85536737187571088</v>
      </c>
      <c r="N282" s="302">
        <v>1.947837435999344</v>
      </c>
      <c r="O282" s="302">
        <f t="shared" ref="O282:O289" si="128">SUM(L282:N282)</f>
        <v>8.0785998599464968</v>
      </c>
    </row>
    <row r="283" spans="1:15" s="236" customFormat="1" x14ac:dyDescent="0.2">
      <c r="A283" s="237" t="str">
        <f>name!E$6</f>
        <v>Associate professional occupations</v>
      </c>
      <c r="B283" s="302">
        <v>2.0129250814601405</v>
      </c>
      <c r="C283" s="302">
        <v>0.42806452831323238</v>
      </c>
      <c r="D283" s="302">
        <v>0.58218240313766667</v>
      </c>
      <c r="E283" s="302">
        <f t="shared" si="126"/>
        <v>3.0231720129110395</v>
      </c>
      <c r="F283" s="303"/>
      <c r="G283" s="302">
        <v>2.1912848594363794</v>
      </c>
      <c r="H283" s="302">
        <v>0.5239953004724307</v>
      </c>
      <c r="I283" s="302">
        <v>0.73558013102561315</v>
      </c>
      <c r="J283" s="302">
        <f t="shared" si="127"/>
        <v>3.4508602909344233</v>
      </c>
      <c r="K283" s="303"/>
      <c r="L283" s="302">
        <v>2.201478242469141</v>
      </c>
      <c r="M283" s="302">
        <v>0.61704677620591941</v>
      </c>
      <c r="N283" s="302">
        <v>0.80825206264114735</v>
      </c>
      <c r="O283" s="302">
        <f t="shared" si="128"/>
        <v>3.6267770813162077</v>
      </c>
    </row>
    <row r="284" spans="1:15" s="236" customFormat="1" x14ac:dyDescent="0.2">
      <c r="A284" s="237" t="str">
        <f>name!E$7</f>
        <v>Administrative and secretarial occupations</v>
      </c>
      <c r="B284" s="302">
        <v>2.0546250994592947</v>
      </c>
      <c r="C284" s="302">
        <v>1.6278425100152012</v>
      </c>
      <c r="D284" s="302">
        <v>0.38663532263100453</v>
      </c>
      <c r="E284" s="302">
        <f t="shared" si="126"/>
        <v>4.0691029321055003</v>
      </c>
      <c r="F284" s="303"/>
      <c r="G284" s="302">
        <v>1.8385760292406432</v>
      </c>
      <c r="H284" s="302">
        <v>1.6125544882912477</v>
      </c>
      <c r="I284" s="302">
        <v>0.30113187593547691</v>
      </c>
      <c r="J284" s="302">
        <f t="shared" si="127"/>
        <v>3.752262393467368</v>
      </c>
      <c r="K284" s="303"/>
      <c r="L284" s="302">
        <v>1.5606958552388523</v>
      </c>
      <c r="M284" s="302">
        <v>1.533558291175986</v>
      </c>
      <c r="N284" s="302">
        <v>0.35245961491291516</v>
      </c>
      <c r="O284" s="302">
        <f t="shared" si="128"/>
        <v>3.4467137613277536</v>
      </c>
    </row>
    <row r="285" spans="1:15" s="236" customFormat="1" x14ac:dyDescent="0.2">
      <c r="A285" s="237" t="str">
        <f>name!E$8</f>
        <v>Skilled trades occupations</v>
      </c>
      <c r="B285" s="302">
        <v>0.23335278448572191</v>
      </c>
      <c r="C285" s="302">
        <v>6.5670450011661413E-2</v>
      </c>
      <c r="D285" s="302">
        <v>7.879944600350916E-2</v>
      </c>
      <c r="E285" s="302">
        <f t="shared" si="126"/>
        <v>0.37782268050089252</v>
      </c>
      <c r="F285" s="303"/>
      <c r="G285" s="302">
        <v>0.18116778673201944</v>
      </c>
      <c r="H285" s="302">
        <v>3.9566995932649063E-2</v>
      </c>
      <c r="I285" s="302">
        <v>0.10122323501186117</v>
      </c>
      <c r="J285" s="302">
        <f>SUM(G285:I285)</f>
        <v>0.32195801767652965</v>
      </c>
      <c r="K285" s="303"/>
      <c r="L285" s="302">
        <v>0.14731154622779802</v>
      </c>
      <c r="M285" s="302">
        <v>5.5772517280321808E-2</v>
      </c>
      <c r="N285" s="302">
        <v>0.11526464420538569</v>
      </c>
      <c r="O285" s="302">
        <f t="shared" si="128"/>
        <v>0.31834870771350554</v>
      </c>
    </row>
    <row r="286" spans="1:15" s="236" customFormat="1" x14ac:dyDescent="0.2">
      <c r="A286" s="237" t="str">
        <f>name!E$9</f>
        <v>Caring, leisure and other service occupations</v>
      </c>
      <c r="B286" s="302">
        <v>0.12232595633382116</v>
      </c>
      <c r="C286" s="302">
        <v>5.8406402809411569E-2</v>
      </c>
      <c r="D286" s="302">
        <v>9.7726154017741887E-2</v>
      </c>
      <c r="E286" s="302">
        <f t="shared" si="126"/>
        <v>0.27845851316097464</v>
      </c>
      <c r="F286" s="303"/>
      <c r="G286" s="302">
        <v>0.14538051553619222</v>
      </c>
      <c r="H286" s="302">
        <v>9.8500018518771854E-2</v>
      </c>
      <c r="I286" s="302">
        <v>0.10501201585973556</v>
      </c>
      <c r="J286" s="302">
        <f t="shared" ref="J286:J289" si="129">SUM(G286:I286)</f>
        <v>0.34889254991469965</v>
      </c>
      <c r="K286" s="303"/>
      <c r="L286" s="302">
        <v>0.17292077801663766</v>
      </c>
      <c r="M286" s="302">
        <v>0.12852411381144208</v>
      </c>
      <c r="N286" s="302">
        <v>0.17908693344793231</v>
      </c>
      <c r="O286" s="302">
        <f t="shared" si="128"/>
        <v>0.48053182527601207</v>
      </c>
    </row>
    <row r="287" spans="1:15" s="236" customFormat="1" x14ac:dyDescent="0.2">
      <c r="A287" s="237" t="str">
        <f>name!E$10</f>
        <v>Sales and customer service occupations</v>
      </c>
      <c r="B287" s="302">
        <v>0.43577496096843038</v>
      </c>
      <c r="C287" s="302">
        <v>0.2984640064593298</v>
      </c>
      <c r="D287" s="302">
        <v>0.10700463845011926</v>
      </c>
      <c r="E287" s="302">
        <f t="shared" si="126"/>
        <v>0.84124360587787939</v>
      </c>
      <c r="F287" s="303"/>
      <c r="G287" s="302">
        <v>0.36892969993916147</v>
      </c>
      <c r="H287" s="302">
        <v>0.29180761608500355</v>
      </c>
      <c r="I287" s="302">
        <v>8.544218850662047E-2</v>
      </c>
      <c r="J287" s="302">
        <f t="shared" si="129"/>
        <v>0.74617950453078541</v>
      </c>
      <c r="K287" s="303"/>
      <c r="L287" s="302">
        <v>0.42548068253017185</v>
      </c>
      <c r="M287" s="302">
        <v>0.39146650401715272</v>
      </c>
      <c r="N287" s="302">
        <v>8.3948121442259008E-2</v>
      </c>
      <c r="O287" s="302">
        <f t="shared" si="128"/>
        <v>0.90089530798958362</v>
      </c>
    </row>
    <row r="288" spans="1:15" s="236" customFormat="1" x14ac:dyDescent="0.2">
      <c r="A288" s="237" t="str">
        <f>name!E$11</f>
        <v>Process, plant and machine operatives</v>
      </c>
      <c r="B288" s="302">
        <v>0.13537627268279062</v>
      </c>
      <c r="C288" s="302">
        <v>4.5865107769794689E-2</v>
      </c>
      <c r="D288" s="302">
        <v>2.8454619829279153E-2</v>
      </c>
      <c r="E288" s="302">
        <f t="shared" si="126"/>
        <v>0.20969600028186447</v>
      </c>
      <c r="F288" s="303"/>
      <c r="G288" s="302">
        <v>9.5894068060904267E-2</v>
      </c>
      <c r="H288" s="302">
        <v>4.0675412042082366E-2</v>
      </c>
      <c r="I288" s="302">
        <v>4.7244109550678121E-2</v>
      </c>
      <c r="J288" s="302">
        <f t="shared" si="129"/>
        <v>0.18381358965366476</v>
      </c>
      <c r="K288" s="303"/>
      <c r="L288" s="302">
        <v>7.732462814123213E-2</v>
      </c>
      <c r="M288" s="302">
        <v>5.0062115955651736E-2</v>
      </c>
      <c r="N288" s="302">
        <v>6.4607361008519534E-2</v>
      </c>
      <c r="O288" s="302">
        <f t="shared" si="128"/>
        <v>0.19199410510540338</v>
      </c>
    </row>
    <row r="289" spans="1:15" s="236" customFormat="1" x14ac:dyDescent="0.2">
      <c r="A289" s="237" t="str">
        <f>name!E$12</f>
        <v>Elementary occupations</v>
      </c>
      <c r="B289" s="302">
        <v>0.25520615096497812</v>
      </c>
      <c r="C289" s="302">
        <v>0.13827076522988332</v>
      </c>
      <c r="D289" s="302">
        <v>0.30506236930192632</v>
      </c>
      <c r="E289" s="302">
        <f t="shared" si="126"/>
        <v>0.69853928549678779</v>
      </c>
      <c r="F289" s="303"/>
      <c r="G289" s="302">
        <v>0.18804573621179638</v>
      </c>
      <c r="H289" s="302">
        <v>0.13113132328229732</v>
      </c>
      <c r="I289" s="302">
        <v>0.25485821961425292</v>
      </c>
      <c r="J289" s="302">
        <f t="shared" si="129"/>
        <v>0.57403527910834662</v>
      </c>
      <c r="K289" s="303"/>
      <c r="L289" s="302">
        <v>0.13264797039597884</v>
      </c>
      <c r="M289" s="302">
        <v>0.11567067714998643</v>
      </c>
      <c r="N289" s="302">
        <v>0.37472014620924027</v>
      </c>
      <c r="O289" s="302">
        <f t="shared" si="128"/>
        <v>0.62303879375520554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10.080591715899295</v>
      </c>
      <c r="C291" s="311">
        <f t="shared" ref="C291:E291" si="130">SUM(C281:C289)</f>
        <v>3.3509688186950291</v>
      </c>
      <c r="D291" s="311">
        <f t="shared" si="130"/>
        <v>3.1084394654056711</v>
      </c>
      <c r="E291" s="311">
        <f t="shared" si="130"/>
        <v>16.539999999999992</v>
      </c>
      <c r="F291" s="311"/>
      <c r="G291" s="311">
        <f t="shared" ref="G291:J291" si="131">SUM(G281:G289)</f>
        <v>10.734003467603422</v>
      </c>
      <c r="H291" s="311">
        <f t="shared" si="131"/>
        <v>3.749337683329065</v>
      </c>
      <c r="I291" s="311">
        <f t="shared" si="131"/>
        <v>4.0206588490675284</v>
      </c>
      <c r="J291" s="311">
        <f t="shared" si="131"/>
        <v>18.504000000000016</v>
      </c>
      <c r="K291" s="311"/>
      <c r="L291" s="311">
        <f t="shared" ref="L291:O291" si="132">SUM(L281:L289)</f>
        <v>11.439941950152301</v>
      </c>
      <c r="M291" s="311">
        <f t="shared" si="132"/>
        <v>4.2346571251322587</v>
      </c>
      <c r="N291" s="311">
        <f t="shared" si="132"/>
        <v>4.4394009247154393</v>
      </c>
      <c r="O291" s="311">
        <f t="shared" si="132"/>
        <v>20.114000000000001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1.0799476814821574</v>
      </c>
      <c r="C298" s="302">
        <v>0.24868891562481441</v>
      </c>
      <c r="D298" s="302">
        <v>9.6945580435545409E-2</v>
      </c>
      <c r="E298" s="302">
        <f>SUM(B298:D298)</f>
        <v>1.4255821775425173</v>
      </c>
      <c r="F298" s="303"/>
      <c r="G298" s="302">
        <v>1.297599897729675</v>
      </c>
      <c r="H298" s="302">
        <v>0.32998963114246449</v>
      </c>
      <c r="I298" s="302">
        <v>6.8979686462668416E-2</v>
      </c>
      <c r="J298" s="302">
        <f>SUM(G298:I298)</f>
        <v>1.6965692153348078</v>
      </c>
      <c r="K298" s="303"/>
      <c r="L298" s="302">
        <v>1.5758819363816874</v>
      </c>
      <c r="M298" s="302">
        <v>0.38676190729419407</v>
      </c>
      <c r="N298" s="302">
        <v>6.0760942444766528E-2</v>
      </c>
      <c r="O298" s="302">
        <f>SUM(L298:N298)</f>
        <v>2.0234047861206479</v>
      </c>
    </row>
    <row r="299" spans="1:15" s="236" customFormat="1" x14ac:dyDescent="0.2">
      <c r="A299" s="237" t="str">
        <f>name!E$5</f>
        <v>Professional occupations</v>
      </c>
      <c r="B299" s="302">
        <v>1.2551987935511102</v>
      </c>
      <c r="C299" s="302">
        <v>0.39269819884102186</v>
      </c>
      <c r="D299" s="302">
        <v>0.12503420210269303</v>
      </c>
      <c r="E299" s="302">
        <f t="shared" ref="E299:E306" si="133">SUM(B299:D299)</f>
        <v>1.7729311944948252</v>
      </c>
      <c r="F299" s="303"/>
      <c r="G299" s="302">
        <v>1.7340012438060703</v>
      </c>
      <c r="H299" s="302">
        <v>0.52654004747069205</v>
      </c>
      <c r="I299" s="302">
        <v>7.7042321804460259E-2</v>
      </c>
      <c r="J299" s="302">
        <f t="shared" ref="J299:J301" si="134">SUM(G299:I299)</f>
        <v>2.3375836130812231</v>
      </c>
      <c r="K299" s="303"/>
      <c r="L299" s="302">
        <v>2.3329062039108828</v>
      </c>
      <c r="M299" s="302">
        <v>0.71032545091913846</v>
      </c>
      <c r="N299" s="302">
        <v>5.7955088768352814E-2</v>
      </c>
      <c r="O299" s="302">
        <f t="shared" ref="O299:O306" si="135">SUM(L299:N299)</f>
        <v>3.1011867435983742</v>
      </c>
    </row>
    <row r="300" spans="1:15" s="236" customFormat="1" x14ac:dyDescent="0.2">
      <c r="A300" s="237" t="str">
        <f>name!E$6</f>
        <v>Associate professional occupations</v>
      </c>
      <c r="B300" s="302">
        <v>1.7734828430106369</v>
      </c>
      <c r="C300" s="302">
        <v>0.54808336266146029</v>
      </c>
      <c r="D300" s="302">
        <v>0.28611026779864701</v>
      </c>
      <c r="E300" s="302">
        <f t="shared" si="133"/>
        <v>2.607676473470744</v>
      </c>
      <c r="F300" s="303"/>
      <c r="G300" s="302">
        <v>2.2021531957407117</v>
      </c>
      <c r="H300" s="302">
        <v>0.63274213216194053</v>
      </c>
      <c r="I300" s="302">
        <v>0.18237919369551894</v>
      </c>
      <c r="J300" s="302">
        <f t="shared" si="134"/>
        <v>3.0172745215981709</v>
      </c>
      <c r="K300" s="303"/>
      <c r="L300" s="302">
        <v>2.3845076623648902</v>
      </c>
      <c r="M300" s="302">
        <v>0.73074488985679231</v>
      </c>
      <c r="N300" s="302">
        <v>0.1628936185591468</v>
      </c>
      <c r="O300" s="302">
        <f t="shared" si="135"/>
        <v>3.2781461707808295</v>
      </c>
    </row>
    <row r="301" spans="1:15" s="236" customFormat="1" x14ac:dyDescent="0.2">
      <c r="A301" s="237" t="str">
        <f>name!E$7</f>
        <v>Administrative and secretarial occupations</v>
      </c>
      <c r="B301" s="302">
        <v>1.7182141565134526</v>
      </c>
      <c r="C301" s="302">
        <v>1.3024268821588572</v>
      </c>
      <c r="D301" s="302">
        <v>2.4935399513562242E-2</v>
      </c>
      <c r="E301" s="302">
        <f t="shared" si="133"/>
        <v>3.0455764381858721</v>
      </c>
      <c r="F301" s="303"/>
      <c r="G301" s="302">
        <v>1.9213827231297527</v>
      </c>
      <c r="H301" s="302">
        <v>1.3120563620420094</v>
      </c>
      <c r="I301" s="302">
        <v>1.557342556417169E-2</v>
      </c>
      <c r="J301" s="302">
        <f t="shared" si="134"/>
        <v>3.2490125107359336</v>
      </c>
      <c r="K301" s="303"/>
      <c r="L301" s="302">
        <v>1.9255152353196689</v>
      </c>
      <c r="M301" s="302">
        <v>1.2759371479252752</v>
      </c>
      <c r="N301" s="302">
        <v>1.5969198229196794E-2</v>
      </c>
      <c r="O301" s="302">
        <f t="shared" si="135"/>
        <v>3.2174215814741407</v>
      </c>
    </row>
    <row r="302" spans="1:15" s="236" customFormat="1" x14ac:dyDescent="0.2">
      <c r="A302" s="237" t="str">
        <f>name!E$8</f>
        <v>Skilled trades occupations</v>
      </c>
      <c r="B302" s="302">
        <v>0.27604840497303335</v>
      </c>
      <c r="C302" s="302">
        <v>0.17180763797062099</v>
      </c>
      <c r="D302" s="302">
        <v>0.14071634452585877</v>
      </c>
      <c r="E302" s="302">
        <f t="shared" si="133"/>
        <v>0.58857238746951313</v>
      </c>
      <c r="F302" s="303"/>
      <c r="G302" s="302">
        <v>0.23652122386594351</v>
      </c>
      <c r="H302" s="302">
        <v>0.11034142065505755</v>
      </c>
      <c r="I302" s="302">
        <v>6.6062698395697797E-2</v>
      </c>
      <c r="J302" s="302">
        <f>SUM(G302:I302)</f>
        <v>0.41292534291669886</v>
      </c>
      <c r="K302" s="303"/>
      <c r="L302" s="302">
        <v>0.23337763455178548</v>
      </c>
      <c r="M302" s="302">
        <v>0.14549356305187472</v>
      </c>
      <c r="N302" s="302">
        <v>4.885560328088643E-2</v>
      </c>
      <c r="O302" s="302">
        <f t="shared" si="135"/>
        <v>0.42772680088454662</v>
      </c>
    </row>
    <row r="303" spans="1:15" s="236" customFormat="1" x14ac:dyDescent="0.2">
      <c r="A303" s="237" t="str">
        <f>name!E$9</f>
        <v>Caring, leisure and other service occupations</v>
      </c>
      <c r="B303" s="302">
        <v>0.67588034424013377</v>
      </c>
      <c r="C303" s="302">
        <v>0.77973186210286438</v>
      </c>
      <c r="D303" s="302">
        <v>9.0008339827017642E-2</v>
      </c>
      <c r="E303" s="302">
        <f t="shared" si="133"/>
        <v>1.5456205461700159</v>
      </c>
      <c r="F303" s="303"/>
      <c r="G303" s="302">
        <v>0.75386428455509624</v>
      </c>
      <c r="H303" s="302">
        <v>0.78777899456183431</v>
      </c>
      <c r="I303" s="302">
        <v>9.1520845789253541E-2</v>
      </c>
      <c r="J303" s="302">
        <f t="shared" ref="J303:J306" si="136">SUM(G303:I303)</f>
        <v>1.6331641249061841</v>
      </c>
      <c r="K303" s="303"/>
      <c r="L303" s="302">
        <v>1.007051917471429</v>
      </c>
      <c r="M303" s="302">
        <v>0.9625834311910767</v>
      </c>
      <c r="N303" s="302">
        <v>0.12406224391880591</v>
      </c>
      <c r="O303" s="302">
        <f t="shared" si="135"/>
        <v>2.0936975925813117</v>
      </c>
    </row>
    <row r="304" spans="1:15" s="236" customFormat="1" x14ac:dyDescent="0.2">
      <c r="A304" s="237" t="str">
        <f>name!E$10</f>
        <v>Sales and customer service occupations</v>
      </c>
      <c r="B304" s="302">
        <v>1.1907609172743445</v>
      </c>
      <c r="C304" s="302">
        <v>0.8358886918964481</v>
      </c>
      <c r="D304" s="302">
        <v>5.8660022529351465E-2</v>
      </c>
      <c r="E304" s="302">
        <f t="shared" si="133"/>
        <v>2.0853096317001443</v>
      </c>
      <c r="F304" s="303"/>
      <c r="G304" s="302">
        <v>1.2594536677256409</v>
      </c>
      <c r="H304" s="302">
        <v>0.76186493840431924</v>
      </c>
      <c r="I304" s="302">
        <v>2.9429947923615338E-2</v>
      </c>
      <c r="J304" s="302">
        <f t="shared" si="136"/>
        <v>2.0507485540535759</v>
      </c>
      <c r="K304" s="303"/>
      <c r="L304" s="302">
        <v>1.5858323940828691</v>
      </c>
      <c r="M304" s="302">
        <v>1.2288149096529686</v>
      </c>
      <c r="N304" s="302">
        <v>2.1529292624474922E-2</v>
      </c>
      <c r="O304" s="302">
        <f t="shared" si="135"/>
        <v>2.8361765963603127</v>
      </c>
    </row>
    <row r="305" spans="1:15" s="236" customFormat="1" x14ac:dyDescent="0.2">
      <c r="A305" s="237" t="str">
        <f>name!E$11</f>
        <v>Process, plant and machine operatives</v>
      </c>
      <c r="B305" s="302">
        <v>0.54865834966922999</v>
      </c>
      <c r="C305" s="302">
        <v>0.38599819200406982</v>
      </c>
      <c r="D305" s="302">
        <v>4.5258027412686037E-2</v>
      </c>
      <c r="E305" s="302">
        <f t="shared" si="133"/>
        <v>0.97991456908598584</v>
      </c>
      <c r="F305" s="303"/>
      <c r="G305" s="302">
        <v>0.44767553305105934</v>
      </c>
      <c r="H305" s="302">
        <v>0.328488803884669</v>
      </c>
      <c r="I305" s="302">
        <v>3.2458185943069963E-2</v>
      </c>
      <c r="J305" s="302">
        <f t="shared" si="136"/>
        <v>0.80862252287879821</v>
      </c>
      <c r="K305" s="303"/>
      <c r="L305" s="302">
        <v>0.42480932935910404</v>
      </c>
      <c r="M305" s="302">
        <v>0.37836782868855368</v>
      </c>
      <c r="N305" s="302">
        <v>3.6665489002662664E-2</v>
      </c>
      <c r="O305" s="302">
        <f t="shared" si="135"/>
        <v>0.8398426470503203</v>
      </c>
    </row>
    <row r="306" spans="1:15" s="236" customFormat="1" x14ac:dyDescent="0.2">
      <c r="A306" s="237" t="str">
        <f>name!E$12</f>
        <v>Elementary occupations</v>
      </c>
      <c r="B306" s="302">
        <v>2.4408458109338285</v>
      </c>
      <c r="C306" s="302">
        <v>2.3236530385385064</v>
      </c>
      <c r="D306" s="302">
        <v>1.1783177324080554</v>
      </c>
      <c r="E306" s="302">
        <f t="shared" si="133"/>
        <v>5.9428165818803897</v>
      </c>
      <c r="F306" s="303"/>
      <c r="G306" s="302">
        <v>2.2486620997212148</v>
      </c>
      <c r="H306" s="302">
        <v>1.8900200458020586</v>
      </c>
      <c r="I306" s="302">
        <v>1.1184174489712915</v>
      </c>
      <c r="J306" s="302">
        <f t="shared" si="136"/>
        <v>5.2570995944945649</v>
      </c>
      <c r="K306" s="303"/>
      <c r="L306" s="302">
        <v>2.6292820747586689</v>
      </c>
      <c r="M306" s="302">
        <v>1.5893838034907419</v>
      </c>
      <c r="N306" s="302">
        <v>1.3847312029000935</v>
      </c>
      <c r="O306" s="302">
        <f t="shared" si="135"/>
        <v>5.6033970811495042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10.959037301647927</v>
      </c>
      <c r="C308" s="311">
        <f t="shared" ref="C308:E308" si="137">SUM(C298:C306)</f>
        <v>6.9889767817986623</v>
      </c>
      <c r="D308" s="311">
        <f t="shared" si="137"/>
        <v>2.0459859165534171</v>
      </c>
      <c r="E308" s="311">
        <f t="shared" si="137"/>
        <v>19.994000000000007</v>
      </c>
      <c r="F308" s="311"/>
      <c r="G308" s="311">
        <f t="shared" ref="G308:J308" si="138">SUM(G298:G306)</f>
        <v>12.101313869325164</v>
      </c>
      <c r="H308" s="311">
        <f t="shared" si="138"/>
        <v>6.6798223761250455</v>
      </c>
      <c r="I308" s="311">
        <f t="shared" si="138"/>
        <v>1.6818637545497475</v>
      </c>
      <c r="J308" s="311">
        <f t="shared" si="138"/>
        <v>20.462999999999955</v>
      </c>
      <c r="K308" s="311"/>
      <c r="L308" s="311">
        <f t="shared" ref="L308:O308" si="139">SUM(L298:L306)</f>
        <v>14.099164388200986</v>
      </c>
      <c r="M308" s="311">
        <f t="shared" si="139"/>
        <v>7.4084129320706165</v>
      </c>
      <c r="N308" s="311">
        <f t="shared" si="139"/>
        <v>1.9134226797283864</v>
      </c>
      <c r="O308" s="311">
        <f t="shared" si="139"/>
        <v>23.420999999999992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0.65626682836478323</v>
      </c>
      <c r="C315" s="302">
        <v>0.18901730837382089</v>
      </c>
      <c r="D315" s="302">
        <v>0.13566284806492138</v>
      </c>
      <c r="E315" s="302">
        <f>SUM(B315:D315)</f>
        <v>0.98094698480352549</v>
      </c>
      <c r="F315" s="303"/>
      <c r="G315" s="302">
        <v>0.69958899030895627</v>
      </c>
      <c r="H315" s="302">
        <v>0.23304156300326292</v>
      </c>
      <c r="I315" s="302">
        <v>2.6605166430022305E-2</v>
      </c>
      <c r="J315" s="302">
        <f>SUM(G315:I315)</f>
        <v>0.95923571974224153</v>
      </c>
      <c r="K315" s="303"/>
      <c r="L315" s="302">
        <v>0.70688328515940391</v>
      </c>
      <c r="M315" s="302">
        <v>0.29994452455873327</v>
      </c>
      <c r="N315" s="302">
        <v>3.7454837864775145E-2</v>
      </c>
      <c r="O315" s="302">
        <f>SUM(L315:N315)</f>
        <v>1.0442826475829123</v>
      </c>
    </row>
    <row r="316" spans="1:15" s="236" customFormat="1" x14ac:dyDescent="0.2">
      <c r="A316" s="237" t="str">
        <f>name!E$5</f>
        <v>Professional occupations</v>
      </c>
      <c r="B316" s="302">
        <v>1.4754973815610897</v>
      </c>
      <c r="C316" s="302">
        <v>0.6488295141003666</v>
      </c>
      <c r="D316" s="302">
        <v>0.31179300144513117</v>
      </c>
      <c r="E316" s="302">
        <f t="shared" ref="E316:E323" si="140">SUM(B316:D316)</f>
        <v>2.4361198971065874</v>
      </c>
      <c r="F316" s="303"/>
      <c r="G316" s="302">
        <v>1.800789288519717</v>
      </c>
      <c r="H316" s="302">
        <v>0.74398802109447093</v>
      </c>
      <c r="I316" s="302">
        <v>0.10484146073988364</v>
      </c>
      <c r="J316" s="302">
        <f t="shared" ref="J316:J318" si="141">SUM(G316:I316)</f>
        <v>2.6496187703540715</v>
      </c>
      <c r="K316" s="303"/>
      <c r="L316" s="302">
        <v>2.0733012137200237</v>
      </c>
      <c r="M316" s="302">
        <v>1.0116765945099746</v>
      </c>
      <c r="N316" s="302">
        <v>0.11003501129278055</v>
      </c>
      <c r="O316" s="302">
        <f t="shared" ref="O316:O323" si="142">SUM(L316:N316)</f>
        <v>3.1950128195227787</v>
      </c>
    </row>
    <row r="317" spans="1:15" s="236" customFormat="1" x14ac:dyDescent="0.2">
      <c r="A317" s="237" t="str">
        <f>name!E$6</f>
        <v>Associate professional occupations</v>
      </c>
      <c r="B317" s="302">
        <v>2.9130359019271772</v>
      </c>
      <c r="C317" s="302">
        <v>0.74196626980615765</v>
      </c>
      <c r="D317" s="302">
        <v>0.24143155470771785</v>
      </c>
      <c r="E317" s="302">
        <f t="shared" si="140"/>
        <v>3.8964337264410527</v>
      </c>
      <c r="F317" s="303"/>
      <c r="G317" s="302">
        <v>3.166431679910596</v>
      </c>
      <c r="H317" s="302">
        <v>0.71544863169482964</v>
      </c>
      <c r="I317" s="302">
        <v>4.85274932272588E-2</v>
      </c>
      <c r="J317" s="302">
        <f t="shared" si="141"/>
        <v>3.9304078048326847</v>
      </c>
      <c r="K317" s="303"/>
      <c r="L317" s="302">
        <v>3.6910602158576049</v>
      </c>
      <c r="M317" s="302">
        <v>0.88619030333228221</v>
      </c>
      <c r="N317" s="302">
        <v>5.8720978068223163E-2</v>
      </c>
      <c r="O317" s="302">
        <f t="shared" si="142"/>
        <v>4.6359714972581099</v>
      </c>
    </row>
    <row r="318" spans="1:15" s="236" customFormat="1" x14ac:dyDescent="0.2">
      <c r="A318" s="237" t="str">
        <f>name!E$7</f>
        <v>Administrative and secretarial occupations</v>
      </c>
      <c r="B318" s="302">
        <v>2.182460958295263</v>
      </c>
      <c r="C318" s="302">
        <v>2.2096158508633379</v>
      </c>
      <c r="D318" s="302">
        <v>8.0179179902826539E-2</v>
      </c>
      <c r="E318" s="302">
        <f t="shared" si="140"/>
        <v>4.4722559890614271</v>
      </c>
      <c r="F318" s="303"/>
      <c r="G318" s="302">
        <v>2.0155867733447601</v>
      </c>
      <c r="H318" s="302">
        <v>1.820964611074894</v>
      </c>
      <c r="I318" s="302">
        <v>2.0224542407418861E-2</v>
      </c>
      <c r="J318" s="302">
        <f t="shared" si="141"/>
        <v>3.8567759268270732</v>
      </c>
      <c r="K318" s="303"/>
      <c r="L318" s="302">
        <v>1.4043695704177044</v>
      </c>
      <c r="M318" s="302">
        <v>1.5876868794749035</v>
      </c>
      <c r="N318" s="302">
        <v>1.1482658852987842E-2</v>
      </c>
      <c r="O318" s="302">
        <f t="shared" si="142"/>
        <v>3.0035391087455956</v>
      </c>
    </row>
    <row r="319" spans="1:15" s="236" customFormat="1" x14ac:dyDescent="0.2">
      <c r="A319" s="237" t="str">
        <f>name!E$8</f>
        <v>Skilled trades occupations</v>
      </c>
      <c r="B319" s="302">
        <v>0.18736743397405672</v>
      </c>
      <c r="C319" s="302">
        <v>2.1649553749623011E-2</v>
      </c>
      <c r="D319" s="302">
        <v>0.12176335976177895</v>
      </c>
      <c r="E319" s="302">
        <f t="shared" si="140"/>
        <v>0.3307803474854587</v>
      </c>
      <c r="F319" s="303"/>
      <c r="G319" s="302">
        <v>0.14459462932082542</v>
      </c>
      <c r="H319" s="302">
        <v>1.5351190987930516E-2</v>
      </c>
      <c r="I319" s="302">
        <v>1.481186363148698E-3</v>
      </c>
      <c r="J319" s="302">
        <f>SUM(G319:I319)</f>
        <v>0.16142700667190463</v>
      </c>
      <c r="K319" s="303"/>
      <c r="L319" s="302">
        <v>0.14072441279023506</v>
      </c>
      <c r="M319" s="302">
        <v>3.8541681851055914E-2</v>
      </c>
      <c r="N319" s="302">
        <v>3.3441990897183286E-3</v>
      </c>
      <c r="O319" s="302">
        <f t="shared" si="142"/>
        <v>0.18261029373100932</v>
      </c>
    </row>
    <row r="320" spans="1:15" s="236" customFormat="1" x14ac:dyDescent="0.2">
      <c r="A320" s="237" t="str">
        <f>name!E$9</f>
        <v>Caring, leisure and other service occupations</v>
      </c>
      <c r="B320" s="302">
        <v>0.32233953257248155</v>
      </c>
      <c r="C320" s="302">
        <v>0.31219410872968395</v>
      </c>
      <c r="D320" s="302">
        <v>5.5851584424073099E-2</v>
      </c>
      <c r="E320" s="302">
        <f t="shared" si="140"/>
        <v>0.69038522572623862</v>
      </c>
      <c r="F320" s="303"/>
      <c r="G320" s="302">
        <v>0.29819628298154921</v>
      </c>
      <c r="H320" s="302">
        <v>0.26409035557741972</v>
      </c>
      <c r="I320" s="302">
        <v>2.6120611466826316E-2</v>
      </c>
      <c r="J320" s="302">
        <f t="shared" ref="J320:J323" si="143">SUM(G320:I320)</f>
        <v>0.58840725002579519</v>
      </c>
      <c r="K320" s="303"/>
      <c r="L320" s="302">
        <v>0.34043189916329392</v>
      </c>
      <c r="M320" s="302">
        <v>0.30091384167341062</v>
      </c>
      <c r="N320" s="302">
        <v>2.1647293013002163E-2</v>
      </c>
      <c r="O320" s="302">
        <f t="shared" si="142"/>
        <v>0.66299303384970665</v>
      </c>
    </row>
    <row r="321" spans="1:15" s="236" customFormat="1" x14ac:dyDescent="0.2">
      <c r="A321" s="237" t="str">
        <f>name!E$10</f>
        <v>Sales and customer service occupations</v>
      </c>
      <c r="B321" s="302">
        <v>0.17807601621815178</v>
      </c>
      <c r="C321" s="302">
        <v>0.20012037778008102</v>
      </c>
      <c r="D321" s="302">
        <v>2.6884031743015208E-2</v>
      </c>
      <c r="E321" s="302">
        <f t="shared" si="140"/>
        <v>0.40508042574124803</v>
      </c>
      <c r="F321" s="303"/>
      <c r="G321" s="302">
        <v>0.16642220843887162</v>
      </c>
      <c r="H321" s="302">
        <v>0.17941149180366078</v>
      </c>
      <c r="I321" s="302">
        <v>3.6431522535059378E-3</v>
      </c>
      <c r="J321" s="302">
        <f t="shared" si="143"/>
        <v>0.34947685249603833</v>
      </c>
      <c r="K321" s="303"/>
      <c r="L321" s="302">
        <v>0.19282643886401535</v>
      </c>
      <c r="M321" s="302">
        <v>0.2453791953793559</v>
      </c>
      <c r="N321" s="302">
        <v>5.0307565516138153E-3</v>
      </c>
      <c r="O321" s="302">
        <f t="shared" si="142"/>
        <v>0.44323639079498506</v>
      </c>
    </row>
    <row r="322" spans="1:15" s="236" customFormat="1" x14ac:dyDescent="0.2">
      <c r="A322" s="237" t="str">
        <f>name!E$11</f>
        <v>Process, plant and machine operatives</v>
      </c>
      <c r="B322" s="302">
        <v>0.15357726353780135</v>
      </c>
      <c r="C322" s="302">
        <v>5.2743085945673042E-2</v>
      </c>
      <c r="D322" s="302">
        <v>1.7284501620255577E-2</v>
      </c>
      <c r="E322" s="302">
        <f t="shared" si="140"/>
        <v>0.22360485110372996</v>
      </c>
      <c r="F322" s="303"/>
      <c r="G322" s="302">
        <v>0.11072630164370917</v>
      </c>
      <c r="H322" s="302">
        <v>3.5123368856218543E-2</v>
      </c>
      <c r="I322" s="302">
        <v>1.2894980447951459E-3</v>
      </c>
      <c r="J322" s="302">
        <f t="shared" si="143"/>
        <v>0.14713916854472284</v>
      </c>
      <c r="K322" s="303"/>
      <c r="L322" s="302">
        <v>0.11776317899166794</v>
      </c>
      <c r="M322" s="302">
        <v>4.6763684925240585E-2</v>
      </c>
      <c r="N322" s="302">
        <v>1.4989208378107454E-3</v>
      </c>
      <c r="O322" s="302">
        <f t="shared" si="142"/>
        <v>0.16602578475471927</v>
      </c>
    </row>
    <row r="323" spans="1:15" s="236" customFormat="1" x14ac:dyDescent="0.2">
      <c r="A323" s="237" t="str">
        <f>name!E$12</f>
        <v>Elementary occupations</v>
      </c>
      <c r="B323" s="302">
        <v>0.20967980598474908</v>
      </c>
      <c r="C323" s="302">
        <v>0.20916943962049231</v>
      </c>
      <c r="D323" s="302">
        <v>1.6543306925476873E-2</v>
      </c>
      <c r="E323" s="302">
        <f t="shared" si="140"/>
        <v>0.43539255253071829</v>
      </c>
      <c r="F323" s="303"/>
      <c r="G323" s="302">
        <v>0.16147183792660755</v>
      </c>
      <c r="H323" s="302">
        <v>0.1369679526980177</v>
      </c>
      <c r="I323" s="302">
        <v>2.0717098808293744E-3</v>
      </c>
      <c r="J323" s="302">
        <f t="shared" si="143"/>
        <v>0.30051150050545461</v>
      </c>
      <c r="K323" s="303"/>
      <c r="L323" s="302">
        <v>0.14150021762319687</v>
      </c>
      <c r="M323" s="302">
        <v>0.10707256147947108</v>
      </c>
      <c r="N323" s="302">
        <v>2.7556446575303134E-3</v>
      </c>
      <c r="O323" s="302">
        <f t="shared" si="142"/>
        <v>0.25132842376019826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8.2783011224355523</v>
      </c>
      <c r="C325" s="311">
        <f t="shared" ref="C325:E325" si="144">SUM(C315:C323)</f>
        <v>4.5853055089692365</v>
      </c>
      <c r="D325" s="311">
        <f t="shared" si="144"/>
        <v>1.0073933685951966</v>
      </c>
      <c r="E325" s="311">
        <f t="shared" si="144"/>
        <v>13.870999999999986</v>
      </c>
      <c r="F325" s="311"/>
      <c r="G325" s="311">
        <f t="shared" ref="G325:J325" si="145">SUM(G315:G323)</f>
        <v>8.5638079923955921</v>
      </c>
      <c r="H325" s="311">
        <f t="shared" si="145"/>
        <v>4.1443871867907056</v>
      </c>
      <c r="I325" s="311">
        <f t="shared" si="145"/>
        <v>0.23480482081368909</v>
      </c>
      <c r="J325" s="311">
        <f t="shared" si="145"/>
        <v>12.942999999999987</v>
      </c>
      <c r="K325" s="311"/>
      <c r="L325" s="311">
        <f t="shared" ref="L325:O325" si="146">SUM(L315:L323)</f>
        <v>8.8088604325871458</v>
      </c>
      <c r="M325" s="311">
        <f t="shared" si="146"/>
        <v>4.524169267184428</v>
      </c>
      <c r="N325" s="311">
        <f t="shared" si="146"/>
        <v>0.25197030022844208</v>
      </c>
      <c r="O325" s="311">
        <f t="shared" si="146"/>
        <v>13.585000000000015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0.38237693969052361</v>
      </c>
      <c r="C332" s="302">
        <v>0.15026692002302763</v>
      </c>
      <c r="D332" s="302">
        <v>0.1098671235270211</v>
      </c>
      <c r="E332" s="302">
        <f>SUM(B332:D332)</f>
        <v>0.64251098324057232</v>
      </c>
      <c r="F332" s="303"/>
      <c r="G332" s="302">
        <v>0.40224272237556591</v>
      </c>
      <c r="H332" s="302">
        <v>0.18271884382711692</v>
      </c>
      <c r="I332" s="302">
        <v>0.12401362859178758</v>
      </c>
      <c r="J332" s="302">
        <f>SUM(G332:I332)</f>
        <v>0.70897519479447035</v>
      </c>
      <c r="K332" s="303"/>
      <c r="L332" s="302">
        <v>0.42586443191152817</v>
      </c>
      <c r="M332" s="302">
        <v>0.22696339669533766</v>
      </c>
      <c r="N332" s="302">
        <v>0.11013133643842343</v>
      </c>
      <c r="O332" s="302">
        <f>SUM(L332:N332)</f>
        <v>0.76295916504528927</v>
      </c>
    </row>
    <row r="333" spans="1:15" s="236" customFormat="1" x14ac:dyDescent="0.2">
      <c r="A333" s="237" t="str">
        <f>name!E$5</f>
        <v>Professional occupations</v>
      </c>
      <c r="B333" s="302">
        <v>7.5061227084967239</v>
      </c>
      <c r="C333" s="302">
        <v>3.8900215474412136</v>
      </c>
      <c r="D333" s="302">
        <v>0.57148062227840724</v>
      </c>
      <c r="E333" s="302">
        <f t="shared" ref="E333:E340" si="147">SUM(B333:D333)</f>
        <v>11.967624878216345</v>
      </c>
      <c r="F333" s="303"/>
      <c r="G333" s="302">
        <v>8.4295224140475185</v>
      </c>
      <c r="H333" s="302">
        <v>4.1741466654262558</v>
      </c>
      <c r="I333" s="302">
        <v>0.74701088248508885</v>
      </c>
      <c r="J333" s="302">
        <f t="shared" ref="J333:J335" si="148">SUM(G333:I333)</f>
        <v>13.350679961958864</v>
      </c>
      <c r="K333" s="303"/>
      <c r="L333" s="302">
        <v>9.4868655863187836</v>
      </c>
      <c r="M333" s="302">
        <v>5.4031303500490555</v>
      </c>
      <c r="N333" s="302">
        <v>0.68012607370237232</v>
      </c>
      <c r="O333" s="302">
        <f t="shared" ref="O333:O340" si="149">SUM(L333:N333)</f>
        <v>15.570122010070211</v>
      </c>
    </row>
    <row r="334" spans="1:15" s="236" customFormat="1" x14ac:dyDescent="0.2">
      <c r="A334" s="237" t="str">
        <f>name!E$6</f>
        <v>Associate professional occupations</v>
      </c>
      <c r="B334" s="302">
        <v>1.0232793548638772</v>
      </c>
      <c r="C334" s="302">
        <v>0.91872303117567244</v>
      </c>
      <c r="D334" s="302">
        <v>0.3207191780271692</v>
      </c>
      <c r="E334" s="302">
        <f t="shared" si="147"/>
        <v>2.2627215640667186</v>
      </c>
      <c r="F334" s="303"/>
      <c r="G334" s="302">
        <v>1.1343258428202692</v>
      </c>
      <c r="H334" s="302">
        <v>0.964735220318789</v>
      </c>
      <c r="I334" s="302">
        <v>0.29674183634603107</v>
      </c>
      <c r="J334" s="302">
        <f t="shared" si="148"/>
        <v>2.3958028994850893</v>
      </c>
      <c r="K334" s="303"/>
      <c r="L334" s="302">
        <v>1.0677458763567433</v>
      </c>
      <c r="M334" s="302">
        <v>1.0165136910360744</v>
      </c>
      <c r="N334" s="302">
        <v>0.22731698163954497</v>
      </c>
      <c r="O334" s="302">
        <f t="shared" si="149"/>
        <v>2.3115765490323623</v>
      </c>
    </row>
    <row r="335" spans="1:15" s="236" customFormat="1" x14ac:dyDescent="0.2">
      <c r="A335" s="237" t="str">
        <f>name!E$7</f>
        <v>Administrative and secretarial occupations</v>
      </c>
      <c r="B335" s="302">
        <v>0.57201405220551349</v>
      </c>
      <c r="C335" s="302">
        <v>1.3821359640147861</v>
      </c>
      <c r="D335" s="302">
        <v>3.5692432440765372E-2</v>
      </c>
      <c r="E335" s="302">
        <f t="shared" si="147"/>
        <v>1.9898424486610651</v>
      </c>
      <c r="F335" s="303"/>
      <c r="G335" s="302">
        <v>0.51185793595583706</v>
      </c>
      <c r="H335" s="302">
        <v>1.1675018588762163</v>
      </c>
      <c r="I335" s="302">
        <v>3.3561482108361282E-2</v>
      </c>
      <c r="J335" s="302">
        <f t="shared" si="148"/>
        <v>1.7129212769404145</v>
      </c>
      <c r="K335" s="303"/>
      <c r="L335" s="302">
        <v>0.26626506614778828</v>
      </c>
      <c r="M335" s="302">
        <v>0.61478551897766487</v>
      </c>
      <c r="N335" s="302">
        <v>1.7840857398771219E-2</v>
      </c>
      <c r="O335" s="302">
        <f t="shared" si="149"/>
        <v>0.89889144252422426</v>
      </c>
    </row>
    <row r="336" spans="1:15" s="236" customFormat="1" x14ac:dyDescent="0.2">
      <c r="A336" s="237" t="str">
        <f>name!E$8</f>
        <v>Skilled trades occupations</v>
      </c>
      <c r="B336" s="302">
        <v>0.28297978636312088</v>
      </c>
      <c r="C336" s="302">
        <v>0.17969346960389673</v>
      </c>
      <c r="D336" s="302">
        <v>5.0975343264576672E-2</v>
      </c>
      <c r="E336" s="302">
        <f t="shared" si="147"/>
        <v>0.51364859923159423</v>
      </c>
      <c r="F336" s="303"/>
      <c r="G336" s="302">
        <v>0.21011769032261429</v>
      </c>
      <c r="H336" s="302">
        <v>0.11564599268470289</v>
      </c>
      <c r="I336" s="302">
        <v>4.7599133169573149E-2</v>
      </c>
      <c r="J336" s="302">
        <f>SUM(G336:I336)</f>
        <v>0.37336281617689032</v>
      </c>
      <c r="K336" s="303"/>
      <c r="L336" s="302">
        <v>0.13181569618834468</v>
      </c>
      <c r="M336" s="302">
        <v>5.2023508112574321E-2</v>
      </c>
      <c r="N336" s="302">
        <v>0.1143023353058574</v>
      </c>
      <c r="O336" s="302">
        <f t="shared" si="149"/>
        <v>0.29814153960677636</v>
      </c>
    </row>
    <row r="337" spans="1:15" s="236" customFormat="1" x14ac:dyDescent="0.2">
      <c r="A337" s="237" t="str">
        <f>name!E$9</f>
        <v>Caring, leisure and other service occupations</v>
      </c>
      <c r="B337" s="302">
        <v>3.1196075853406815</v>
      </c>
      <c r="C337" s="302">
        <v>4.2411759118870265</v>
      </c>
      <c r="D337" s="302">
        <v>0.17515509860323147</v>
      </c>
      <c r="E337" s="302">
        <f t="shared" si="147"/>
        <v>7.5359385958309391</v>
      </c>
      <c r="F337" s="303"/>
      <c r="G337" s="302">
        <v>2.9150974620791246</v>
      </c>
      <c r="H337" s="302">
        <v>3.8330764061115081</v>
      </c>
      <c r="I337" s="302">
        <v>0.19422321877317927</v>
      </c>
      <c r="J337" s="302">
        <f t="shared" ref="J337:J340" si="150">SUM(G337:I337)</f>
        <v>6.9423970869638119</v>
      </c>
      <c r="K337" s="303"/>
      <c r="L337" s="302">
        <v>3.5681062944657027</v>
      </c>
      <c r="M337" s="302">
        <v>4.1472788021965457</v>
      </c>
      <c r="N337" s="302">
        <v>0.31623339551016355</v>
      </c>
      <c r="O337" s="302">
        <f t="shared" si="149"/>
        <v>8.0316184921724112</v>
      </c>
    </row>
    <row r="338" spans="1:15" s="236" customFormat="1" x14ac:dyDescent="0.2">
      <c r="A338" s="237" t="str">
        <f>name!E$10</f>
        <v>Sales and customer service occupations</v>
      </c>
      <c r="B338" s="302">
        <v>5.2889215969600667E-2</v>
      </c>
      <c r="C338" s="302">
        <v>0.10071214135834096</v>
      </c>
      <c r="D338" s="302">
        <v>2.9722464848810123E-2</v>
      </c>
      <c r="E338" s="302">
        <f t="shared" si="147"/>
        <v>0.18332382217675175</v>
      </c>
      <c r="F338" s="303"/>
      <c r="G338" s="302">
        <v>4.7570777955210433E-2</v>
      </c>
      <c r="H338" s="302">
        <v>8.6010573628214446E-2</v>
      </c>
      <c r="I338" s="302">
        <v>2.1644168120037815E-2</v>
      </c>
      <c r="J338" s="302">
        <f t="shared" si="150"/>
        <v>0.15522551970346268</v>
      </c>
      <c r="K338" s="303"/>
      <c r="L338" s="302">
        <v>4.9243070668490478E-2</v>
      </c>
      <c r="M338" s="302">
        <v>8.3628383470627302E-2</v>
      </c>
      <c r="N338" s="302">
        <v>3.144384981593322E-2</v>
      </c>
      <c r="O338" s="302">
        <f t="shared" si="149"/>
        <v>0.16431530395505101</v>
      </c>
    </row>
    <row r="339" spans="1:15" s="236" customFormat="1" x14ac:dyDescent="0.2">
      <c r="A339" s="237" t="str">
        <f>name!E$11</f>
        <v>Process, plant and machine operatives</v>
      </c>
      <c r="B339" s="302">
        <v>4.6750731019636393E-2</v>
      </c>
      <c r="C339" s="302">
        <v>6.4246895068204496E-2</v>
      </c>
      <c r="D339" s="302">
        <v>0.36896569169727694</v>
      </c>
      <c r="E339" s="302">
        <f t="shared" si="147"/>
        <v>0.4799633177851178</v>
      </c>
      <c r="F339" s="303"/>
      <c r="G339" s="302">
        <v>3.3375303581429788E-2</v>
      </c>
      <c r="H339" s="302">
        <v>4.034043876014394E-2</v>
      </c>
      <c r="I339" s="302">
        <v>0.39757600447536778</v>
      </c>
      <c r="J339" s="302">
        <f t="shared" si="150"/>
        <v>0.47129174681694153</v>
      </c>
      <c r="K339" s="303"/>
      <c r="L339" s="302">
        <v>2.5858687363086892E-2</v>
      </c>
      <c r="M339" s="302">
        <v>4.0036448061590568E-2</v>
      </c>
      <c r="N339" s="302">
        <v>0.47192306389781491</v>
      </c>
      <c r="O339" s="302">
        <f t="shared" si="149"/>
        <v>0.53781819932249242</v>
      </c>
    </row>
    <row r="340" spans="1:15" s="236" customFormat="1" x14ac:dyDescent="0.2">
      <c r="A340" s="237" t="str">
        <f>name!E$12</f>
        <v>Elementary occupations</v>
      </c>
      <c r="B340" s="302">
        <v>0.16588729613452763</v>
      </c>
      <c r="C340" s="302">
        <v>1.3420518009076112</v>
      </c>
      <c r="D340" s="302">
        <v>7.0486693748804591E-2</v>
      </c>
      <c r="E340" s="302">
        <f t="shared" si="147"/>
        <v>1.5784257907909436</v>
      </c>
      <c r="F340" s="303"/>
      <c r="G340" s="302">
        <v>0.12349869289703956</v>
      </c>
      <c r="H340" s="302">
        <v>0.9807741264823977</v>
      </c>
      <c r="I340" s="302">
        <v>4.9070677780624232E-2</v>
      </c>
      <c r="J340" s="302">
        <f t="shared" si="150"/>
        <v>1.1533434971600616</v>
      </c>
      <c r="K340" s="303"/>
      <c r="L340" s="302">
        <v>7.3475505385167394E-2</v>
      </c>
      <c r="M340" s="302">
        <v>6.5580097618173072E-2</v>
      </c>
      <c r="N340" s="302">
        <v>0.12250169526777926</v>
      </c>
      <c r="O340" s="302">
        <f t="shared" si="149"/>
        <v>0.26155729827111973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13.151907670084206</v>
      </c>
      <c r="C342" s="311">
        <f t="shared" ref="C342:E342" si="151">SUM(C332:C340)</f>
        <v>12.269027681479782</v>
      </c>
      <c r="D342" s="311">
        <f t="shared" si="151"/>
        <v>1.7330646484360632</v>
      </c>
      <c r="E342" s="311">
        <f t="shared" si="151"/>
        <v>27.15400000000005</v>
      </c>
      <c r="F342" s="311"/>
      <c r="G342" s="311">
        <f t="shared" ref="G342:J342" si="152">SUM(G332:G340)</f>
        <v>13.807608842034607</v>
      </c>
      <c r="H342" s="311">
        <f t="shared" si="152"/>
        <v>11.544950126115346</v>
      </c>
      <c r="I342" s="311">
        <f t="shared" si="152"/>
        <v>1.9114410318500508</v>
      </c>
      <c r="J342" s="311">
        <f t="shared" si="152"/>
        <v>27.264000000000006</v>
      </c>
      <c r="K342" s="311"/>
      <c r="L342" s="311">
        <f t="shared" ref="L342:O342" si="153">SUM(L332:L340)</f>
        <v>15.095240214805635</v>
      </c>
      <c r="M342" s="311">
        <f t="shared" si="153"/>
        <v>11.649940196217642</v>
      </c>
      <c r="N342" s="311">
        <f t="shared" si="153"/>
        <v>2.0918195889766604</v>
      </c>
      <c r="O342" s="311">
        <f t="shared" si="153"/>
        <v>28.836999999999939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1.2126565129849232</v>
      </c>
      <c r="C349" s="302">
        <v>0.36039922484796572</v>
      </c>
      <c r="D349" s="302">
        <v>0.16270271244009263</v>
      </c>
      <c r="E349" s="302">
        <f>SUM(B349:D349)</f>
        <v>1.7357584502729815</v>
      </c>
      <c r="F349" s="303"/>
      <c r="G349" s="302">
        <v>1.3392515967925767</v>
      </c>
      <c r="H349" s="302">
        <v>0.51994240618643661</v>
      </c>
      <c r="I349" s="302">
        <v>0.31301633546525498</v>
      </c>
      <c r="J349" s="302">
        <f>SUM(G349:I349)</f>
        <v>2.1722103384442684</v>
      </c>
      <c r="K349" s="303"/>
      <c r="L349" s="302">
        <v>1.6688413937929409</v>
      </c>
      <c r="M349" s="302">
        <v>0.64584781405470038</v>
      </c>
      <c r="N349" s="302">
        <v>0.31169108757556424</v>
      </c>
      <c r="O349" s="302">
        <f>SUM(L349:N349)</f>
        <v>2.6263802954232056</v>
      </c>
    </row>
    <row r="350" spans="1:15" s="236" customFormat="1" x14ac:dyDescent="0.2">
      <c r="A350" s="237" t="str">
        <f>name!E$5</f>
        <v>Professional occupations</v>
      </c>
      <c r="B350" s="302">
        <v>8.4040802701437336</v>
      </c>
      <c r="C350" s="302">
        <v>4.0396048431556464</v>
      </c>
      <c r="D350" s="302">
        <v>1.0284847129425978</v>
      </c>
      <c r="E350" s="302">
        <f t="shared" ref="E350:E357" si="154">SUM(B350:D350)</f>
        <v>13.472169826241979</v>
      </c>
      <c r="F350" s="303"/>
      <c r="G350" s="302">
        <v>9.9277959157010649</v>
      </c>
      <c r="H350" s="302">
        <v>5.0542919477684496</v>
      </c>
      <c r="I350" s="302">
        <v>1.3803022444350976</v>
      </c>
      <c r="J350" s="302">
        <f t="shared" ref="J350:J352" si="155">SUM(G350:I350)</f>
        <v>16.362390107904613</v>
      </c>
      <c r="K350" s="303"/>
      <c r="L350" s="302">
        <v>12.597983066451505</v>
      </c>
      <c r="M350" s="302">
        <v>6.1368597443878796</v>
      </c>
      <c r="N350" s="302">
        <v>1.3806472779970249</v>
      </c>
      <c r="O350" s="302">
        <f t="shared" ref="O350:O357" si="156">SUM(L350:N350)</f>
        <v>20.11549008883641</v>
      </c>
    </row>
    <row r="351" spans="1:15" s="236" customFormat="1" x14ac:dyDescent="0.2">
      <c r="A351" s="237" t="str">
        <f>name!E$6</f>
        <v>Associate professional occupations</v>
      </c>
      <c r="B351" s="302">
        <v>3.5084612385027758</v>
      </c>
      <c r="C351" s="302">
        <v>2.122674897619282</v>
      </c>
      <c r="D351" s="302">
        <v>0.48037025739707623</v>
      </c>
      <c r="E351" s="302">
        <f t="shared" si="154"/>
        <v>6.1115063935191332</v>
      </c>
      <c r="F351" s="303"/>
      <c r="G351" s="302">
        <v>4.0088499172679191</v>
      </c>
      <c r="H351" s="302">
        <v>2.6372657199467771</v>
      </c>
      <c r="I351" s="302">
        <v>0.41274925201820983</v>
      </c>
      <c r="J351" s="302">
        <f t="shared" si="155"/>
        <v>7.0588648892329058</v>
      </c>
      <c r="K351" s="303"/>
      <c r="L351" s="302">
        <v>4.6422428797935327</v>
      </c>
      <c r="M351" s="302">
        <v>2.8101633978472682</v>
      </c>
      <c r="N351" s="302">
        <v>0.53583283880532828</v>
      </c>
      <c r="O351" s="302">
        <f t="shared" si="156"/>
        <v>7.9882391164461293</v>
      </c>
    </row>
    <row r="352" spans="1:15" s="236" customFormat="1" x14ac:dyDescent="0.2">
      <c r="A352" s="237" t="str">
        <f>name!E$7</f>
        <v>Administrative and secretarial occupations</v>
      </c>
      <c r="B352" s="302">
        <v>1.5994159905795746</v>
      </c>
      <c r="C352" s="302">
        <v>2.4804949076188212</v>
      </c>
      <c r="D352" s="302">
        <v>9.8234883123024044E-2</v>
      </c>
      <c r="E352" s="302">
        <f t="shared" si="154"/>
        <v>4.1781457813214198</v>
      </c>
      <c r="F352" s="303"/>
      <c r="G352" s="302">
        <v>1.578036568941495</v>
      </c>
      <c r="H352" s="302">
        <v>2.3605998543098772</v>
      </c>
      <c r="I352" s="302">
        <v>6.4827751594746352E-2</v>
      </c>
      <c r="J352" s="302">
        <f t="shared" si="155"/>
        <v>4.0034641748461191</v>
      </c>
      <c r="K352" s="303"/>
      <c r="L352" s="302">
        <v>1.0658204436001817</v>
      </c>
      <c r="M352" s="302">
        <v>1.0855005930687727</v>
      </c>
      <c r="N352" s="302">
        <v>4.7093761392575428E-2</v>
      </c>
      <c r="O352" s="302">
        <f t="shared" si="156"/>
        <v>2.1984147980615298</v>
      </c>
    </row>
    <row r="353" spans="1:15" s="236" customFormat="1" x14ac:dyDescent="0.2">
      <c r="A353" s="237" t="str">
        <f>name!E$8</f>
        <v>Skilled trades occupations</v>
      </c>
      <c r="B353" s="302">
        <v>0.32487648346283687</v>
      </c>
      <c r="C353" s="302">
        <v>0.23947614517244814</v>
      </c>
      <c r="D353" s="302">
        <v>7.1149717824635278E-2</v>
      </c>
      <c r="E353" s="302">
        <f t="shared" si="154"/>
        <v>0.63550234645992032</v>
      </c>
      <c r="F353" s="303"/>
      <c r="G353" s="302">
        <v>0.23531616993300322</v>
      </c>
      <c r="H353" s="302">
        <v>0.17917764535569061</v>
      </c>
      <c r="I353" s="302">
        <v>0.150925269253087</v>
      </c>
      <c r="J353" s="302">
        <f>SUM(G353:I353)</f>
        <v>0.5654190845417808</v>
      </c>
      <c r="K353" s="303"/>
      <c r="L353" s="302">
        <v>0.15806448818874183</v>
      </c>
      <c r="M353" s="302">
        <v>0.13255340918137318</v>
      </c>
      <c r="N353" s="302">
        <v>0.17137001941776908</v>
      </c>
      <c r="O353" s="302">
        <f t="shared" si="156"/>
        <v>0.46198791678788409</v>
      </c>
    </row>
    <row r="354" spans="1:15" s="236" customFormat="1" x14ac:dyDescent="0.2">
      <c r="A354" s="237" t="str">
        <f>name!E$9</f>
        <v>Caring, leisure and other service occupations</v>
      </c>
      <c r="B354" s="302">
        <v>7.7237789054235639</v>
      </c>
      <c r="C354" s="302">
        <v>6.9635503650818089</v>
      </c>
      <c r="D354" s="302">
        <v>0.95828351981007709</v>
      </c>
      <c r="E354" s="302">
        <f t="shared" si="154"/>
        <v>15.64561279031545</v>
      </c>
      <c r="F354" s="303"/>
      <c r="G354" s="302">
        <v>8.2032433556510114</v>
      </c>
      <c r="H354" s="302">
        <v>7.1762668624543968</v>
      </c>
      <c r="I354" s="302">
        <v>0.77400065563137399</v>
      </c>
      <c r="J354" s="302">
        <f t="shared" ref="J354:J357" si="157">SUM(G354:I354)</f>
        <v>16.153510873736781</v>
      </c>
      <c r="K354" s="303"/>
      <c r="L354" s="302">
        <v>10.083833873250349</v>
      </c>
      <c r="M354" s="302">
        <v>7.9084102423058926</v>
      </c>
      <c r="N354" s="302">
        <v>0.98889399447011117</v>
      </c>
      <c r="O354" s="302">
        <f t="shared" si="156"/>
        <v>18.98113811002635</v>
      </c>
    </row>
    <row r="355" spans="1:15" s="236" customFormat="1" x14ac:dyDescent="0.2">
      <c r="A355" s="237" t="str">
        <f>name!E$10</f>
        <v>Sales and customer service occupations</v>
      </c>
      <c r="B355" s="302">
        <v>0.26493038872443164</v>
      </c>
      <c r="C355" s="302">
        <v>0.28866015975973919</v>
      </c>
      <c r="D355" s="302">
        <v>4.0942908365035169E-2</v>
      </c>
      <c r="E355" s="302">
        <f t="shared" si="154"/>
        <v>0.594533456849206</v>
      </c>
      <c r="F355" s="303"/>
      <c r="G355" s="302">
        <v>0.25774890748178464</v>
      </c>
      <c r="H355" s="302">
        <v>0.27939797743098221</v>
      </c>
      <c r="I355" s="302">
        <v>3.9998675718231499E-2</v>
      </c>
      <c r="J355" s="302">
        <f t="shared" si="157"/>
        <v>0.57714556063099831</v>
      </c>
      <c r="K355" s="303"/>
      <c r="L355" s="302">
        <v>0.29491251467689167</v>
      </c>
      <c r="M355" s="302">
        <v>0.29674429431898136</v>
      </c>
      <c r="N355" s="302">
        <v>4.2558288179004006E-2</v>
      </c>
      <c r="O355" s="302">
        <f t="shared" si="156"/>
        <v>0.63421509717487701</v>
      </c>
    </row>
    <row r="356" spans="1:15" s="236" customFormat="1" x14ac:dyDescent="0.2">
      <c r="A356" s="237" t="str">
        <f>name!E$11</f>
        <v>Process, plant and machine operatives</v>
      </c>
      <c r="B356" s="302">
        <v>0.11667362557792396</v>
      </c>
      <c r="C356" s="302">
        <v>0.17011800890209486</v>
      </c>
      <c r="D356" s="302">
        <v>2.0107990690939666E-2</v>
      </c>
      <c r="E356" s="302">
        <f t="shared" si="154"/>
        <v>0.30689962517095848</v>
      </c>
      <c r="F356" s="303"/>
      <c r="G356" s="302">
        <v>8.2547677568246547E-2</v>
      </c>
      <c r="H356" s="302">
        <v>0.14234982596857002</v>
      </c>
      <c r="I356" s="302">
        <v>4.8084591234334464E-2</v>
      </c>
      <c r="J356" s="302">
        <f t="shared" si="157"/>
        <v>0.27298209477115104</v>
      </c>
      <c r="K356" s="303"/>
      <c r="L356" s="302">
        <v>7.0463189508199839E-2</v>
      </c>
      <c r="M356" s="302">
        <v>0.1247328583079442</v>
      </c>
      <c r="N356" s="302">
        <v>4.9487214808269585E-2</v>
      </c>
      <c r="O356" s="302">
        <f t="shared" si="156"/>
        <v>0.24468326262441362</v>
      </c>
    </row>
    <row r="357" spans="1:15" s="236" customFormat="1" x14ac:dyDescent="0.2">
      <c r="A357" s="237" t="str">
        <f>name!E$12</f>
        <v>Elementary occupations</v>
      </c>
      <c r="B357" s="302">
        <v>0.32060202001672145</v>
      </c>
      <c r="C357" s="302">
        <v>0.73847085771551113</v>
      </c>
      <c r="D357" s="302">
        <v>5.2798452116794875E-2</v>
      </c>
      <c r="E357" s="302">
        <f t="shared" si="154"/>
        <v>1.1118713298490275</v>
      </c>
      <c r="F357" s="303"/>
      <c r="G357" s="302">
        <v>0.25498787899961051</v>
      </c>
      <c r="H357" s="302">
        <v>0.58816354473972732</v>
      </c>
      <c r="I357" s="302">
        <v>7.886145215212087E-2</v>
      </c>
      <c r="J357" s="302">
        <f t="shared" si="157"/>
        <v>0.92201287589145875</v>
      </c>
      <c r="K357" s="303"/>
      <c r="L357" s="302">
        <v>0.16716266951780365</v>
      </c>
      <c r="M357" s="302">
        <v>0.24971302068968323</v>
      </c>
      <c r="N357" s="302">
        <v>9.257562441172934E-2</v>
      </c>
      <c r="O357" s="302">
        <f t="shared" si="156"/>
        <v>0.50945131461921622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23.475475435416485</v>
      </c>
      <c r="C359" s="311">
        <f t="shared" ref="C359:E359" si="158">SUM(C349:C357)</f>
        <v>17.403449409873318</v>
      </c>
      <c r="D359" s="311">
        <f t="shared" si="158"/>
        <v>2.9130751547102727</v>
      </c>
      <c r="E359" s="311">
        <f t="shared" si="158"/>
        <v>43.79200000000008</v>
      </c>
      <c r="F359" s="311"/>
      <c r="G359" s="311">
        <f t="shared" ref="G359:J359" si="159">SUM(G349:G357)</f>
        <v>25.887777988336712</v>
      </c>
      <c r="H359" s="311">
        <f t="shared" si="159"/>
        <v>18.937455784160907</v>
      </c>
      <c r="I359" s="311">
        <f t="shared" si="159"/>
        <v>3.2627662275024565</v>
      </c>
      <c r="J359" s="311">
        <f t="shared" si="159"/>
        <v>48.088000000000079</v>
      </c>
      <c r="K359" s="311"/>
      <c r="L359" s="311">
        <f t="shared" ref="L359:O359" si="160">SUM(L349:L357)</f>
        <v>30.749324518780146</v>
      </c>
      <c r="M359" s="311">
        <f t="shared" si="160"/>
        <v>19.39052537416249</v>
      </c>
      <c r="N359" s="311">
        <f t="shared" si="160"/>
        <v>3.6201501070573761</v>
      </c>
      <c r="O359" s="311">
        <f t="shared" si="160"/>
        <v>53.760000000000005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0.49624501779167657</v>
      </c>
      <c r="C366" s="302">
        <v>0.1542332989080881</v>
      </c>
      <c r="D366" s="302">
        <v>0.20231215939626446</v>
      </c>
      <c r="E366" s="302">
        <f>SUM(B366:D366)</f>
        <v>0.85279047609602909</v>
      </c>
      <c r="F366" s="303"/>
      <c r="G366" s="302">
        <v>0.55489962912811364</v>
      </c>
      <c r="H366" s="302">
        <v>0.197245916977837</v>
      </c>
      <c r="I366" s="302">
        <v>0.20897136844858086</v>
      </c>
      <c r="J366" s="302">
        <f>SUM(G366:I366)</f>
        <v>0.96111691455453152</v>
      </c>
      <c r="K366" s="303"/>
      <c r="L366" s="302">
        <v>0.63512337719729994</v>
      </c>
      <c r="M366" s="302">
        <v>0.30734537886822</v>
      </c>
      <c r="N366" s="302">
        <v>0.2200340279381969</v>
      </c>
      <c r="O366" s="302">
        <f>SUM(L366:N366)</f>
        <v>1.1625027840037168</v>
      </c>
    </row>
    <row r="367" spans="1:15" s="236" customFormat="1" x14ac:dyDescent="0.2">
      <c r="A367" s="237" t="str">
        <f>name!E$5</f>
        <v>Professional occupations</v>
      </c>
      <c r="B367" s="302">
        <v>0.65410458823167106</v>
      </c>
      <c r="C367" s="302">
        <v>0.37222713979944649</v>
      </c>
      <c r="D367" s="302">
        <v>0.65003403485939604</v>
      </c>
      <c r="E367" s="302">
        <f t="shared" ref="E367:E374" si="161">SUM(B367:D367)</f>
        <v>1.6763657628905135</v>
      </c>
      <c r="F367" s="303"/>
      <c r="G367" s="302">
        <v>0.88561232989184624</v>
      </c>
      <c r="H367" s="302">
        <v>0.50181028070141998</v>
      </c>
      <c r="I367" s="302">
        <v>0.62529016476152322</v>
      </c>
      <c r="J367" s="302">
        <f t="shared" ref="J367:J369" si="162">SUM(G367:I367)</f>
        <v>2.0127127753547893</v>
      </c>
      <c r="K367" s="303"/>
      <c r="L367" s="302">
        <v>1.0873121969681163</v>
      </c>
      <c r="M367" s="302">
        <v>0.73011107844030598</v>
      </c>
      <c r="N367" s="302">
        <v>0.60991007510583717</v>
      </c>
      <c r="O367" s="302">
        <f t="shared" ref="O367:O374" si="163">SUM(L367:N367)</f>
        <v>2.4273333505142594</v>
      </c>
    </row>
    <row r="368" spans="1:15" s="236" customFormat="1" x14ac:dyDescent="0.2">
      <c r="A368" s="237" t="str">
        <f>name!E$6</f>
        <v>Associate professional occupations</v>
      </c>
      <c r="B368" s="302">
        <v>0.95274876683469623</v>
      </c>
      <c r="C368" s="302">
        <v>0.78081779786994066</v>
      </c>
      <c r="D368" s="302">
        <v>1.8378836577450963</v>
      </c>
      <c r="E368" s="302">
        <f t="shared" si="161"/>
        <v>3.5714502224497333</v>
      </c>
      <c r="F368" s="303"/>
      <c r="G368" s="302">
        <v>1.1234505742569127</v>
      </c>
      <c r="H368" s="302">
        <v>0.80377061723010301</v>
      </c>
      <c r="I368" s="302">
        <v>1.8241035578943714</v>
      </c>
      <c r="J368" s="302">
        <f t="shared" si="162"/>
        <v>3.7513247493813875</v>
      </c>
      <c r="K368" s="303"/>
      <c r="L368" s="302">
        <v>1.2695083056060699</v>
      </c>
      <c r="M368" s="302">
        <v>0.93668476629890729</v>
      </c>
      <c r="N368" s="302">
        <v>1.9277308793685051</v>
      </c>
      <c r="O368" s="302">
        <f t="shared" si="163"/>
        <v>4.1339239512734824</v>
      </c>
    </row>
    <row r="369" spans="1:15" s="236" customFormat="1" x14ac:dyDescent="0.2">
      <c r="A369" s="237" t="str">
        <f>name!E$7</f>
        <v>Administrative and secretarial occupations</v>
      </c>
      <c r="B369" s="302">
        <v>0.51714166703047704</v>
      </c>
      <c r="C369" s="302">
        <v>1.2746024183898585</v>
      </c>
      <c r="D369" s="302">
        <v>5.0409267092056446E-2</v>
      </c>
      <c r="E369" s="302">
        <f t="shared" si="161"/>
        <v>1.8421533525123921</v>
      </c>
      <c r="F369" s="303"/>
      <c r="G369" s="302">
        <v>0.53007954463136175</v>
      </c>
      <c r="H369" s="302">
        <v>1.2305486525848397</v>
      </c>
      <c r="I369" s="302">
        <v>3.8562958971697647E-2</v>
      </c>
      <c r="J369" s="302">
        <f t="shared" si="162"/>
        <v>1.799191156187899</v>
      </c>
      <c r="K369" s="303"/>
      <c r="L369" s="302">
        <v>0.47227820038762158</v>
      </c>
      <c r="M369" s="302">
        <v>1.310947869433323</v>
      </c>
      <c r="N369" s="302">
        <v>3.7954584597185453E-2</v>
      </c>
      <c r="O369" s="302">
        <f t="shared" si="163"/>
        <v>1.8211806544181299</v>
      </c>
    </row>
    <row r="370" spans="1:15" s="236" customFormat="1" x14ac:dyDescent="0.2">
      <c r="A370" s="237" t="str">
        <f>name!E$8</f>
        <v>Skilled trades occupations</v>
      </c>
      <c r="B370" s="302">
        <v>0.24972181334264867</v>
      </c>
      <c r="C370" s="302">
        <v>0.19356922590482298</v>
      </c>
      <c r="D370" s="302">
        <v>0.23419105404631818</v>
      </c>
      <c r="E370" s="302">
        <f t="shared" si="161"/>
        <v>0.67748209329378983</v>
      </c>
      <c r="F370" s="303"/>
      <c r="G370" s="302">
        <v>0.21218019127298493</v>
      </c>
      <c r="H370" s="302">
        <v>0.12260793921009321</v>
      </c>
      <c r="I370" s="302">
        <v>0.21140929563677377</v>
      </c>
      <c r="J370" s="302">
        <f>SUM(G370:I370)</f>
        <v>0.54619742611985189</v>
      </c>
      <c r="K370" s="303"/>
      <c r="L370" s="302">
        <v>0.15364485647712617</v>
      </c>
      <c r="M370" s="302">
        <v>0.17718122114142715</v>
      </c>
      <c r="N370" s="302">
        <v>0.20223687826606215</v>
      </c>
      <c r="O370" s="302">
        <f t="shared" si="163"/>
        <v>0.5330629558846155</v>
      </c>
    </row>
    <row r="371" spans="1:15" s="236" customFormat="1" x14ac:dyDescent="0.2">
      <c r="A371" s="237" t="str">
        <f>name!E$9</f>
        <v>Caring, leisure and other service occupations</v>
      </c>
      <c r="B371" s="302">
        <v>0.53322759783680274</v>
      </c>
      <c r="C371" s="302">
        <v>0.78477489933833111</v>
      </c>
      <c r="D371" s="302">
        <v>8.7112683507020186E-2</v>
      </c>
      <c r="E371" s="302">
        <f t="shared" si="161"/>
        <v>1.405115180682154</v>
      </c>
      <c r="F371" s="303"/>
      <c r="G371" s="302">
        <v>0.46741562139262471</v>
      </c>
      <c r="H371" s="302">
        <v>0.63774839617561174</v>
      </c>
      <c r="I371" s="302">
        <v>6.8754533425170988E-2</v>
      </c>
      <c r="J371" s="302">
        <f t="shared" ref="J371:J374" si="164">SUM(G371:I371)</f>
        <v>1.1739185509934074</v>
      </c>
      <c r="K371" s="303"/>
      <c r="L371" s="302">
        <v>0.50754288549398052</v>
      </c>
      <c r="M371" s="302">
        <v>0.71268948283310274</v>
      </c>
      <c r="N371" s="302">
        <v>7.2921727027261282E-2</v>
      </c>
      <c r="O371" s="302">
        <f t="shared" si="163"/>
        <v>1.2931540953543446</v>
      </c>
    </row>
    <row r="372" spans="1:15" s="236" customFormat="1" x14ac:dyDescent="0.2">
      <c r="A372" s="237" t="str">
        <f>name!E$10</f>
        <v>Sales and customer service occupations</v>
      </c>
      <c r="B372" s="302">
        <v>0.23497056647130468</v>
      </c>
      <c r="C372" s="302">
        <v>0.55695912732014041</v>
      </c>
      <c r="D372" s="302">
        <v>4.796313056830126E-2</v>
      </c>
      <c r="E372" s="302">
        <f t="shared" si="161"/>
        <v>0.83989282435974633</v>
      </c>
      <c r="F372" s="303"/>
      <c r="G372" s="302">
        <v>0.23296816433414738</v>
      </c>
      <c r="H372" s="302">
        <v>0.46413767025739161</v>
      </c>
      <c r="I372" s="302">
        <v>3.4282739410128313E-2</v>
      </c>
      <c r="J372" s="302">
        <f t="shared" si="164"/>
        <v>0.73138857400166724</v>
      </c>
      <c r="K372" s="303"/>
      <c r="L372" s="302">
        <v>0.2486214596384996</v>
      </c>
      <c r="M372" s="302">
        <v>0.64879979875750082</v>
      </c>
      <c r="N372" s="302">
        <v>2.968736807572744E-2</v>
      </c>
      <c r="O372" s="302">
        <f t="shared" si="163"/>
        <v>0.92710862647172787</v>
      </c>
    </row>
    <row r="373" spans="1:15" s="236" customFormat="1" x14ac:dyDescent="0.2">
      <c r="A373" s="237" t="str">
        <f>name!E$11</f>
        <v>Process, plant and machine operatives</v>
      </c>
      <c r="B373" s="302">
        <v>5.294494904270583E-2</v>
      </c>
      <c r="C373" s="302">
        <v>5.1615178228699266E-2</v>
      </c>
      <c r="D373" s="302">
        <v>1.3529578235486896E-2</v>
      </c>
      <c r="E373" s="302">
        <f t="shared" si="161"/>
        <v>0.11808970550689199</v>
      </c>
      <c r="F373" s="303"/>
      <c r="G373" s="302">
        <v>3.9869361935181348E-2</v>
      </c>
      <c r="H373" s="302">
        <v>3.651700558445499E-2</v>
      </c>
      <c r="I373" s="302">
        <v>1.3671391750678188E-2</v>
      </c>
      <c r="J373" s="302">
        <f t="shared" si="164"/>
        <v>9.0057759270314536E-2</v>
      </c>
      <c r="K373" s="303"/>
      <c r="L373" s="302">
        <v>3.7554943075694423E-2</v>
      </c>
      <c r="M373" s="302">
        <v>4.8937061419423201E-2</v>
      </c>
      <c r="N373" s="302">
        <v>1.6066767325030172E-2</v>
      </c>
      <c r="O373" s="302">
        <f t="shared" si="163"/>
        <v>0.1025587718201478</v>
      </c>
    </row>
    <row r="374" spans="1:15" s="236" customFormat="1" x14ac:dyDescent="0.2">
      <c r="A374" s="237" t="str">
        <f>name!E$12</f>
        <v>Elementary occupations</v>
      </c>
      <c r="B374" s="302">
        <v>0.24024828925175143</v>
      </c>
      <c r="C374" s="302">
        <v>0.92863747797911766</v>
      </c>
      <c r="D374" s="302">
        <v>5.1774614977901263E-2</v>
      </c>
      <c r="E374" s="302">
        <f t="shared" si="161"/>
        <v>1.2206603822087703</v>
      </c>
      <c r="F374" s="303"/>
      <c r="G374" s="302">
        <v>0.19808075714338899</v>
      </c>
      <c r="H374" s="302">
        <v>0.69819286526641255</v>
      </c>
      <c r="I374" s="302">
        <v>3.6818471726342797E-2</v>
      </c>
      <c r="J374" s="302">
        <f t="shared" si="164"/>
        <v>0.93309209413614436</v>
      </c>
      <c r="K374" s="303"/>
      <c r="L374" s="302">
        <v>0.20292362934020122</v>
      </c>
      <c r="M374" s="302">
        <v>0.65697341659351038</v>
      </c>
      <c r="N374" s="302">
        <v>2.8277764325856325E-2</v>
      </c>
      <c r="O374" s="302">
        <f t="shared" si="163"/>
        <v>0.8881748102595679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3.9313532558337343</v>
      </c>
      <c r="C376" s="311">
        <f t="shared" ref="C376:E376" si="165">SUM(C366:C374)</f>
        <v>5.0974365637384453</v>
      </c>
      <c r="D376" s="311">
        <f t="shared" si="165"/>
        <v>3.175210180427841</v>
      </c>
      <c r="E376" s="311">
        <f t="shared" si="165"/>
        <v>12.204000000000018</v>
      </c>
      <c r="F376" s="311"/>
      <c r="G376" s="311">
        <f t="shared" ref="G376:J376" si="166">SUM(G366:G374)</f>
        <v>4.2445561739865623</v>
      </c>
      <c r="H376" s="311">
        <f t="shared" si="166"/>
        <v>4.6925793439881636</v>
      </c>
      <c r="I376" s="311">
        <f t="shared" si="166"/>
        <v>3.0618644820252672</v>
      </c>
      <c r="J376" s="311">
        <f t="shared" si="166"/>
        <v>11.998999999999992</v>
      </c>
      <c r="K376" s="311"/>
      <c r="L376" s="311">
        <f t="shared" ref="L376:O376" si="167">SUM(L366:L374)</f>
        <v>4.6145098541846092</v>
      </c>
      <c r="M376" s="311">
        <f t="shared" si="167"/>
        <v>5.5296700737857201</v>
      </c>
      <c r="N376" s="311">
        <f t="shared" si="167"/>
        <v>3.1448200720296615</v>
      </c>
      <c r="O376" s="311">
        <f t="shared" si="167"/>
        <v>13.288999999999991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0.38808353863072614</v>
      </c>
      <c r="C383" s="302">
        <v>6.6101089897149232E-2</v>
      </c>
      <c r="D383" s="302">
        <v>0.27554080905515038</v>
      </c>
      <c r="E383" s="302">
        <f>SUM(B383:D383)</f>
        <v>0.72972543758302577</v>
      </c>
      <c r="F383" s="303"/>
      <c r="G383" s="302">
        <v>0.36915531071304086</v>
      </c>
      <c r="H383" s="302">
        <v>0.10183685326230955</v>
      </c>
      <c r="I383" s="302">
        <v>0.29072484558126904</v>
      </c>
      <c r="J383" s="302">
        <f>SUM(G383:I383)</f>
        <v>0.76171700955661947</v>
      </c>
      <c r="K383" s="303"/>
      <c r="L383" s="302">
        <v>0.39929787339645662</v>
      </c>
      <c r="M383" s="302">
        <v>0.12710917601569735</v>
      </c>
      <c r="N383" s="302">
        <v>0.28532095811594849</v>
      </c>
      <c r="O383" s="302">
        <f>SUM(L383:N383)</f>
        <v>0.81172800752810248</v>
      </c>
    </row>
    <row r="384" spans="1:15" s="236" customFormat="1" x14ac:dyDescent="0.2">
      <c r="A384" s="237" t="str">
        <f>name!E$5</f>
        <v>Professional occupations</v>
      </c>
      <c r="B384" s="302">
        <v>0.78181487860802235</v>
      </c>
      <c r="C384" s="302">
        <v>0.24008656447051316</v>
      </c>
      <c r="D384" s="302">
        <v>0.47243168671147773</v>
      </c>
      <c r="E384" s="302">
        <f t="shared" ref="E384:E391" si="168">SUM(B384:D384)</f>
        <v>1.4943331297900133</v>
      </c>
      <c r="F384" s="303"/>
      <c r="G384" s="302">
        <v>0.9747884912745115</v>
      </c>
      <c r="H384" s="302">
        <v>0.40936595877069198</v>
      </c>
      <c r="I384" s="302">
        <v>0.51818995273218615</v>
      </c>
      <c r="J384" s="302">
        <f t="shared" ref="J384:J386" si="169">SUM(G384:I384)</f>
        <v>1.9023444027773895</v>
      </c>
      <c r="K384" s="303"/>
      <c r="L384" s="302">
        <v>1.0907819645738359</v>
      </c>
      <c r="M384" s="302">
        <v>0.49070701288780399</v>
      </c>
      <c r="N384" s="302">
        <v>0.50788717568837527</v>
      </c>
      <c r="O384" s="302">
        <f t="shared" ref="O384:O391" si="170">SUM(L384:N384)</f>
        <v>2.089376153150015</v>
      </c>
    </row>
    <row r="385" spans="1:15" s="236" customFormat="1" x14ac:dyDescent="0.2">
      <c r="A385" s="237" t="str">
        <f>name!E$6</f>
        <v>Associate professional occupations</v>
      </c>
      <c r="B385" s="302">
        <v>0.44828876276794039</v>
      </c>
      <c r="C385" s="302">
        <v>0.25566287231676693</v>
      </c>
      <c r="D385" s="302">
        <v>0.40106135773344215</v>
      </c>
      <c r="E385" s="302">
        <f t="shared" si="168"/>
        <v>1.1050129928181494</v>
      </c>
      <c r="F385" s="303"/>
      <c r="G385" s="302">
        <v>0.47212944763939446</v>
      </c>
      <c r="H385" s="302">
        <v>0.3395213002035678</v>
      </c>
      <c r="I385" s="302">
        <v>0.43425250170747265</v>
      </c>
      <c r="J385" s="302">
        <f t="shared" si="169"/>
        <v>1.2459032495504347</v>
      </c>
      <c r="K385" s="303"/>
      <c r="L385" s="302">
        <v>0.45347906169823021</v>
      </c>
      <c r="M385" s="302">
        <v>0.35066749032411904</v>
      </c>
      <c r="N385" s="302">
        <v>0.46882106590979433</v>
      </c>
      <c r="O385" s="302">
        <f t="shared" si="170"/>
        <v>1.2729676179321436</v>
      </c>
    </row>
    <row r="386" spans="1:15" s="236" customFormat="1" x14ac:dyDescent="0.2">
      <c r="A386" s="237" t="str">
        <f>name!E$7</f>
        <v>Administrative and secretarial occupations</v>
      </c>
      <c r="B386" s="302">
        <v>0.4101638726414058</v>
      </c>
      <c r="C386" s="302">
        <v>0.50615711678560371</v>
      </c>
      <c r="D386" s="302">
        <v>0.11497647688912675</v>
      </c>
      <c r="E386" s="302">
        <f t="shared" si="168"/>
        <v>1.0312974663161363</v>
      </c>
      <c r="F386" s="303"/>
      <c r="G386" s="302">
        <v>0.39812855657259655</v>
      </c>
      <c r="H386" s="302">
        <v>0.54474494945563334</v>
      </c>
      <c r="I386" s="302">
        <v>0.14057399172955137</v>
      </c>
      <c r="J386" s="302">
        <f t="shared" si="169"/>
        <v>1.0834474977577813</v>
      </c>
      <c r="K386" s="303"/>
      <c r="L386" s="302">
        <v>0.29248754673498939</v>
      </c>
      <c r="M386" s="302">
        <v>0.5748092051687228</v>
      </c>
      <c r="N386" s="302">
        <v>0.1026851336334237</v>
      </c>
      <c r="O386" s="302">
        <f t="shared" si="170"/>
        <v>0.96998188553713593</v>
      </c>
    </row>
    <row r="387" spans="1:15" s="236" customFormat="1" x14ac:dyDescent="0.2">
      <c r="A387" s="237" t="str">
        <f>name!E$8</f>
        <v>Skilled trades occupations</v>
      </c>
      <c r="B387" s="302">
        <v>0.12412787501831959</v>
      </c>
      <c r="C387" s="302">
        <v>6.6751531471341996E-2</v>
      </c>
      <c r="D387" s="302">
        <v>0.11978400863271559</v>
      </c>
      <c r="E387" s="302">
        <f t="shared" si="168"/>
        <v>0.31066341512237716</v>
      </c>
      <c r="F387" s="303"/>
      <c r="G387" s="302">
        <v>7.4590937469783222E-2</v>
      </c>
      <c r="H387" s="302">
        <v>5.1912254329649091E-2</v>
      </c>
      <c r="I387" s="302">
        <v>0.10575170820423534</v>
      </c>
      <c r="J387" s="302">
        <f>SUM(G387:I387)</f>
        <v>0.23225490000366766</v>
      </c>
      <c r="K387" s="303"/>
      <c r="L387" s="302">
        <v>6.0589725180980609E-2</v>
      </c>
      <c r="M387" s="302">
        <v>5.3926932120715816E-2</v>
      </c>
      <c r="N387" s="302">
        <v>0.14903844647982212</v>
      </c>
      <c r="O387" s="302">
        <f t="shared" si="170"/>
        <v>0.26355510378151853</v>
      </c>
    </row>
    <row r="388" spans="1:15" s="236" customFormat="1" x14ac:dyDescent="0.2">
      <c r="A388" s="237" t="str">
        <f>name!E$9</f>
        <v>Caring, leisure and other service occupations</v>
      </c>
      <c r="B388" s="302">
        <v>1.4598279511760752</v>
      </c>
      <c r="C388" s="302">
        <v>0.78574875684531731</v>
      </c>
      <c r="D388" s="302">
        <v>0.88249212624444207</v>
      </c>
      <c r="E388" s="302">
        <f t="shared" si="168"/>
        <v>3.1280688342658345</v>
      </c>
      <c r="F388" s="303"/>
      <c r="G388" s="302">
        <v>1.0192382931373405</v>
      </c>
      <c r="H388" s="302">
        <v>0.44622679068225413</v>
      </c>
      <c r="I388" s="302">
        <v>0.70742052215264484</v>
      </c>
      <c r="J388" s="302">
        <f t="shared" ref="J388:J391" si="171">SUM(G388:I388)</f>
        <v>2.1728856059722395</v>
      </c>
      <c r="K388" s="303"/>
      <c r="L388" s="302">
        <v>0.96471331535233085</v>
      </c>
      <c r="M388" s="302">
        <v>0.25630001657122581</v>
      </c>
      <c r="N388" s="302">
        <v>0.71719086306268987</v>
      </c>
      <c r="O388" s="302">
        <f t="shared" si="170"/>
        <v>1.9382041949862465</v>
      </c>
    </row>
    <row r="389" spans="1:15" s="236" customFormat="1" x14ac:dyDescent="0.2">
      <c r="A389" s="237" t="str">
        <f>name!E$10</f>
        <v>Sales and customer service occupations</v>
      </c>
      <c r="B389" s="302">
        <v>0.13791124245270925</v>
      </c>
      <c r="C389" s="302">
        <v>0.1600104921742701</v>
      </c>
      <c r="D389" s="302">
        <v>9.1893504299478623E-2</v>
      </c>
      <c r="E389" s="302">
        <f t="shared" si="168"/>
        <v>0.38981523892645797</v>
      </c>
      <c r="F389" s="303"/>
      <c r="G389" s="302">
        <v>0.10271254308970625</v>
      </c>
      <c r="H389" s="302">
        <v>0.14576128378959835</v>
      </c>
      <c r="I389" s="302">
        <v>6.0036765269169588E-2</v>
      </c>
      <c r="J389" s="302">
        <f t="shared" si="171"/>
        <v>0.30851059214847415</v>
      </c>
      <c r="K389" s="303"/>
      <c r="L389" s="302">
        <v>0.1000929675804987</v>
      </c>
      <c r="M389" s="302">
        <v>0.17145844174642919</v>
      </c>
      <c r="N389" s="302">
        <v>4.2281750598016442E-2</v>
      </c>
      <c r="O389" s="302">
        <f t="shared" si="170"/>
        <v>0.31383315992494432</v>
      </c>
    </row>
    <row r="390" spans="1:15" s="236" customFormat="1" x14ac:dyDescent="0.2">
      <c r="A390" s="237" t="str">
        <f>name!E$11</f>
        <v>Process, plant and machine operatives</v>
      </c>
      <c r="B390" s="302">
        <v>0.12565454098218004</v>
      </c>
      <c r="C390" s="302">
        <v>5.6496601173166655E-2</v>
      </c>
      <c r="D390" s="302">
        <v>2.8334896693400304E-2</v>
      </c>
      <c r="E390" s="302">
        <f t="shared" si="168"/>
        <v>0.210486038848747</v>
      </c>
      <c r="F390" s="303"/>
      <c r="G390" s="302">
        <v>6.9555021559071672E-2</v>
      </c>
      <c r="H390" s="302">
        <v>4.3191745161742359E-2</v>
      </c>
      <c r="I390" s="302">
        <v>3.0629973350812092E-2</v>
      </c>
      <c r="J390" s="302">
        <f t="shared" si="171"/>
        <v>0.14337674007162612</v>
      </c>
      <c r="K390" s="303"/>
      <c r="L390" s="302">
        <v>6.1139161523079709E-2</v>
      </c>
      <c r="M390" s="302">
        <v>3.3046007621993924E-2</v>
      </c>
      <c r="N390" s="302">
        <v>2.0384133712058616E-2</v>
      </c>
      <c r="O390" s="302">
        <f t="shared" si="170"/>
        <v>0.11456930285713225</v>
      </c>
    </row>
    <row r="391" spans="1:15" s="236" customFormat="1" x14ac:dyDescent="0.2">
      <c r="A391" s="237" t="str">
        <f>name!E$12</f>
        <v>Elementary occupations</v>
      </c>
      <c r="B391" s="302">
        <v>0.31048025685457825</v>
      </c>
      <c r="C391" s="302">
        <v>0.3606086321697205</v>
      </c>
      <c r="D391" s="302">
        <v>0.18150855730495577</v>
      </c>
      <c r="E391" s="302">
        <f t="shared" si="168"/>
        <v>0.85259744632925449</v>
      </c>
      <c r="F391" s="303"/>
      <c r="G391" s="302">
        <v>0.1937681091867991</v>
      </c>
      <c r="H391" s="302">
        <v>0.29757373386851366</v>
      </c>
      <c r="I391" s="302">
        <v>0.11321815910645183</v>
      </c>
      <c r="J391" s="302">
        <f t="shared" si="171"/>
        <v>0.60456000216176453</v>
      </c>
      <c r="K391" s="303"/>
      <c r="L391" s="302">
        <v>0.20562400270586842</v>
      </c>
      <c r="M391" s="302">
        <v>0.22132469532577825</v>
      </c>
      <c r="N391" s="302">
        <v>8.9835876271109852E-2</v>
      </c>
      <c r="O391" s="302">
        <f t="shared" si="170"/>
        <v>0.51678457430275659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4.1863529191319575</v>
      </c>
      <c r="C393" s="311">
        <f t="shared" ref="C393:E393" si="172">SUM(C383:C391)</f>
        <v>2.4976236573038495</v>
      </c>
      <c r="D393" s="311">
        <f t="shared" si="172"/>
        <v>2.5680234235641892</v>
      </c>
      <c r="E393" s="311">
        <f t="shared" si="172"/>
        <v>9.2519999999999953</v>
      </c>
      <c r="F393" s="311"/>
      <c r="G393" s="311">
        <f t="shared" ref="G393:J393" si="173">SUM(G383:G391)</f>
        <v>3.674066710642244</v>
      </c>
      <c r="H393" s="311">
        <f t="shared" si="173"/>
        <v>2.3801348695239604</v>
      </c>
      <c r="I393" s="311">
        <f t="shared" si="173"/>
        <v>2.4007984198337931</v>
      </c>
      <c r="J393" s="311">
        <f t="shared" si="173"/>
        <v>8.4549999999999965</v>
      </c>
      <c r="K393" s="311"/>
      <c r="L393" s="311">
        <f t="shared" ref="L393:O393" si="174">SUM(L383:L391)</f>
        <v>3.6282056187462701</v>
      </c>
      <c r="M393" s="311">
        <f t="shared" si="174"/>
        <v>2.2793489777824862</v>
      </c>
      <c r="N393" s="311">
        <f t="shared" si="174"/>
        <v>2.3834454034712391</v>
      </c>
      <c r="O393" s="311">
        <f t="shared" si="174"/>
        <v>8.290999999999995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Stoke-on-Trent and Staffordshire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Stoke-on-Trent and Staffordshire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Stoke-on-Trent and Staffordshire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26.820049532700921</v>
      </c>
      <c r="C8" s="11">
        <f t="array" ref="C8:C16">MMULT(aggregation!$B$13:$AA$21,'Occ T2'!C8:C33)</f>
        <v>30.303254297307696</v>
      </c>
      <c r="D8" s="11">
        <f t="array" ref="D8:D16">MMULT(aggregation!$B$13:$AA$21,'Occ T2'!D8:D33)</f>
        <v>31.12657592511388</v>
      </c>
      <c r="E8" s="11">
        <f t="array" ref="E8:E16">MMULT(aggregation!$B$13:$AA$21,'Occ T2'!E8:E33)</f>
        <v>32.134081192291291</v>
      </c>
      <c r="F8" s="11">
        <f t="array" ref="F8:F16">MMULT(aggregation!$B$13:$AA$21,'Occ T2'!F8:F33)</f>
        <v>36.240366348442414</v>
      </c>
      <c r="G8" s="11"/>
      <c r="H8" s="11">
        <f>F8-D8</f>
        <v>5.1137904233285347</v>
      </c>
      <c r="I8" s="11">
        <f t="array" ref="I8:I16">MMULT(aggregation!$B$13:$AA$21,'Occ T2'!I8:I33)</f>
        <v>17.779940809457941</v>
      </c>
      <c r="J8" s="11">
        <f>SUM(H8:I8)</f>
        <v>22.893731232786475</v>
      </c>
      <c r="L8" s="10" t="str">
        <f>name!E4</f>
        <v>Managers, directors and senior officials</v>
      </c>
      <c r="M8" s="11">
        <f t="array" ref="M8:M16">MMULT(aggregation!$B$13:$AA$21,'Occ T2'!M8:M33)</f>
        <v>18.190967322885871</v>
      </c>
      <c r="N8" s="11">
        <f t="array" ref="N8:N16">MMULT(aggregation!$B$13:$AA$21,'Occ T2'!N8:N33)</f>
        <v>20.26112663303957</v>
      </c>
      <c r="O8" s="11">
        <f t="array" ref="O8:O16">MMULT(aggregation!$B$13:$AA$21,'Occ T2'!O8:O33)</f>
        <v>20.159231048542289</v>
      </c>
      <c r="P8" s="11">
        <f t="array" ref="P8:P16">MMULT(aggregation!$B$13:$AA$21,'Occ T2'!P8:P33)</f>
        <v>20.348799313314267</v>
      </c>
      <c r="Q8" s="11">
        <f t="array" ref="Q8:Q16">MMULT(aggregation!$B$13:$AA$21,'Occ T2'!Q8:Q33)</f>
        <v>22.184815615401114</v>
      </c>
      <c r="R8" s="11"/>
      <c r="S8" s="11">
        <f>Q8-O8</f>
        <v>2.025584566858825</v>
      </c>
      <c r="T8" s="11">
        <f t="array" ref="T8:T16">MMULT(aggregation!$B$13:$AA$21,'Occ T2'!T8:T33)</f>
        <v>10.075152615913947</v>
      </c>
      <c r="U8" s="11">
        <f>SUM(S8:T8)</f>
        <v>12.100737182772772</v>
      </c>
      <c r="W8" s="10" t="str">
        <f>name!E4</f>
        <v>Managers, directors and senior officials</v>
      </c>
      <c r="X8" s="11">
        <f t="array" ref="X8:X16">MMULT(aggregation!$B$13:$AA$21,'Occ T2'!X8:X33)</f>
        <v>8.6290822098150848</v>
      </c>
      <c r="Y8" s="11">
        <f t="array" ref="Y8:Y16">MMULT(aggregation!$B$13:$AA$21,'Occ T2'!Y8:Y33)</f>
        <v>10.04212766426814</v>
      </c>
      <c r="Z8" s="11">
        <f t="array" ref="Z8:Z16">MMULT(aggregation!$B$13:$AA$21,'Occ T2'!Z8:Z33)</f>
        <v>10.967344876571577</v>
      </c>
      <c r="AA8" s="11">
        <f t="array" ref="AA8:AA16">MMULT(aggregation!$B$13:$AA$21,'Occ T2'!AA8:AA33)</f>
        <v>11.785281878977056</v>
      </c>
      <c r="AB8" s="11">
        <f t="array" ref="AB8:AB16">MMULT(aggregation!$B$13:$AA$21,'Occ T2'!AB8:AB33)</f>
        <v>14.055550733041301</v>
      </c>
      <c r="AC8" s="11"/>
      <c r="AD8" s="11">
        <f>AB8-Z8</f>
        <v>3.0882058564697239</v>
      </c>
      <c r="AE8" s="11">
        <f t="array" ref="AE8:AE16">MMULT(aggregation!$B$13:$AA$21,'Occ T2'!AE8:AE33)</f>
        <v>7.7047881935439886</v>
      </c>
      <c r="AF8" s="11">
        <f>SUM(AD8:AE8)</f>
        <v>10.792994050013712</v>
      </c>
    </row>
    <row r="9" spans="1:32" x14ac:dyDescent="0.2">
      <c r="A9" t="str">
        <f>name!E5</f>
        <v>Professional occupations</v>
      </c>
      <c r="B9" s="11">
        <v>56.696858218394375</v>
      </c>
      <c r="C9" s="11">
        <v>65.895102882272894</v>
      </c>
      <c r="D9" s="11">
        <v>68.847720412774081</v>
      </c>
      <c r="E9" s="11">
        <v>74.428322295882438</v>
      </c>
      <c r="F9" s="11">
        <v>82.560388001199385</v>
      </c>
      <c r="G9" s="11"/>
      <c r="H9" s="11">
        <f t="shared" ref="H9:H16" si="0">F9-D9</f>
        <v>13.712667588425305</v>
      </c>
      <c r="I9" s="11">
        <v>35.631492998702676</v>
      </c>
      <c r="J9" s="11">
        <f t="shared" ref="J9:J15" si="1">SUM(H9:I9)</f>
        <v>49.34416058712798</v>
      </c>
      <c r="L9" s="10" t="str">
        <f>name!E5</f>
        <v>Professional occupations</v>
      </c>
      <c r="M9" s="11">
        <v>28.977506003117114</v>
      </c>
      <c r="N9" s="11">
        <v>33.422213751511165</v>
      </c>
      <c r="O9" s="11">
        <v>35.105930183957696</v>
      </c>
      <c r="P9" s="11">
        <v>37.498062075256101</v>
      </c>
      <c r="Q9" s="11">
        <v>40.508115694911488</v>
      </c>
      <c r="R9" s="11"/>
      <c r="S9" s="11">
        <f t="shared" ref="S9:S16" si="2">Q9-O9</f>
        <v>5.4021855109537924</v>
      </c>
      <c r="T9" s="11">
        <v>14.406320953011424</v>
      </c>
      <c r="U9" s="11">
        <f t="shared" ref="U9:U12" si="3">SUM(S9:T9)</f>
        <v>19.808506463965216</v>
      </c>
      <c r="W9" s="10" t="str">
        <f>name!E5</f>
        <v>Professional occupations</v>
      </c>
      <c r="X9" s="11">
        <v>27.719352215277265</v>
      </c>
      <c r="Y9" s="11">
        <v>32.4728891307617</v>
      </c>
      <c r="Z9" s="11">
        <v>33.741790228816413</v>
      </c>
      <c r="AA9" s="11">
        <v>36.930260220626295</v>
      </c>
      <c r="AB9" s="11">
        <v>42.052272306287932</v>
      </c>
      <c r="AC9" s="11"/>
      <c r="AD9" s="11">
        <f t="shared" ref="AD9:AD16" si="4">AB9-Z9</f>
        <v>8.3104820774715193</v>
      </c>
      <c r="AE9" s="11">
        <v>21.225172045691252</v>
      </c>
      <c r="AF9" s="11">
        <f t="shared" ref="AF9:AF12" si="5">SUM(AD9:AE9)</f>
        <v>29.535654123162772</v>
      </c>
    </row>
    <row r="10" spans="1:32" x14ac:dyDescent="0.2">
      <c r="A10" t="str">
        <f>name!E6</f>
        <v>Associate professional occupations</v>
      </c>
      <c r="B10" s="11">
        <v>37.020301262892374</v>
      </c>
      <c r="C10" s="11">
        <v>40.08594194185455</v>
      </c>
      <c r="D10" s="11">
        <v>41.341346303412095</v>
      </c>
      <c r="E10" s="11">
        <v>40.751763195604177</v>
      </c>
      <c r="F10" s="11">
        <v>44.197094319803242</v>
      </c>
      <c r="G10" s="11"/>
      <c r="H10" s="11">
        <f t="shared" si="0"/>
        <v>2.8557480163911464</v>
      </c>
      <c r="I10" s="11">
        <v>19.298897007675762</v>
      </c>
      <c r="J10" s="11">
        <f t="shared" si="1"/>
        <v>22.154645024066909</v>
      </c>
      <c r="L10" s="10" t="str">
        <f>name!E6</f>
        <v>Associate professional occupations</v>
      </c>
      <c r="M10" s="11">
        <v>20.504357718805437</v>
      </c>
      <c r="N10" s="11">
        <v>21.851151413009987</v>
      </c>
      <c r="O10" s="11">
        <v>22.440877419217767</v>
      </c>
      <c r="P10" s="11">
        <v>21.278897874896707</v>
      </c>
      <c r="Q10" s="11">
        <v>22.02511995979237</v>
      </c>
      <c r="R10" s="11"/>
      <c r="S10" s="11">
        <f t="shared" si="2"/>
        <v>-0.41575745942539655</v>
      </c>
      <c r="T10" s="11">
        <v>8.1047188748146937</v>
      </c>
      <c r="U10" s="11">
        <f t="shared" si="3"/>
        <v>7.6889614153892971</v>
      </c>
      <c r="W10" s="10" t="str">
        <f>name!E6</f>
        <v>Associate professional occupations</v>
      </c>
      <c r="X10" s="11">
        <v>16.515943544086955</v>
      </c>
      <c r="Y10" s="11">
        <v>18.234790528844556</v>
      </c>
      <c r="Z10" s="11">
        <v>18.900468884194336</v>
      </c>
      <c r="AA10" s="11">
        <v>19.472865320707463</v>
      </c>
      <c r="AB10" s="11">
        <v>22.171974360010882</v>
      </c>
      <c r="AC10" s="11"/>
      <c r="AD10" s="11">
        <f t="shared" si="4"/>
        <v>3.2715054758165465</v>
      </c>
      <c r="AE10" s="11">
        <v>11.194178132861072</v>
      </c>
      <c r="AF10" s="11">
        <f t="shared" si="5"/>
        <v>14.465683608677619</v>
      </c>
    </row>
    <row r="11" spans="1:32" x14ac:dyDescent="0.2">
      <c r="A11" t="str">
        <f>name!E7</f>
        <v>Administrative and secretarial occupations</v>
      </c>
      <c r="B11" s="11">
        <v>38.749505850935101</v>
      </c>
      <c r="C11" s="11">
        <v>36.263385894427458</v>
      </c>
      <c r="D11" s="11">
        <v>37.445474422445074</v>
      </c>
      <c r="E11" s="11">
        <v>35.836028908907615</v>
      </c>
      <c r="F11" s="11">
        <v>32.537156402005685</v>
      </c>
      <c r="G11" s="11"/>
      <c r="H11" s="11">
        <f t="shared" si="0"/>
        <v>-4.9083180204393884</v>
      </c>
      <c r="I11" s="11">
        <v>17.549348230941607</v>
      </c>
      <c r="J11" s="11">
        <f t="shared" si="1"/>
        <v>12.641030210502219</v>
      </c>
      <c r="L11" s="10" t="str">
        <f>name!E7</f>
        <v>Administrative and secretarial occupations</v>
      </c>
      <c r="M11" s="11">
        <v>10.453614044956669</v>
      </c>
      <c r="N11" s="11">
        <v>9.4763530332012405</v>
      </c>
      <c r="O11" s="11">
        <v>11.161279203425908</v>
      </c>
      <c r="P11" s="11">
        <v>11.087941398490322</v>
      </c>
      <c r="Q11" s="11">
        <v>12.357736502413106</v>
      </c>
      <c r="R11" s="11"/>
      <c r="S11" s="11">
        <f t="shared" si="2"/>
        <v>1.1964572989871982</v>
      </c>
      <c r="T11" s="11">
        <v>4.3493330703012081</v>
      </c>
      <c r="U11" s="11">
        <f t="shared" si="3"/>
        <v>5.5457903692884063</v>
      </c>
      <c r="W11" s="10" t="str">
        <f>name!E7</f>
        <v>Administrative and secretarial occupations</v>
      </c>
      <c r="X11" s="11">
        <v>28.295891805978471</v>
      </c>
      <c r="Y11" s="11">
        <v>26.787032861226212</v>
      </c>
      <c r="Z11" s="11">
        <v>26.284195219019168</v>
      </c>
      <c r="AA11" s="11">
        <v>24.748087510417271</v>
      </c>
      <c r="AB11" s="11">
        <v>20.179419899592574</v>
      </c>
      <c r="AC11" s="11"/>
      <c r="AD11" s="11">
        <f t="shared" si="4"/>
        <v>-6.1047753194265937</v>
      </c>
      <c r="AE11" s="11">
        <v>13.200015160640401</v>
      </c>
      <c r="AF11" s="11">
        <f t="shared" si="5"/>
        <v>7.0952398412138074</v>
      </c>
    </row>
    <row r="12" spans="1:32" x14ac:dyDescent="0.2">
      <c r="A12" t="str">
        <f>name!E8</f>
        <v>Skilled trades occupations</v>
      </c>
      <c r="B12" s="11">
        <v>39.391459756488722</v>
      </c>
      <c r="C12" s="11">
        <v>40.735301881985279</v>
      </c>
      <c r="D12" s="11">
        <v>34.744355277420858</v>
      </c>
      <c r="E12" s="11">
        <v>34.563011295732856</v>
      </c>
      <c r="F12" s="11">
        <v>32.104856066355048</v>
      </c>
      <c r="G12" s="11"/>
      <c r="H12" s="11">
        <f t="shared" si="0"/>
        <v>-2.6394992110658109</v>
      </c>
      <c r="I12" s="11">
        <v>14.182050209588322</v>
      </c>
      <c r="J12" s="11">
        <f t="shared" si="1"/>
        <v>11.542550998522511</v>
      </c>
      <c r="L12" s="10" t="str">
        <f>name!E8</f>
        <v>Skilled trades occupations</v>
      </c>
      <c r="M12" s="11">
        <v>36.140605969673032</v>
      </c>
      <c r="N12" s="11">
        <v>37.529959478808479</v>
      </c>
      <c r="O12" s="11">
        <v>31.276466763226221</v>
      </c>
      <c r="P12" s="11">
        <v>30.691075933859274</v>
      </c>
      <c r="Q12" s="11">
        <v>27.982561984548376</v>
      </c>
      <c r="R12" s="11"/>
      <c r="S12" s="11">
        <f t="shared" si="2"/>
        <v>-3.2939047786778453</v>
      </c>
      <c r="T12" s="11">
        <v>11.844557351819903</v>
      </c>
      <c r="U12" s="11">
        <f t="shared" si="3"/>
        <v>8.5506525731420577</v>
      </c>
      <c r="W12" s="10" t="str">
        <f>name!E8</f>
        <v>Skilled trades occupations</v>
      </c>
      <c r="X12" s="11">
        <v>3.250853786815711</v>
      </c>
      <c r="Y12" s="11">
        <v>3.2053424031768025</v>
      </c>
      <c r="Z12" s="11">
        <v>3.4678885141946272</v>
      </c>
      <c r="AA12" s="11">
        <v>3.871935361873593</v>
      </c>
      <c r="AB12" s="11">
        <v>4.1222940818066789</v>
      </c>
      <c r="AC12" s="11"/>
      <c r="AD12" s="11">
        <f t="shared" si="4"/>
        <v>0.65440556761205171</v>
      </c>
      <c r="AE12" s="11">
        <v>2.3374928577684195</v>
      </c>
      <c r="AF12" s="11">
        <f t="shared" si="5"/>
        <v>2.9918984253804712</v>
      </c>
    </row>
    <row r="13" spans="1:32" x14ac:dyDescent="0.2">
      <c r="A13" t="str">
        <f>name!E9</f>
        <v>Caring, leisure and other service occupations</v>
      </c>
      <c r="B13" s="11">
        <v>33.683341347970128</v>
      </c>
      <c r="C13" s="11">
        <v>34.474163460609695</v>
      </c>
      <c r="D13" s="11">
        <v>33.033827039044581</v>
      </c>
      <c r="E13" s="11">
        <v>35.459340013942096</v>
      </c>
      <c r="F13" s="11">
        <v>38.310692466251552</v>
      </c>
      <c r="G13" s="11"/>
      <c r="H13" s="11">
        <f t="shared" si="0"/>
        <v>5.276865427206971</v>
      </c>
      <c r="I13" s="11">
        <v>20.136488900086892</v>
      </c>
      <c r="J13" s="11">
        <f>SUM(H13:I13)</f>
        <v>25.413354327293863</v>
      </c>
      <c r="L13" s="10" t="str">
        <f>name!E9</f>
        <v>Caring, leisure and other service occupations</v>
      </c>
      <c r="M13" s="11">
        <v>5.1079885663065596</v>
      </c>
      <c r="N13" s="11">
        <v>5.262655674149066</v>
      </c>
      <c r="O13" s="11">
        <v>5.0835187145288074</v>
      </c>
      <c r="P13" s="11">
        <v>5.7769638964520293</v>
      </c>
      <c r="Q13" s="11">
        <v>6.4410095263930156</v>
      </c>
      <c r="R13" s="11"/>
      <c r="S13" s="11">
        <f t="shared" si="2"/>
        <v>1.3574908118642082</v>
      </c>
      <c r="T13" s="11">
        <v>2.5896172845806529</v>
      </c>
      <c r="U13" s="11">
        <f>SUM(S13:T13)</f>
        <v>3.947108096444861</v>
      </c>
      <c r="W13" s="10" t="str">
        <f>name!E9</f>
        <v>Caring, leisure and other service occupations</v>
      </c>
      <c r="X13" s="11">
        <v>28.575352781663575</v>
      </c>
      <c r="Y13" s="11">
        <v>29.211507786460626</v>
      </c>
      <c r="Z13" s="11">
        <v>27.950308324515781</v>
      </c>
      <c r="AA13" s="11">
        <v>29.682376117490072</v>
      </c>
      <c r="AB13" s="11">
        <v>31.869682939858524</v>
      </c>
      <c r="AC13" s="11"/>
      <c r="AD13" s="11">
        <f t="shared" si="4"/>
        <v>3.9193746153427433</v>
      </c>
      <c r="AE13" s="11">
        <v>17.546871615506241</v>
      </c>
      <c r="AF13" s="11">
        <f>SUM(AD13:AE13)</f>
        <v>21.466246230848984</v>
      </c>
    </row>
    <row r="14" spans="1:32" x14ac:dyDescent="0.2">
      <c r="A14" t="str">
        <f>name!E10</f>
        <v>Sales and customer service occupations</v>
      </c>
      <c r="B14" s="11">
        <v>26.080133781778319</v>
      </c>
      <c r="C14" s="11">
        <v>23.957119731094952</v>
      </c>
      <c r="D14" s="11">
        <v>23.631248649158405</v>
      </c>
      <c r="E14" s="11">
        <v>24.172787056014684</v>
      </c>
      <c r="F14" s="11">
        <v>24.56918916076458</v>
      </c>
      <c r="G14" s="11"/>
      <c r="H14" s="11">
        <f t="shared" si="0"/>
        <v>0.93794051160617542</v>
      </c>
      <c r="I14" s="11">
        <v>10.996796868952476</v>
      </c>
      <c r="J14" s="11">
        <f t="shared" si="1"/>
        <v>11.934737380558651</v>
      </c>
      <c r="L14" s="10" t="str">
        <f>name!E10</f>
        <v>Sales and customer service occupations</v>
      </c>
      <c r="M14" s="11">
        <v>10.548619601487083</v>
      </c>
      <c r="N14" s="11">
        <v>9.9529226820361831</v>
      </c>
      <c r="O14" s="11">
        <v>10.093206160209302</v>
      </c>
      <c r="P14" s="11">
        <v>10.693046501297539</v>
      </c>
      <c r="Q14" s="11">
        <v>11.085836440002931</v>
      </c>
      <c r="R14" s="11"/>
      <c r="S14" s="11">
        <f t="shared" si="2"/>
        <v>0.99263027979362839</v>
      </c>
      <c r="T14" s="11">
        <v>3.5778315406885586</v>
      </c>
      <c r="U14" s="11">
        <f t="shared" ref="U14:U15" si="6">SUM(S14:T14)</f>
        <v>4.570461820482187</v>
      </c>
      <c r="W14" s="10" t="str">
        <f>name!E10</f>
        <v>Sales and customer service occupations</v>
      </c>
      <c r="X14" s="11">
        <v>15.531514180291181</v>
      </c>
      <c r="Y14" s="11">
        <v>14.00419704905875</v>
      </c>
      <c r="Z14" s="11">
        <v>13.538042488949102</v>
      </c>
      <c r="AA14" s="11">
        <v>13.479740554717154</v>
      </c>
      <c r="AB14" s="11">
        <v>13.483352720761651</v>
      </c>
      <c r="AC14" s="11"/>
      <c r="AD14" s="11">
        <f t="shared" si="4"/>
        <v>-5.4689768187451193E-2</v>
      </c>
      <c r="AE14" s="11">
        <v>7.4189653282639174</v>
      </c>
      <c r="AF14" s="11">
        <f t="shared" ref="AF14:AF15" si="7">SUM(AD14:AE14)</f>
        <v>7.3642755600764662</v>
      </c>
    </row>
    <row r="15" spans="1:32" x14ac:dyDescent="0.2">
      <c r="A15" t="str">
        <f>name!E11</f>
        <v>Process, plant and machine operatives</v>
      </c>
      <c r="B15" s="11">
        <v>28.104813983878323</v>
      </c>
      <c r="C15" s="11">
        <v>30.006811134306439</v>
      </c>
      <c r="D15" s="11">
        <v>26.168888216707821</v>
      </c>
      <c r="E15" s="11">
        <v>30.246427045220159</v>
      </c>
      <c r="F15" s="11">
        <v>30.458748994048793</v>
      </c>
      <c r="G15" s="11"/>
      <c r="H15" s="11">
        <f t="shared" si="0"/>
        <v>4.2898607773409729</v>
      </c>
      <c r="I15" s="11">
        <v>14.210525156261113</v>
      </c>
      <c r="J15" s="11">
        <f t="shared" si="1"/>
        <v>18.500385933602086</v>
      </c>
      <c r="L15" s="10" t="str">
        <f>name!E11</f>
        <v>Process, plant and machine operatives</v>
      </c>
      <c r="M15" s="11">
        <v>24.796202522761369</v>
      </c>
      <c r="N15" s="11">
        <v>26.510560541671573</v>
      </c>
      <c r="O15" s="11">
        <v>23.125334030737179</v>
      </c>
      <c r="P15" s="11">
        <v>26.157889662685747</v>
      </c>
      <c r="Q15" s="11">
        <v>26.074741186324957</v>
      </c>
      <c r="R15" s="11"/>
      <c r="S15" s="11">
        <f t="shared" si="2"/>
        <v>2.9494071555877781</v>
      </c>
      <c r="T15" s="11">
        <v>11.985280434222016</v>
      </c>
      <c r="U15" s="11">
        <f t="shared" si="6"/>
        <v>14.934687589809794</v>
      </c>
      <c r="W15" s="10" t="str">
        <f>name!E11</f>
        <v>Process, plant and machine operatives</v>
      </c>
      <c r="X15" s="11">
        <v>3.3086114611169357</v>
      </c>
      <c r="Y15" s="11">
        <v>3.4962505926348668</v>
      </c>
      <c r="Z15" s="11">
        <v>3.0435541859706357</v>
      </c>
      <c r="AA15" s="11">
        <v>4.0885373825344047</v>
      </c>
      <c r="AB15" s="11">
        <v>4.3840078077237923</v>
      </c>
      <c r="AC15" s="11"/>
      <c r="AD15" s="11">
        <f t="shared" si="4"/>
        <v>1.3404536217531566</v>
      </c>
      <c r="AE15" s="11">
        <v>2.225244722039097</v>
      </c>
      <c r="AF15" s="11">
        <f t="shared" si="7"/>
        <v>3.5656983437922536</v>
      </c>
    </row>
    <row r="16" spans="1:32" x14ac:dyDescent="0.2">
      <c r="A16" t="str">
        <f>name!E12</f>
        <v>Elementary occupations</v>
      </c>
      <c r="B16" s="11">
        <v>36.416536264961749</v>
      </c>
      <c r="C16" s="11">
        <v>35.461918776141133</v>
      </c>
      <c r="D16" s="11">
        <v>31.788563753923277</v>
      </c>
      <c r="E16" s="11">
        <v>31.751238996404712</v>
      </c>
      <c r="F16" s="11">
        <v>30.091508241129148</v>
      </c>
      <c r="G16" s="11"/>
      <c r="H16" s="11">
        <f t="shared" si="0"/>
        <v>-1.6970555127941296</v>
      </c>
      <c r="I16" s="11">
        <v>15.004176133982767</v>
      </c>
      <c r="J16" s="11">
        <f>SUM(H16:I16)</f>
        <v>13.307120621188638</v>
      </c>
      <c r="L16" s="10" t="str">
        <f>name!E12</f>
        <v>Elementary occupations</v>
      </c>
      <c r="M16" s="11">
        <v>20.151798580593528</v>
      </c>
      <c r="N16" s="11">
        <v>18.743393488917981</v>
      </c>
      <c r="O16" s="11">
        <v>17.346488095746402</v>
      </c>
      <c r="P16" s="11">
        <v>17.811325989218503</v>
      </c>
      <c r="Q16" s="11">
        <v>16.970629751360867</v>
      </c>
      <c r="R16" s="11"/>
      <c r="S16" s="11">
        <f t="shared" si="2"/>
        <v>-0.37585834438553434</v>
      </c>
      <c r="T16" s="11">
        <v>6.8396853631606129</v>
      </c>
      <c r="U16" s="11">
        <f>SUM(S16:T16)</f>
        <v>6.4638270187750786</v>
      </c>
      <c r="W16" s="10" t="str">
        <f>name!E12</f>
        <v>Elementary occupations</v>
      </c>
      <c r="X16" s="11">
        <v>16.264737684368249</v>
      </c>
      <c r="Y16" s="11">
        <v>16.718525287223102</v>
      </c>
      <c r="Z16" s="11">
        <v>14.442075658176872</v>
      </c>
      <c r="AA16" s="11">
        <v>13.93991300718616</v>
      </c>
      <c r="AB16" s="11">
        <v>13.1208784897683</v>
      </c>
      <c r="AC16" s="11"/>
      <c r="AD16" s="11">
        <f t="shared" si="4"/>
        <v>-1.3211971684085722</v>
      </c>
      <c r="AE16" s="11">
        <v>8.1644907708221552</v>
      </c>
      <c r="AF16" s="11">
        <f>SUM(AD16:AE16)</f>
        <v>6.8432936024135831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322.96300000000002</v>
      </c>
      <c r="C18" s="34">
        <f>SUM(C8:C16)</f>
        <v>337.18300000000011</v>
      </c>
      <c r="D18" s="34">
        <f>SUM(D8:D16)</f>
        <v>328.12800000000004</v>
      </c>
      <c r="E18" s="34">
        <f>SUM(E8:E16)</f>
        <v>339.34300000000002</v>
      </c>
      <c r="F18" s="34">
        <f>SUM(F8:F16)</f>
        <v>351.06999999999982</v>
      </c>
      <c r="G18" s="11"/>
      <c r="H18" s="34">
        <f>SUM(H8:H16)</f>
        <v>22.941999999999776</v>
      </c>
      <c r="I18" s="34">
        <f>SUM(I8:I16)</f>
        <v>164.78971631564957</v>
      </c>
      <c r="J18" s="34">
        <f>SUM(H18:I18)</f>
        <v>187.73171631564935</v>
      </c>
      <c r="L18" s="231" t="str">
        <f>name!E3</f>
        <v>All occupations</v>
      </c>
      <c r="M18" s="34">
        <f>SUM(M8:M16)</f>
        <v>174.87166033058665</v>
      </c>
      <c r="N18" s="34">
        <f>SUM(N8:N16)</f>
        <v>183.01033669634523</v>
      </c>
      <c r="O18" s="34">
        <f>SUM(O8:O16)</f>
        <v>175.79233161959155</v>
      </c>
      <c r="P18" s="34">
        <f>SUM(P8:P16)</f>
        <v>181.34400264547054</v>
      </c>
      <c r="Q18" s="34">
        <f>SUM(Q8:Q16)</f>
        <v>185.63056666114821</v>
      </c>
      <c r="R18" s="11"/>
      <c r="S18" s="34">
        <f>SUM(S8:S16)</f>
        <v>9.8382350415566542</v>
      </c>
      <c r="T18" s="34">
        <f>SUM(T8:T16)</f>
        <v>73.772497488513011</v>
      </c>
      <c r="U18" s="34">
        <f>SUM(S18:T18)</f>
        <v>83.610732530069669</v>
      </c>
      <c r="W18" s="231" t="str">
        <f>name!E3</f>
        <v>All occupations</v>
      </c>
      <c r="X18" s="34">
        <f>SUM(X8:X16)</f>
        <v>148.0913396694134</v>
      </c>
      <c r="Y18" s="34">
        <f>SUM(Y8:Y16)</f>
        <v>154.17266330365476</v>
      </c>
      <c r="Z18" s="34">
        <f>SUM(Z8:Z16)</f>
        <v>152.33566838040852</v>
      </c>
      <c r="AA18" s="34">
        <f>SUM(AA8:AA16)</f>
        <v>157.99899735452948</v>
      </c>
      <c r="AB18" s="34">
        <f>SUM(AB8:AB16)</f>
        <v>165.43943333885164</v>
      </c>
      <c r="AC18" s="11"/>
      <c r="AD18" s="34">
        <f>SUM(AD8:AD16)</f>
        <v>13.103764958443124</v>
      </c>
      <c r="AE18" s="34">
        <f>SUM(AE8:AE16)</f>
        <v>91.017218827136546</v>
      </c>
      <c r="AF18" s="34">
        <f>SUM(AD18:AE18)</f>
        <v>104.12098378557967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8.3043721827890238</v>
      </c>
      <c r="C26" s="18">
        <f t="shared" si="8"/>
        <v>8.9871833091548758</v>
      </c>
      <c r="D26" s="18">
        <f t="shared" si="8"/>
        <v>9.486107837524953</v>
      </c>
      <c r="E26" s="18">
        <f t="shared" si="8"/>
        <v>9.4694987644628856</v>
      </c>
      <c r="F26" s="18">
        <f t="shared" si="8"/>
        <v>10.322832013114887</v>
      </c>
      <c r="G26" s="11"/>
      <c r="H26" s="40">
        <f>IF(D8&gt;0,(H8/D8)*100,0)</f>
        <v>16.429016913494078</v>
      </c>
      <c r="I26" s="40">
        <f>IF(D8&gt;0,(I8/D8)*100,0)</f>
        <v>57.121415642484905</v>
      </c>
      <c r="J26" s="40">
        <f>IF(D8&gt;0,(J8/D8)*100,0)</f>
        <v>73.550432555978986</v>
      </c>
      <c r="L26" t="str">
        <f>$A$8</f>
        <v>Managers, directors and senior officials</v>
      </c>
      <c r="M26" s="18">
        <f t="shared" ref="M26:Q26" si="9">M8/M$18*100</f>
        <v>10.4024673228908</v>
      </c>
      <c r="N26" s="18">
        <f t="shared" si="9"/>
        <v>11.071028554336401</v>
      </c>
      <c r="O26" s="18">
        <f t="shared" si="9"/>
        <v>11.467639607947268</v>
      </c>
      <c r="P26" s="18">
        <f t="shared" si="9"/>
        <v>11.221104098543796</v>
      </c>
      <c r="Q26" s="18">
        <f t="shared" si="9"/>
        <v>11.951057422508162</v>
      </c>
      <c r="R26" s="11"/>
      <c r="S26" s="40">
        <f>IF(O8&gt;0,(S8/O8)*100,0)</f>
        <v>10.047925746678194</v>
      </c>
      <c r="T26" s="40">
        <f>IF(O8&gt;0,(T8/O8)*100,0)</f>
        <v>49.97786171334387</v>
      </c>
      <c r="U26" s="40">
        <f>IF(O8&gt;0,(U8/O8)*100,0)</f>
        <v>60.025787460022059</v>
      </c>
      <c r="W26" t="str">
        <f>$A$8</f>
        <v>Managers, directors and senior officials</v>
      </c>
      <c r="X26" s="18">
        <f t="shared" ref="X26:AB26" si="10">X8/X$18*100</f>
        <v>5.8268648450867682</v>
      </c>
      <c r="Y26" s="18">
        <f t="shared" si="10"/>
        <v>6.51355918039076</v>
      </c>
      <c r="Z26" s="18">
        <f t="shared" si="10"/>
        <v>7.1994595836768971</v>
      </c>
      <c r="AA26" s="18">
        <f t="shared" si="10"/>
        <v>7.4590864982088432</v>
      </c>
      <c r="AB26" s="18">
        <f t="shared" si="10"/>
        <v>8.4958890691150035</v>
      </c>
      <c r="AC26" s="11"/>
      <c r="AD26" s="40">
        <f>IF(Z8&gt;0,(AD8/Z8)*100,0)</f>
        <v>28.158190439207797</v>
      </c>
      <c r="AE26" s="40">
        <f>IF(Z8&gt;0,(AE8/Z8)*100,0)</f>
        <v>70.252082707847947</v>
      </c>
      <c r="AF26" s="40">
        <f>IF(Z8&gt;0,(AF8/Z8)*100,0)</f>
        <v>98.410273147055747</v>
      </c>
    </row>
    <row r="27" spans="1:32" x14ac:dyDescent="0.2">
      <c r="A27" t="str">
        <f>$A$9</f>
        <v>Professional occupations</v>
      </c>
      <c r="B27" s="18">
        <f t="shared" si="8"/>
        <v>17.555217847987038</v>
      </c>
      <c r="C27" s="18">
        <f t="shared" si="8"/>
        <v>19.542830712779967</v>
      </c>
      <c r="D27" s="18">
        <f t="shared" si="8"/>
        <v>20.981970576352545</v>
      </c>
      <c r="E27" s="18">
        <f t="shared" si="8"/>
        <v>21.933065451735391</v>
      </c>
      <c r="F27" s="18">
        <f t="shared" si="8"/>
        <v>23.516788105277985</v>
      </c>
      <c r="G27" s="11"/>
      <c r="H27" s="40">
        <f t="shared" ref="H27:H36" si="11">IF(D9&gt;0,(H9/D9)*100,0)</f>
        <v>19.91738797771588</v>
      </c>
      <c r="I27" s="40">
        <f t="shared" ref="I27:I36" si="12">IF(D9&gt;0,(I9/D9)*100,0)</f>
        <v>51.754063584204843</v>
      </c>
      <c r="J27" s="40">
        <f t="shared" ref="J27:J36" si="13">IF(D9&gt;0,(J9/D9)*100,0)</f>
        <v>71.671451561920719</v>
      </c>
      <c r="L27" t="str">
        <f>$A$9</f>
        <v>Professional occupations</v>
      </c>
      <c r="M27" s="18">
        <f t="shared" ref="M27:Q27" si="14">M9/M$18*100</f>
        <v>16.570727325592095</v>
      </c>
      <c r="N27" s="18">
        <f t="shared" si="14"/>
        <v>18.262473232299463</v>
      </c>
      <c r="O27" s="18">
        <f t="shared" si="14"/>
        <v>19.970114657746109</v>
      </c>
      <c r="P27" s="18">
        <f t="shared" si="14"/>
        <v>20.677861703849789</v>
      </c>
      <c r="Q27" s="18">
        <f t="shared" si="14"/>
        <v>21.821899498295121</v>
      </c>
      <c r="R27" s="11"/>
      <c r="S27" s="40">
        <f t="shared" ref="S27:S34" si="15">IF(O9&gt;0,(S9/O9)*100,0)</f>
        <v>15.388242050975254</v>
      </c>
      <c r="T27" s="40">
        <f t="shared" ref="T27:T34" si="16">IF(O9&gt;0,(T9/O9)*100,0)</f>
        <v>41.036716240023338</v>
      </c>
      <c r="U27" s="40">
        <f t="shared" ref="U27:U34" si="17">IF(O9&gt;0,(U9/O9)*100,0)</f>
        <v>56.424958290998596</v>
      </c>
      <c r="W27" t="str">
        <f>$A$9</f>
        <v>Professional occupations</v>
      </c>
      <c r="X27" s="18">
        <f t="shared" ref="X27:AB27" si="18">X9/X$18*100</f>
        <v>18.717740198147716</v>
      </c>
      <c r="Y27" s="18">
        <f t="shared" si="18"/>
        <v>21.062676375255894</v>
      </c>
      <c r="Z27" s="18">
        <f t="shared" si="18"/>
        <v>22.149632182370659</v>
      </c>
      <c r="AA27" s="18">
        <f t="shared" si="18"/>
        <v>23.373730744480316</v>
      </c>
      <c r="AB27" s="18">
        <f t="shared" si="18"/>
        <v>25.418530188118343</v>
      </c>
      <c r="AC27" s="11"/>
      <c r="AD27" s="40">
        <f t="shared" ref="AD27:AD34" si="19">IF(Z9&gt;0,(AD9/Z9)*100,0)</f>
        <v>24.629641821358192</v>
      </c>
      <c r="AE27" s="40">
        <f t="shared" ref="AE27:AE34" si="20">IF(Z9&gt;0,(AE9/Z9)*100,0)</f>
        <v>62.904700378240072</v>
      </c>
      <c r="AF27" s="40">
        <f t="shared" ref="AF27:AF34" si="21">IF(Z9&gt;0,(AF9/Z9)*100,0)</f>
        <v>87.534342199598271</v>
      </c>
    </row>
    <row r="28" spans="1:32" x14ac:dyDescent="0.2">
      <c r="A28" t="str">
        <f>$A$10</f>
        <v>Associate professional occupations</v>
      </c>
      <c r="B28" s="18">
        <f t="shared" si="8"/>
        <v>11.462706645309948</v>
      </c>
      <c r="C28" s="18">
        <f t="shared" si="8"/>
        <v>11.888482498184825</v>
      </c>
      <c r="D28" s="18">
        <f t="shared" si="8"/>
        <v>12.599152252600232</v>
      </c>
      <c r="E28" s="18">
        <f t="shared" si="8"/>
        <v>12.009018366550709</v>
      </c>
      <c r="F28" s="18">
        <f t="shared" si="8"/>
        <v>12.58925408602366</v>
      </c>
      <c r="G28" s="11"/>
      <c r="H28" s="40">
        <f t="shared" si="11"/>
        <v>6.9077286342642594</v>
      </c>
      <c r="I28" s="40">
        <f t="shared" si="12"/>
        <v>46.681830015978299</v>
      </c>
      <c r="J28" s="40">
        <f t="shared" si="13"/>
        <v>53.589558650242566</v>
      </c>
      <c r="L28" t="str">
        <f>$A$10</f>
        <v>Associate professional occupations</v>
      </c>
      <c r="M28" s="18">
        <f t="shared" ref="M28:Q28" si="22">M10/M$18*100</f>
        <v>11.725374872087857</v>
      </c>
      <c r="N28" s="18">
        <f t="shared" si="22"/>
        <v>11.939845479474691</v>
      </c>
      <c r="O28" s="18">
        <f t="shared" si="22"/>
        <v>12.765561052901351</v>
      </c>
      <c r="P28" s="18">
        <f t="shared" si="22"/>
        <v>11.73399592182664</v>
      </c>
      <c r="Q28" s="18">
        <f t="shared" si="22"/>
        <v>11.865028672781694</v>
      </c>
      <c r="R28" s="11"/>
      <c r="S28" s="40">
        <f t="shared" si="15"/>
        <v>-1.8526791607058688</v>
      </c>
      <c r="T28" s="40">
        <f t="shared" si="16"/>
        <v>36.115873383248505</v>
      </c>
      <c r="U28" s="40">
        <f t="shared" si="17"/>
        <v>34.263194222542637</v>
      </c>
      <c r="W28" t="str">
        <f>$A$10</f>
        <v>Associate professional occupations</v>
      </c>
      <c r="X28" s="18">
        <f t="shared" ref="X28:AB28" si="23">X10/X$18*100</f>
        <v>11.152538413762581</v>
      </c>
      <c r="Y28" s="18">
        <f t="shared" si="23"/>
        <v>11.827512178945597</v>
      </c>
      <c r="Z28" s="18">
        <f t="shared" si="23"/>
        <v>12.407119806634251</v>
      </c>
      <c r="AA28" s="18">
        <f t="shared" si="23"/>
        <v>12.324676514884997</v>
      </c>
      <c r="AB28" s="18">
        <f t="shared" si="23"/>
        <v>13.401867929877657</v>
      </c>
      <c r="AC28" s="11"/>
      <c r="AD28" s="40">
        <f t="shared" si="19"/>
        <v>17.309123365465119</v>
      </c>
      <c r="AE28" s="40">
        <f t="shared" si="20"/>
        <v>59.226986385625025</v>
      </c>
      <c r="AF28" s="40">
        <f t="shared" si="21"/>
        <v>76.536109751090137</v>
      </c>
    </row>
    <row r="29" spans="1:32" x14ac:dyDescent="0.2">
      <c r="A29" t="str">
        <f>$A$11</f>
        <v>Administrative and secretarial occupations</v>
      </c>
      <c r="B29" s="18">
        <f t="shared" si="8"/>
        <v>11.998125435710932</v>
      </c>
      <c r="C29" s="18">
        <f t="shared" si="8"/>
        <v>10.754808485133429</v>
      </c>
      <c r="D29" s="18">
        <f t="shared" si="8"/>
        <v>11.411849772785336</v>
      </c>
      <c r="E29" s="18">
        <f t="shared" si="8"/>
        <v>10.560414951511483</v>
      </c>
      <c r="F29" s="18">
        <f t="shared" si="8"/>
        <v>9.2679968103243517</v>
      </c>
      <c r="G29" s="11"/>
      <c r="H29" s="40">
        <f t="shared" si="11"/>
        <v>-13.10790715338703</v>
      </c>
      <c r="I29" s="40">
        <f t="shared" si="12"/>
        <v>46.866406425932226</v>
      </c>
      <c r="J29" s="40">
        <f t="shared" si="13"/>
        <v>33.758499272545201</v>
      </c>
      <c r="L29" t="str">
        <f>$A$11</f>
        <v>Administrative and secretarial occupations</v>
      </c>
      <c r="M29" s="18">
        <f t="shared" ref="M29:Q29" si="24">M11/M$18*100</f>
        <v>5.9778777334158111</v>
      </c>
      <c r="N29" s="18">
        <f t="shared" si="24"/>
        <v>5.178042510748786</v>
      </c>
      <c r="O29" s="18">
        <f t="shared" si="24"/>
        <v>6.3491274622709506</v>
      </c>
      <c r="P29" s="18">
        <f t="shared" si="24"/>
        <v>6.1143138106239805</v>
      </c>
      <c r="Q29" s="18">
        <f t="shared" si="24"/>
        <v>6.657166825855267</v>
      </c>
      <c r="R29" s="11"/>
      <c r="S29" s="40">
        <f t="shared" si="15"/>
        <v>10.719714803119974</v>
      </c>
      <c r="T29" s="40">
        <f t="shared" si="16"/>
        <v>38.968051878553482</v>
      </c>
      <c r="U29" s="40">
        <f t="shared" si="17"/>
        <v>49.687766681673452</v>
      </c>
      <c r="W29" t="str">
        <f>$A$11</f>
        <v>Administrative and secretarial occupations</v>
      </c>
      <c r="X29" s="18">
        <f t="shared" ref="X29:AB29" si="25">X11/X$18*100</f>
        <v>19.107053706951284</v>
      </c>
      <c r="Y29" s="18">
        <f t="shared" si="25"/>
        <v>17.374696841337638</v>
      </c>
      <c r="Z29" s="18">
        <f t="shared" si="25"/>
        <v>17.254130630380658</v>
      </c>
      <c r="AA29" s="18">
        <f t="shared" si="25"/>
        <v>15.663445923574907</v>
      </c>
      <c r="AB29" s="18">
        <f t="shared" si="25"/>
        <v>12.197466766137465</v>
      </c>
      <c r="AC29" s="11"/>
      <c r="AD29" s="40">
        <f t="shared" si="19"/>
        <v>-23.226030961028609</v>
      </c>
      <c r="AE29" s="40">
        <f t="shared" si="20"/>
        <v>50.220351243963165</v>
      </c>
      <c r="AF29" s="40">
        <f t="shared" si="21"/>
        <v>26.994320282934559</v>
      </c>
    </row>
    <row r="30" spans="1:32" x14ac:dyDescent="0.2">
      <c r="A30" t="str">
        <f>$A$12</f>
        <v>Skilled trades occupations</v>
      </c>
      <c r="B30" s="18">
        <f t="shared" si="8"/>
        <v>12.196895544222935</v>
      </c>
      <c r="C30" s="18">
        <f t="shared" si="8"/>
        <v>12.081066329555542</v>
      </c>
      <c r="D30" s="18">
        <f t="shared" si="8"/>
        <v>10.588659083473782</v>
      </c>
      <c r="E30" s="18">
        <f t="shared" si="8"/>
        <v>10.185273099999957</v>
      </c>
      <c r="F30" s="18">
        <f t="shared" si="8"/>
        <v>9.144858878957205</v>
      </c>
      <c r="G30" s="11"/>
      <c r="H30" s="40">
        <f t="shared" si="11"/>
        <v>-7.5969152110907903</v>
      </c>
      <c r="I30" s="40">
        <f t="shared" si="12"/>
        <v>40.818285722529268</v>
      </c>
      <c r="J30" s="40">
        <f t="shared" si="13"/>
        <v>33.221370511438472</v>
      </c>
      <c r="L30" t="str">
        <f>$A$12</f>
        <v>Skilled trades occupations</v>
      </c>
      <c r="M30" s="18">
        <f t="shared" ref="M30:Q30" si="26">M12/M$18*100</f>
        <v>20.666931337731292</v>
      </c>
      <c r="N30" s="18">
        <f t="shared" si="26"/>
        <v>20.507016246344058</v>
      </c>
      <c r="O30" s="18">
        <f t="shared" si="26"/>
        <v>17.791712798318983</v>
      </c>
      <c r="P30" s="18">
        <f t="shared" si="26"/>
        <v>16.924229908976177</v>
      </c>
      <c r="Q30" s="18">
        <f t="shared" si="26"/>
        <v>15.074328806865095</v>
      </c>
      <c r="R30" s="11"/>
      <c r="S30" s="40">
        <f t="shared" si="15"/>
        <v>-10.53157571670053</v>
      </c>
      <c r="T30" s="40">
        <f t="shared" si="16"/>
        <v>37.87050961186678</v>
      </c>
      <c r="U30" s="40">
        <f t="shared" si="17"/>
        <v>27.338933895166246</v>
      </c>
      <c r="W30" t="str">
        <f>$A$12</f>
        <v>Skilled trades occupations</v>
      </c>
      <c r="X30" s="18">
        <f t="shared" ref="X30:AB30" si="27">X12/X$18*100</f>
        <v>2.1951680591671616</v>
      </c>
      <c r="Y30" s="18">
        <f t="shared" si="27"/>
        <v>2.0790601488563749</v>
      </c>
      <c r="Z30" s="18">
        <f t="shared" si="27"/>
        <v>2.2764783527484251</v>
      </c>
      <c r="AA30" s="18">
        <f t="shared" si="27"/>
        <v>2.4506075523919097</v>
      </c>
      <c r="AB30" s="18">
        <f t="shared" si="27"/>
        <v>2.4917240095736011</v>
      </c>
      <c r="AC30" s="11"/>
      <c r="AD30" s="40">
        <f t="shared" si="19"/>
        <v>18.870432683561312</v>
      </c>
      <c r="AE30" s="40">
        <f t="shared" si="20"/>
        <v>67.403921671665174</v>
      </c>
      <c r="AF30" s="40">
        <f t="shared" si="21"/>
        <v>86.274354355226478</v>
      </c>
    </row>
    <row r="31" spans="1:32" x14ac:dyDescent="0.2">
      <c r="A31" t="str">
        <f>$A$13</f>
        <v>Caring, leisure and other service occupations</v>
      </c>
      <c r="B31" s="18">
        <f t="shared" si="8"/>
        <v>10.429473762619905</v>
      </c>
      <c r="C31" s="18">
        <f t="shared" si="8"/>
        <v>10.224170097724288</v>
      </c>
      <c r="D31" s="18">
        <f t="shared" si="8"/>
        <v>10.067360005560202</v>
      </c>
      <c r="E31" s="18">
        <f t="shared" si="8"/>
        <v>10.449409598530718</v>
      </c>
      <c r="F31" s="18">
        <f t="shared" si="8"/>
        <v>10.912550906158764</v>
      </c>
      <c r="G31" s="11"/>
      <c r="H31" s="40">
        <f t="shared" si="11"/>
        <v>15.974126827539358</v>
      </c>
      <c r="I31" s="40">
        <f t="shared" si="12"/>
        <v>60.957178459178884</v>
      </c>
      <c r="J31" s="40">
        <f t="shared" si="13"/>
        <v>76.931305286718242</v>
      </c>
      <c r="L31" t="str">
        <f>$A$13</f>
        <v>Caring, leisure and other service occupations</v>
      </c>
      <c r="M31" s="18">
        <f t="shared" ref="M31:Q31" si="28">M13/M$18*100</f>
        <v>2.9209927764453929</v>
      </c>
      <c r="N31" s="18">
        <f t="shared" si="28"/>
        <v>2.8756057002840114</v>
      </c>
      <c r="O31" s="18">
        <f t="shared" si="28"/>
        <v>2.8917750095774166</v>
      </c>
      <c r="P31" s="18">
        <f t="shared" si="28"/>
        <v>3.1856382412304285</v>
      </c>
      <c r="Q31" s="18">
        <f t="shared" si="28"/>
        <v>3.4698000670064726</v>
      </c>
      <c r="R31" s="11"/>
      <c r="S31" s="40">
        <f t="shared" si="15"/>
        <v>26.703763438196258</v>
      </c>
      <c r="T31" s="40">
        <f t="shared" si="16"/>
        <v>50.941433090026209</v>
      </c>
      <c r="U31" s="40">
        <f t="shared" si="17"/>
        <v>77.645196528222471</v>
      </c>
      <c r="W31" t="str">
        <f>$A$13</f>
        <v>Caring, leisure and other service occupations</v>
      </c>
      <c r="X31" s="18">
        <f t="shared" ref="X31:AB31" si="29">X13/X$18*100</f>
        <v>19.295762227185449</v>
      </c>
      <c r="Y31" s="18">
        <f t="shared" si="29"/>
        <v>18.94726805680612</v>
      </c>
      <c r="Z31" s="18">
        <f t="shared" si="29"/>
        <v>18.347842381023348</v>
      </c>
      <c r="AA31" s="18">
        <f t="shared" si="29"/>
        <v>18.786433214437828</v>
      </c>
      <c r="AB31" s="18">
        <f t="shared" si="29"/>
        <v>19.263655766145735</v>
      </c>
      <c r="AC31" s="11"/>
      <c r="AD31" s="40">
        <f t="shared" si="19"/>
        <v>14.02265252260198</v>
      </c>
      <c r="AE31" s="40">
        <f t="shared" si="20"/>
        <v>62.778812354336445</v>
      </c>
      <c r="AF31" s="40">
        <f t="shared" si="21"/>
        <v>76.801464876938425</v>
      </c>
    </row>
    <row r="32" spans="1:32" x14ac:dyDescent="0.2">
      <c r="A32" t="str">
        <f>$A$14</f>
        <v>Sales and customer service occupations</v>
      </c>
      <c r="B32" s="18">
        <f t="shared" si="8"/>
        <v>8.0752698549921558</v>
      </c>
      <c r="C32" s="18">
        <f t="shared" si="8"/>
        <v>7.1050793578249634</v>
      </c>
      <c r="D32" s="18">
        <f t="shared" si="8"/>
        <v>7.2018385048390883</v>
      </c>
      <c r="E32" s="18">
        <f t="shared" si="8"/>
        <v>7.1234081905372104</v>
      </c>
      <c r="F32" s="18">
        <f t="shared" si="8"/>
        <v>6.9983733046869832</v>
      </c>
      <c r="H32" s="40">
        <f t="shared" si="11"/>
        <v>3.969068776395694</v>
      </c>
      <c r="I32" s="40">
        <f t="shared" si="12"/>
        <v>46.534980153679314</v>
      </c>
      <c r="J32" s="40">
        <f t="shared" si="13"/>
        <v>50.504048930075015</v>
      </c>
      <c r="L32" t="str">
        <f>$A$14</f>
        <v>Sales and customer service occupations</v>
      </c>
      <c r="M32" s="18">
        <f t="shared" ref="M32:Q32" si="30">M14/M$18*100</f>
        <v>6.0322064658992849</v>
      </c>
      <c r="N32" s="18">
        <f t="shared" si="30"/>
        <v>5.4384483749408599</v>
      </c>
      <c r="O32" s="18">
        <f t="shared" si="30"/>
        <v>5.7415508783686011</v>
      </c>
      <c r="P32" s="18">
        <f t="shared" si="30"/>
        <v>5.8965537019730174</v>
      </c>
      <c r="Q32" s="18">
        <f t="shared" si="30"/>
        <v>5.9719886866687864</v>
      </c>
      <c r="S32" s="40">
        <f t="shared" si="15"/>
        <v>9.8346379142328377</v>
      </c>
      <c r="T32" s="40">
        <f t="shared" si="16"/>
        <v>35.447918965467409</v>
      </c>
      <c r="U32" s="40">
        <f t="shared" si="17"/>
        <v>45.282556879700252</v>
      </c>
      <c r="W32" t="str">
        <f>$A$14</f>
        <v>Sales and customer service occupations</v>
      </c>
      <c r="X32" s="18">
        <f t="shared" ref="X32:AB32" si="31">X14/X$18*100</f>
        <v>10.487793692029811</v>
      </c>
      <c r="Y32" s="18">
        <f t="shared" si="31"/>
        <v>9.0834501713682023</v>
      </c>
      <c r="Z32" s="18">
        <f t="shared" si="31"/>
        <v>8.886981383205848</v>
      </c>
      <c r="AA32" s="18">
        <f t="shared" si="31"/>
        <v>8.5315355036528153</v>
      </c>
      <c r="AB32" s="18">
        <f t="shared" si="31"/>
        <v>8.1500235153399991</v>
      </c>
      <c r="AD32" s="40">
        <f t="shared" si="19"/>
        <v>-0.40397101894231474</v>
      </c>
      <c r="AE32" s="40">
        <f t="shared" si="20"/>
        <v>54.800871945260219</v>
      </c>
      <c r="AF32" s="40">
        <f t="shared" si="21"/>
        <v>54.396900926317905</v>
      </c>
    </row>
    <row r="33" spans="1:32" x14ac:dyDescent="0.2">
      <c r="A33" t="str">
        <f>$A$15</f>
        <v>Process, plant and machine operatives</v>
      </c>
      <c r="B33" s="18">
        <f t="shared" si="8"/>
        <v>8.7021776438410345</v>
      </c>
      <c r="C33" s="18">
        <f t="shared" si="8"/>
        <v>8.899265720486035</v>
      </c>
      <c r="D33" s="18">
        <f t="shared" si="8"/>
        <v>7.9752073022441898</v>
      </c>
      <c r="E33" s="18">
        <f t="shared" si="8"/>
        <v>8.9132314635104173</v>
      </c>
      <c r="F33" s="18">
        <f t="shared" si="8"/>
        <v>8.6759760144839522</v>
      </c>
      <c r="G33" s="11"/>
      <c r="H33" s="40">
        <f t="shared" si="11"/>
        <v>16.392980633399866</v>
      </c>
      <c r="I33" s="40">
        <f t="shared" si="12"/>
        <v>54.303129114932148</v>
      </c>
      <c r="J33" s="40">
        <f t="shared" si="13"/>
        <v>70.69610974833202</v>
      </c>
      <c r="L33" t="str">
        <f>$A$15</f>
        <v>Process, plant and machine operatives</v>
      </c>
      <c r="M33" s="18">
        <f t="shared" ref="M33:Q33" si="32">M15/M$18*100</f>
        <v>14.179657513335961</v>
      </c>
      <c r="N33" s="18">
        <f t="shared" si="32"/>
        <v>14.485826877450359</v>
      </c>
      <c r="O33" s="18">
        <f t="shared" si="32"/>
        <v>13.154916268349856</v>
      </c>
      <c r="P33" s="18">
        <f t="shared" si="32"/>
        <v>14.424458091302142</v>
      </c>
      <c r="Q33" s="18">
        <f t="shared" si="32"/>
        <v>14.046577379641379</v>
      </c>
      <c r="R33" s="11"/>
      <c r="S33" s="40">
        <f t="shared" si="15"/>
        <v>12.754008879039565</v>
      </c>
      <c r="T33" s="40">
        <f t="shared" si="16"/>
        <v>51.827491089606347</v>
      </c>
      <c r="U33" s="40">
        <f t="shared" si="17"/>
        <v>64.581499968645915</v>
      </c>
      <c r="W33" t="str">
        <f>$A$15</f>
        <v>Process, plant and machine operatives</v>
      </c>
      <c r="X33" s="18">
        <f t="shared" ref="X33:AB33" si="33">X15/X$18*100</f>
        <v>2.2341694446838019</v>
      </c>
      <c r="Y33" s="18">
        <f t="shared" si="33"/>
        <v>2.2677500133397426</v>
      </c>
      <c r="Z33" s="18">
        <f t="shared" si="33"/>
        <v>1.9979261707575631</v>
      </c>
      <c r="AA33" s="18">
        <f t="shared" si="33"/>
        <v>2.5876983088444869</v>
      </c>
      <c r="AB33" s="18">
        <f t="shared" si="33"/>
        <v>2.6499170840028836</v>
      </c>
      <c r="AC33" s="11"/>
      <c r="AD33" s="40">
        <f t="shared" si="19"/>
        <v>44.042377426103407</v>
      </c>
      <c r="AE33" s="40">
        <f t="shared" si="20"/>
        <v>73.113359778394511</v>
      </c>
      <c r="AF33" s="40">
        <f t="shared" si="21"/>
        <v>117.15573720449792</v>
      </c>
    </row>
    <row r="34" spans="1:32" x14ac:dyDescent="0.2">
      <c r="A34" t="str">
        <f>$A$16</f>
        <v>Elementary occupations</v>
      </c>
      <c r="B34" s="18">
        <f t="shared" si="8"/>
        <v>11.275761082527023</v>
      </c>
      <c r="C34" s="18">
        <f t="shared" si="8"/>
        <v>10.517113489156072</v>
      </c>
      <c r="D34" s="18">
        <f t="shared" si="8"/>
        <v>9.6878546646196835</v>
      </c>
      <c r="E34" s="18">
        <f t="shared" si="8"/>
        <v>9.3566801131612287</v>
      </c>
      <c r="F34" s="18">
        <f t="shared" si="8"/>
        <v>8.5713698809722167</v>
      </c>
      <c r="G34" s="11"/>
      <c r="H34" s="40">
        <f t="shared" si="11"/>
        <v>-5.3385724688007734</v>
      </c>
      <c r="I34" s="40">
        <f t="shared" si="12"/>
        <v>47.199918342114415</v>
      </c>
      <c r="J34" s="40">
        <f t="shared" si="13"/>
        <v>41.861345873313645</v>
      </c>
      <c r="L34" t="str">
        <f>$A$16</f>
        <v>Elementary occupations</v>
      </c>
      <c r="M34" s="18">
        <f t="shared" ref="M34:Q34" si="34">M16/M$18*100</f>
        <v>11.523764652601514</v>
      </c>
      <c r="N34" s="18">
        <f t="shared" si="34"/>
        <v>10.241713024121381</v>
      </c>
      <c r="O34" s="18">
        <f t="shared" si="34"/>
        <v>9.8676022645194763</v>
      </c>
      <c r="P34" s="18">
        <f t="shared" si="34"/>
        <v>9.8218445216740005</v>
      </c>
      <c r="Q34" s="18">
        <f t="shared" si="34"/>
        <v>9.1421526403780344</v>
      </c>
      <c r="R34" s="11"/>
      <c r="S34" s="40">
        <f t="shared" si="15"/>
        <v>-2.1667691022582258</v>
      </c>
      <c r="T34" s="40">
        <f t="shared" si="16"/>
        <v>39.42979884693662</v>
      </c>
      <c r="U34" s="40">
        <f t="shared" si="17"/>
        <v>37.263029744678391</v>
      </c>
      <c r="W34" t="str">
        <f>$A$16</f>
        <v>Elementary occupations</v>
      </c>
      <c r="X34" s="18">
        <f t="shared" ref="X34:AB34" si="35">X16/X$18*100</f>
        <v>10.982909412985443</v>
      </c>
      <c r="Y34" s="18">
        <f t="shared" si="35"/>
        <v>10.844027033699675</v>
      </c>
      <c r="Z34" s="18">
        <f t="shared" si="35"/>
        <v>9.4804295092023434</v>
      </c>
      <c r="AA34" s="18">
        <f t="shared" si="35"/>
        <v>8.8227857395238924</v>
      </c>
      <c r="AB34" s="18">
        <f t="shared" si="35"/>
        <v>7.9309256716893053</v>
      </c>
      <c r="AC34" s="11"/>
      <c r="AD34" s="40">
        <f t="shared" si="19"/>
        <v>-9.1482498754293076</v>
      </c>
      <c r="AE34" s="40">
        <f t="shared" si="20"/>
        <v>56.532668600164484</v>
      </c>
      <c r="AF34" s="40">
        <f t="shared" si="21"/>
        <v>47.384418724735177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6.9917836941680607</v>
      </c>
      <c r="I36" s="43">
        <f t="shared" si="12"/>
        <v>50.221168664560643</v>
      </c>
      <c r="J36" s="43">
        <f t="shared" si="13"/>
        <v>57.212952358728707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5.5965097856749813</v>
      </c>
      <c r="T36" s="43">
        <f t="shared" ref="T36" si="37">IF(O18&gt;0,(T18/O18)*100,0)</f>
        <v>41.965708520297753</v>
      </c>
      <c r="U36" s="43">
        <f t="shared" ref="U36" si="38">IF(O18&gt;0,(U18/O18)*100,0)</f>
        <v>47.562218305972735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8.6019020349986288</v>
      </c>
      <c r="AE36" s="43">
        <f t="shared" ref="AE36" si="40">IF(Z18&gt;0,(AE18/Z18)*100,0)</f>
        <v>59.747805484301153</v>
      </c>
      <c r="AF36" s="43">
        <f t="shared" ref="AF36" si="41">IF(Z18&gt;0,(AF18/Z18)*100,0)</f>
        <v>68.349707519299784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Stoke-on-Trent and Staffordshire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Stoke-on-Trent and Staffordshire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Stoke-on-Trent and Staffordshire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3.0997052491591459</v>
      </c>
      <c r="C46" s="18">
        <f t="shared" si="42"/>
        <v>2.7169412886434818</v>
      </c>
      <c r="D46" s="18">
        <f t="shared" si="42"/>
        <v>0.6391378377428758</v>
      </c>
      <c r="E46" s="18">
        <f t="shared" si="42"/>
        <v>1.2098239114783027</v>
      </c>
      <c r="F46" s="18">
        <f>IF(F$6-D$6 &lt;&gt; 0,(EXP(LN(F8/D8)/(F$6-D$6))-1)*100,0)</f>
        <v>1.0192365520725222</v>
      </c>
      <c r="H46" s="18">
        <f>IF($F$6-$D$6 &lt;&gt; 0,(EXP(LN(1+(H26/100))/($F$6-$D$6))-1)*100,0)</f>
        <v>1.0192365520725222</v>
      </c>
      <c r="I46" s="18">
        <f>IF($F$6-$D$6 &lt;&gt; 0,(EXP(LN(1+(I26/100))/($F$6-$D$6))-1)*100,0)</f>
        <v>3.0581539703759208</v>
      </c>
      <c r="J46" s="18">
        <f>IF($F$6-$D$6 &lt;&gt; 0,(EXP(LN(1+(J26/100))/($F$6-$D$6))-1)*100,0)</f>
        <v>3.7436953170423504</v>
      </c>
      <c r="L46" t="str">
        <f>$A$8</f>
        <v>Managers, directors and senior officials</v>
      </c>
      <c r="M46" s="18">
        <f t="shared" ref="M46:M54" si="43">IF(N$6-M$6 &lt;&gt; 0,(EXP(LN(N8/M8)/(N$6-M$6))-1)*100,0)</f>
        <v>2.7311025841018743</v>
      </c>
      <c r="N46" s="18">
        <f t="shared" ref="N46:N54" si="44">IF(O$6-N$6 &lt;&gt; 0,(EXP(LN(O8/N8)/(O$6-N$6))-1)*100,0)</f>
        <v>-0.50291174001707573</v>
      </c>
      <c r="O46" s="18">
        <f t="shared" ref="O46:O54" si="45">IF(P$6-O$6 &lt;&gt; 0,(EXP(LN(P8/O8)/(P$6-O$6))-1)*100,0)</f>
        <v>0.18736747996703773</v>
      </c>
      <c r="P46" s="18">
        <f t="shared" ref="P46:P54" si="46">IF(Q$6-P$6 &lt;&gt; 0,(EXP(LN(Q8/P8)/(Q$6-P$6))-1)*100,0)</f>
        <v>0.86760370462353187</v>
      </c>
      <c r="Q46" s="18">
        <f>IF(Q$6-O$6 &lt;&gt; 0,(EXP(LN(Q8/O8)/(Q$6-O$6))-1)*100,0)</f>
        <v>0.64034666557839515</v>
      </c>
      <c r="S46" s="18">
        <f>IF($F$6-$D$6 &lt;&gt; 0,(EXP(LN(1+(S26/100))/($F$6-$D$6))-1)*100,0)</f>
        <v>0.64034666557839515</v>
      </c>
      <c r="T46" s="18">
        <f>IF($F$6-$D$6 &lt;&gt; 0,(EXP(LN(1+(T26/100))/($F$6-$D$6))-1)*100,0)</f>
        <v>2.7389549537113256</v>
      </c>
      <c r="U46" s="18">
        <f>IF($F$6-$D$6 &lt;&gt; 0,(EXP(LN(1+(U26/100))/($F$6-$D$6))-1)*100,0)</f>
        <v>3.1840725293328598</v>
      </c>
      <c r="W46" t="str">
        <f>$A$8</f>
        <v>Managers, directors and senior officials</v>
      </c>
      <c r="X46" s="18">
        <f t="shared" ref="X46:X54" si="47">IF(Y$6-X$6 &lt;&gt; 0,(EXP(LN(Y8/X8)/(Y$6-X$6))-1)*100,0)</f>
        <v>3.8640571161062898</v>
      </c>
      <c r="Y46" s="18">
        <f t="shared" ref="Y46:Y54" si="48">IF(Z$6-Y$6 &lt;&gt; 0,(EXP(LN(Z8/Y8)/(Z$6-Y$6))-1)*100,0)</f>
        <v>9.2133583961050647</v>
      </c>
      <c r="Z46" s="18">
        <f t="shared" ref="Z46:Z54" si="49">IF(AA$6-Z$6 &lt;&gt; 0,(EXP(LN(AA8/Z8)/(AA$6-Z$6))-1)*100,0)</f>
        <v>1.4489823215548592</v>
      </c>
      <c r="AA46" s="18">
        <f t="shared" ref="AA46:AA54" si="50">IF(AB$6-AA$6 &lt;&gt; 0,(EXP(LN(AB8/AA8)/(AB$6-AA$6))-1)*100,0)</f>
        <v>1.7772680726204415</v>
      </c>
      <c r="AB46" s="18">
        <f>IF(AB$6-Z$6 &lt;&gt; 0,(EXP(LN(AB8/Z8)/(AB$6-Z$6))-1)*100,0)</f>
        <v>1.6677216225413405</v>
      </c>
      <c r="AD46" s="18">
        <f>IF($F$6-$D$6 &lt;&gt; 0,(EXP(LN(1+(AD26/100))/($F$6-$D$6))-1)*100,0)</f>
        <v>1.6677216225413405</v>
      </c>
      <c r="AE46" s="18">
        <f>IF($F$6-$D$6 &lt;&gt; 0,(EXP(LN(1+(AE26/100))/($F$6-$D$6))-1)*100,0)</f>
        <v>3.6110708360598487</v>
      </c>
      <c r="AF46" s="18">
        <f>IF($F$6-$D$6 &lt;&gt; 0,(EXP(LN(1+(AF26/100))/($F$6-$D$6))-1)*100,0)</f>
        <v>4.6737083096805021</v>
      </c>
    </row>
    <row r="47" spans="1:32" x14ac:dyDescent="0.2">
      <c r="A47" t="str">
        <f>$A$9</f>
        <v>Professional occupations</v>
      </c>
      <c r="B47" s="18">
        <f t="shared" si="42"/>
        <v>3.8301632080031789</v>
      </c>
      <c r="C47" s="18">
        <f t="shared" si="42"/>
        <v>4.4807844609883851</v>
      </c>
      <c r="D47" s="18">
        <f t="shared" si="42"/>
        <v>1.5710010879999237</v>
      </c>
      <c r="E47" s="18">
        <f t="shared" si="42"/>
        <v>1.0423293564047365</v>
      </c>
      <c r="F47" s="18">
        <f>IF(F$6-D$6 &lt;&gt; 0,(EXP(LN(F9/D9)/(F$6-D$6))-1)*100,0)</f>
        <v>1.2182468120947698</v>
      </c>
      <c r="H47" s="18">
        <f t="shared" ref="H47:J56" si="51">IF($F$6-$D$6 &lt;&gt; 0,(EXP(LN(1+(H27/100))/($F$6-$D$6))-1)*100,0)</f>
        <v>1.2182468120947698</v>
      </c>
      <c r="I47" s="18">
        <f t="shared" si="51"/>
        <v>2.8196265046539049</v>
      </c>
      <c r="J47" s="18">
        <f t="shared" si="51"/>
        <v>3.6684341012975352</v>
      </c>
      <c r="L47" t="str">
        <f>$A$9</f>
        <v>Professional occupations</v>
      </c>
      <c r="M47" s="18">
        <f t="shared" si="43"/>
        <v>3.6319217977306639</v>
      </c>
      <c r="N47" s="18">
        <f t="shared" si="44"/>
        <v>5.0377166664204109</v>
      </c>
      <c r="O47" s="18">
        <f t="shared" si="45"/>
        <v>1.3271127233646096</v>
      </c>
      <c r="P47" s="18">
        <f t="shared" si="46"/>
        <v>0.77511949671831282</v>
      </c>
      <c r="Q47" s="18">
        <f>IF(Q$6-O$6 &lt;&gt; 0,(EXP(LN(Q9/O9)/(Q$6-O$6))-1)*100,0)</f>
        <v>0.95878230982313628</v>
      </c>
      <c r="S47" s="18">
        <f t="shared" ref="S47:U47" si="52">IF($F$6-$D$6 &lt;&gt; 0,(EXP(LN(1+(S27/100))/($F$6-$D$6))-1)*100,0)</f>
        <v>0.95878230982313628</v>
      </c>
      <c r="T47" s="18">
        <f t="shared" si="52"/>
        <v>2.318809685076606</v>
      </c>
      <c r="U47" s="18">
        <f t="shared" si="52"/>
        <v>3.0276363796436723</v>
      </c>
      <c r="W47" t="str">
        <f>$A$9</f>
        <v>Professional occupations</v>
      </c>
      <c r="X47" s="18">
        <f t="shared" si="47"/>
        <v>4.0361957705004281</v>
      </c>
      <c r="Y47" s="18">
        <f t="shared" si="48"/>
        <v>3.9075706905693064</v>
      </c>
      <c r="Z47" s="18">
        <f t="shared" si="49"/>
        <v>1.8222874625294594</v>
      </c>
      <c r="AA47" s="18">
        <f t="shared" si="50"/>
        <v>1.3072928022181296</v>
      </c>
      <c r="AB47" s="18">
        <f>IF(AB$6-Z$6 &lt;&gt; 0,(EXP(LN(AB9/Z9)/(AB$6-Z$6))-1)*100,0)</f>
        <v>1.4786676221158368</v>
      </c>
      <c r="AD47" s="18">
        <f t="shared" ref="AD47:AF47" si="53">IF($F$6-$D$6 &lt;&gt; 0,(EXP(LN(1+(AD27/100))/($F$6-$D$6))-1)*100,0)</f>
        <v>1.4786676221158368</v>
      </c>
      <c r="AE47" s="18">
        <f t="shared" si="53"/>
        <v>3.3067996468453487</v>
      </c>
      <c r="AF47" s="18">
        <f t="shared" si="53"/>
        <v>4.2810480532663231</v>
      </c>
    </row>
    <row r="48" spans="1:32" x14ac:dyDescent="0.2">
      <c r="A48" t="str">
        <f>$A$10</f>
        <v>Associate professional occupations</v>
      </c>
      <c r="B48" s="18">
        <f t="shared" si="42"/>
        <v>2.0088933518325192</v>
      </c>
      <c r="C48" s="18">
        <f t="shared" si="42"/>
        <v>3.1317821179767558</v>
      </c>
      <c r="D48" s="18">
        <f t="shared" si="42"/>
        <v>-0.28686800458898043</v>
      </c>
      <c r="E48" s="18">
        <f t="shared" si="42"/>
        <v>0.81490179794767581</v>
      </c>
      <c r="F48" s="18">
        <f t="shared" ref="F48:F56" si="54">IF(F$6-D$6 &lt;&gt; 0,(EXP(LN(F10/D10)/(F$6-D$6))-1)*100,0)</f>
        <v>0.44629914283100813</v>
      </c>
      <c r="H48" s="18">
        <f t="shared" si="51"/>
        <v>0.44629914283100813</v>
      </c>
      <c r="I48" s="18">
        <f t="shared" si="51"/>
        <v>2.586864156907609</v>
      </c>
      <c r="J48" s="18">
        <f t="shared" si="51"/>
        <v>2.9020703832254302</v>
      </c>
      <c r="L48" t="str">
        <f>$A$10</f>
        <v>Associate professional occupations</v>
      </c>
      <c r="M48" s="18">
        <f t="shared" si="43"/>
        <v>1.6031187760054078</v>
      </c>
      <c r="N48" s="18">
        <f t="shared" si="44"/>
        <v>2.6988326384332462</v>
      </c>
      <c r="O48" s="18">
        <f t="shared" si="45"/>
        <v>-1.0577324292328272</v>
      </c>
      <c r="P48" s="18">
        <f>IF(Q$6-P$6 &lt;&gt; 0,(EXP(LN(Q10/P10)/(Q$6-P$6))-1)*100,0)</f>
        <v>0.34527216381916581</v>
      </c>
      <c r="Q48" s="18">
        <f t="shared" ref="Q48:Q54" si="55">IF(Q$6-O$6 &lt;&gt; 0,(EXP(LN(Q10/O10)/(Q$6-O$6))-1)*100,0)</f>
        <v>-0.12459273360500012</v>
      </c>
      <c r="S48" s="18">
        <f t="shared" ref="S48:U48" si="56">IF($F$6-$D$6 &lt;&gt; 0,(EXP(LN(1+(S28/100))/($F$6-$D$6))-1)*100,0)</f>
        <v>-0.12459273360500012</v>
      </c>
      <c r="T48" s="18">
        <f t="shared" si="56"/>
        <v>2.0768481111518744</v>
      </c>
      <c r="U48" s="18">
        <f t="shared" si="56"/>
        <v>1.9836297297864292</v>
      </c>
      <c r="W48" t="str">
        <f>$A$10</f>
        <v>Associate professional occupations</v>
      </c>
      <c r="X48" s="18">
        <f t="shared" si="47"/>
        <v>2.5060142808592811</v>
      </c>
      <c r="Y48" s="18">
        <f t="shared" si="48"/>
        <v>3.650595022173575</v>
      </c>
      <c r="Z48" s="18">
        <f t="shared" si="49"/>
        <v>0.59848871074499321</v>
      </c>
      <c r="AA48" s="18">
        <f t="shared" si="50"/>
        <v>1.3065325207562317</v>
      </c>
      <c r="AB48" s="18">
        <f t="shared" ref="AB48:AB54" si="57">IF(AB$6-Z$6 &lt;&gt; 0,(EXP(LN(AB10/Z10)/(AB$6-Z$6))-1)*100,0)</f>
        <v>1.0699659274308049</v>
      </c>
      <c r="AD48" s="18">
        <f t="shared" ref="AD48:AF48" si="58">IF($F$6-$D$6 &lt;&gt; 0,(EXP(LN(1+(AD28/100))/($F$6-$D$6))-1)*100,0)</f>
        <v>1.0699659274308049</v>
      </c>
      <c r="AE48" s="18">
        <f t="shared" si="58"/>
        <v>3.149654672199298</v>
      </c>
      <c r="AF48" s="18">
        <f t="shared" si="58"/>
        <v>3.86173427473957</v>
      </c>
    </row>
    <row r="49" spans="1:32" x14ac:dyDescent="0.2">
      <c r="A49" t="str">
        <f>$A$11</f>
        <v>Administrative and secretarial occupations</v>
      </c>
      <c r="B49" s="18">
        <f t="shared" si="42"/>
        <v>-1.6440707836644641</v>
      </c>
      <c r="C49" s="18">
        <f t="shared" si="42"/>
        <v>3.259730162701846</v>
      </c>
      <c r="D49" s="18">
        <f t="shared" si="42"/>
        <v>-0.8747927862691296</v>
      </c>
      <c r="E49" s="18">
        <f t="shared" si="42"/>
        <v>-0.96106270056505183</v>
      </c>
      <c r="F49" s="18">
        <f t="shared" si="54"/>
        <v>-0.93231440811619715</v>
      </c>
      <c r="H49" s="18">
        <f t="shared" si="51"/>
        <v>-0.93231440811619715</v>
      </c>
      <c r="I49" s="18">
        <f t="shared" si="51"/>
        <v>2.5954650880858354</v>
      </c>
      <c r="J49" s="18">
        <f t="shared" si="51"/>
        <v>1.9580277111892475</v>
      </c>
      <c r="L49" t="str">
        <f>$A$11</f>
        <v>Administrative and secretarial occupations</v>
      </c>
      <c r="M49" s="18">
        <f t="shared" si="43"/>
        <v>-2.4238468383469769</v>
      </c>
      <c r="N49" s="18">
        <f t="shared" si="44"/>
        <v>17.780322918757662</v>
      </c>
      <c r="O49" s="18">
        <f t="shared" si="45"/>
        <v>-0.13176145911517612</v>
      </c>
      <c r="P49" s="18">
        <f t="shared" si="46"/>
        <v>1.0901406698951233</v>
      </c>
      <c r="Q49" s="18">
        <f t="shared" si="55"/>
        <v>0.68118780181685157</v>
      </c>
      <c r="S49" s="18">
        <f t="shared" ref="S49:U49" si="59">IF($F$6-$D$6 &lt;&gt; 0,(EXP(LN(1+(S29/100))/($F$6-$D$6))-1)*100,0)</f>
        <v>0.68118780181685157</v>
      </c>
      <c r="T49" s="18">
        <f t="shared" si="59"/>
        <v>2.2180671596732981</v>
      </c>
      <c r="U49" s="18">
        <f t="shared" si="59"/>
        <v>2.7256947759311201</v>
      </c>
      <c r="W49" t="str">
        <f>$A$11</f>
        <v>Administrative and secretarial occupations</v>
      </c>
      <c r="X49" s="18">
        <f t="shared" si="47"/>
        <v>-1.3606263066363478</v>
      </c>
      <c r="Y49" s="18">
        <f t="shared" si="48"/>
        <v>-1.8771681238906268</v>
      </c>
      <c r="Z49" s="18">
        <f t="shared" si="49"/>
        <v>-1.1971682804610029</v>
      </c>
      <c r="AA49" s="18">
        <f t="shared" si="50"/>
        <v>-2.0201650739919974</v>
      </c>
      <c r="AB49" s="18">
        <f t="shared" si="57"/>
        <v>-1.7465973438932303</v>
      </c>
      <c r="AD49" s="18">
        <f t="shared" ref="AD49:AF49" si="60">IF($F$6-$D$6 &lt;&gt; 0,(EXP(LN(1+(AD29/100))/($F$6-$D$6))-1)*100,0)</f>
        <v>-1.7465973438932303</v>
      </c>
      <c r="AE49" s="18">
        <f t="shared" si="60"/>
        <v>2.7500207393382547</v>
      </c>
      <c r="AF49" s="18">
        <f t="shared" si="60"/>
        <v>1.6059061115479834</v>
      </c>
    </row>
    <row r="50" spans="1:32" x14ac:dyDescent="0.2">
      <c r="A50" t="str">
        <f>$A$12</f>
        <v>Skilled trades occupations</v>
      </c>
      <c r="B50" s="18">
        <f t="shared" si="42"/>
        <v>0.84217776224870811</v>
      </c>
      <c r="C50" s="18">
        <f t="shared" si="42"/>
        <v>-14.707014132166895</v>
      </c>
      <c r="D50" s="18">
        <f t="shared" si="42"/>
        <v>-0.1046062138502557</v>
      </c>
      <c r="E50" s="18">
        <f t="shared" si="42"/>
        <v>-0.73505291943914974</v>
      </c>
      <c r="F50" s="18">
        <f t="shared" si="54"/>
        <v>-0.52534735024309942</v>
      </c>
      <c r="H50" s="18">
        <f t="shared" si="51"/>
        <v>-0.52534735024309942</v>
      </c>
      <c r="I50" s="18">
        <f t="shared" si="51"/>
        <v>2.3082376296023721</v>
      </c>
      <c r="J50" s="18">
        <f t="shared" si="51"/>
        <v>1.9306811708438509</v>
      </c>
      <c r="L50" t="str">
        <f>$A$12</f>
        <v>Skilled trades occupations</v>
      </c>
      <c r="M50" s="18">
        <f t="shared" si="43"/>
        <v>0.94752287017179082</v>
      </c>
      <c r="N50" s="18">
        <f t="shared" si="44"/>
        <v>-16.662668445227958</v>
      </c>
      <c r="O50" s="18">
        <f t="shared" si="45"/>
        <v>-0.37716749018094076</v>
      </c>
      <c r="P50" s="18">
        <f t="shared" si="46"/>
        <v>-0.91964908353904251</v>
      </c>
      <c r="Q50" s="18">
        <f t="shared" si="55"/>
        <v>-0.73915090533994698</v>
      </c>
      <c r="S50" s="18">
        <f t="shared" ref="S50:U50" si="61">IF($F$6-$D$6 &lt;&gt; 0,(EXP(LN(1+(S30/100))/($F$6-$D$6))-1)*100,0)</f>
        <v>-0.73915090533994698</v>
      </c>
      <c r="T50" s="18">
        <f t="shared" si="61"/>
        <v>2.1640479077606356</v>
      </c>
      <c r="U50" s="18">
        <f t="shared" si="61"/>
        <v>1.6242641580901163</v>
      </c>
      <c r="W50" t="str">
        <f>$A$12</f>
        <v>Skilled trades occupations</v>
      </c>
      <c r="X50" s="18">
        <f t="shared" si="47"/>
        <v>-0.35184822700343732</v>
      </c>
      <c r="Y50" s="18">
        <f t="shared" si="48"/>
        <v>8.1908912682032486</v>
      </c>
      <c r="Z50" s="18">
        <f t="shared" si="49"/>
        <v>2.2286426039986429</v>
      </c>
      <c r="AA50" s="18">
        <f t="shared" si="50"/>
        <v>0.62852044047945199</v>
      </c>
      <c r="AB50" s="18">
        <f t="shared" si="57"/>
        <v>1.1590920982365693</v>
      </c>
      <c r="AD50" s="18">
        <f t="shared" ref="AD50:AF50" si="62">IF($F$6-$D$6 &lt;&gt; 0,(EXP(LN(1+(AD30/100))/($F$6-$D$6))-1)*100,0)</f>
        <v>1.1590920982365693</v>
      </c>
      <c r="AE50" s="18">
        <f t="shared" si="62"/>
        <v>3.494604326740447</v>
      </c>
      <c r="AF50" s="18">
        <f t="shared" si="62"/>
        <v>4.2341920614354933</v>
      </c>
    </row>
    <row r="51" spans="1:32" x14ac:dyDescent="0.2">
      <c r="A51" t="str">
        <f>$A$13</f>
        <v>Caring, leisure and other service occupations</v>
      </c>
      <c r="B51" s="18">
        <f t="shared" si="42"/>
        <v>0.58185536954922235</v>
      </c>
      <c r="C51" s="18">
        <f t="shared" si="42"/>
        <v>-4.1780170335702245</v>
      </c>
      <c r="D51" s="18">
        <f t="shared" si="42"/>
        <v>1.4271801453705546</v>
      </c>
      <c r="E51" s="18">
        <f t="shared" si="42"/>
        <v>0.77642210040005377</v>
      </c>
      <c r="F51" s="18">
        <f t="shared" si="54"/>
        <v>0.99287620178172276</v>
      </c>
      <c r="H51" s="18">
        <f t="shared" si="51"/>
        <v>0.99287620178172276</v>
      </c>
      <c r="I51" s="18">
        <f t="shared" si="51"/>
        <v>3.2240013687118818</v>
      </c>
      <c r="J51" s="18">
        <f t="shared" si="51"/>
        <v>3.8772185008712601</v>
      </c>
      <c r="L51" t="str">
        <f>$A$13</f>
        <v>Caring, leisure and other service occupations</v>
      </c>
      <c r="M51" s="18">
        <f t="shared" si="43"/>
        <v>0.74853967016044187</v>
      </c>
      <c r="N51" s="18">
        <f t="shared" si="44"/>
        <v>-3.4039270420104684</v>
      </c>
      <c r="O51" s="18">
        <f t="shared" si="45"/>
        <v>2.5904761118036079</v>
      </c>
      <c r="P51" s="18">
        <f t="shared" si="46"/>
        <v>1.094011205038492</v>
      </c>
      <c r="Q51" s="18">
        <f t="shared" si="55"/>
        <v>1.5903915807973235</v>
      </c>
      <c r="S51" s="18">
        <f t="shared" ref="S51:U51" si="63">IF($F$6-$D$6 &lt;&gt; 0,(EXP(LN(1+(S31/100))/($F$6-$D$6))-1)*100,0)</f>
        <v>1.5903915807973235</v>
      </c>
      <c r="T51" s="18">
        <f t="shared" si="63"/>
        <v>2.7828284185686281</v>
      </c>
      <c r="U51" s="18">
        <f t="shared" si="63"/>
        <v>3.9051079561844393</v>
      </c>
      <c r="W51" t="str">
        <f>$A$13</f>
        <v>Caring, leisure and other service occupations</v>
      </c>
      <c r="X51" s="18">
        <f t="shared" si="47"/>
        <v>0.55197224651903909</v>
      </c>
      <c r="Y51" s="18">
        <f t="shared" si="48"/>
        <v>-4.3174747129259945</v>
      </c>
      <c r="Z51" s="18">
        <f t="shared" si="49"/>
        <v>1.2097640001978993</v>
      </c>
      <c r="AA51" s="18">
        <f t="shared" si="50"/>
        <v>0.7135507966069099</v>
      </c>
      <c r="AB51" s="18">
        <f t="shared" si="57"/>
        <v>0.8786842911129078</v>
      </c>
      <c r="AD51" s="18">
        <f t="shared" ref="AD51:AF51" si="64">IF($F$6-$D$6 &lt;&gt; 0,(EXP(LN(1+(AD31/100))/($F$6-$D$6))-1)*100,0)</f>
        <v>0.8786842911129078</v>
      </c>
      <c r="AE51" s="18">
        <f t="shared" si="64"/>
        <v>3.3014755601659562</v>
      </c>
      <c r="AF51" s="18">
        <f t="shared" si="64"/>
        <v>3.8721347644764981</v>
      </c>
    </row>
    <row r="52" spans="1:32" x14ac:dyDescent="0.2">
      <c r="A52" t="str">
        <f>$A$14</f>
        <v>Sales and customer service occupations</v>
      </c>
      <c r="B52" s="18">
        <f t="shared" si="42"/>
        <v>-2.1003369331350163</v>
      </c>
      <c r="C52" s="18">
        <f t="shared" si="42"/>
        <v>-1.3602264612535442</v>
      </c>
      <c r="D52" s="18">
        <f t="shared" si="42"/>
        <v>0.4541796258313191</v>
      </c>
      <c r="E52" s="18">
        <f t="shared" si="42"/>
        <v>0.16278921982821881</v>
      </c>
      <c r="F52" s="18">
        <f t="shared" si="54"/>
        <v>0.2598253177952925</v>
      </c>
      <c r="H52" s="18">
        <f t="shared" si="51"/>
        <v>0.2598253177952925</v>
      </c>
      <c r="I52" s="18">
        <f t="shared" si="51"/>
        <v>2.5800139970559188</v>
      </c>
      <c r="J52" s="18">
        <f t="shared" si="51"/>
        <v>2.7629458783871463</v>
      </c>
      <c r="L52" t="str">
        <f>$A$14</f>
        <v>Sales and customer service occupations</v>
      </c>
      <c r="M52" s="18">
        <f t="shared" si="43"/>
        <v>-1.4427108102447628</v>
      </c>
      <c r="N52" s="18">
        <f t="shared" si="44"/>
        <v>1.4094701893576866</v>
      </c>
      <c r="O52" s="18">
        <f t="shared" si="45"/>
        <v>1.161314104261435</v>
      </c>
      <c r="P52" s="18">
        <f t="shared" si="46"/>
        <v>0.36139773869363623</v>
      </c>
      <c r="Q52" s="18">
        <f t="shared" si="55"/>
        <v>0.62733124514906535</v>
      </c>
      <c r="S52" s="18">
        <f t="shared" ref="S52:U52" si="65">IF($F$6-$D$6 &lt;&gt; 0,(EXP(LN(1+(S32/100))/($F$6-$D$6))-1)*100,0)</f>
        <v>0.62733124514906535</v>
      </c>
      <c r="T52" s="18">
        <f t="shared" si="65"/>
        <v>2.0433769627705267</v>
      </c>
      <c r="U52" s="18">
        <f t="shared" si="65"/>
        <v>2.5213300057874255</v>
      </c>
      <c r="W52" t="str">
        <f>$A$14</f>
        <v>Sales and customer service occupations</v>
      </c>
      <c r="X52" s="18">
        <f t="shared" si="47"/>
        <v>-2.554653582070765</v>
      </c>
      <c r="Y52" s="18">
        <f t="shared" si="48"/>
        <v>-3.3286775277200031</v>
      </c>
      <c r="Z52" s="18">
        <f t="shared" si="49"/>
        <v>-8.627927721932549E-2</v>
      </c>
      <c r="AA52" s="18">
        <f t="shared" si="50"/>
        <v>2.6793768954869179E-3</v>
      </c>
      <c r="AB52" s="18">
        <f t="shared" si="57"/>
        <v>-2.6982304857514627E-2</v>
      </c>
      <c r="AD52" s="18">
        <f t="shared" ref="AD52:AF52" si="66">IF($F$6-$D$6 &lt;&gt; 0,(EXP(LN(1+(AD32/100))/($F$6-$D$6))-1)*100,0)</f>
        <v>-2.6982304857514627E-2</v>
      </c>
      <c r="AE52" s="18">
        <f t="shared" si="66"/>
        <v>2.9559760474903385</v>
      </c>
      <c r="AF52" s="18">
        <f t="shared" si="66"/>
        <v>2.9380424850320219</v>
      </c>
    </row>
    <row r="53" spans="1:32" x14ac:dyDescent="0.2">
      <c r="A53" t="str">
        <f>$A$15</f>
        <v>Process, plant and machine operatives</v>
      </c>
      <c r="B53" s="18">
        <f t="shared" si="42"/>
        <v>1.650561606089096</v>
      </c>
      <c r="C53" s="18">
        <f t="shared" si="42"/>
        <v>-12.790172539229816</v>
      </c>
      <c r="D53" s="18">
        <f t="shared" si="42"/>
        <v>2.9384824613185145</v>
      </c>
      <c r="E53" s="18">
        <f t="shared" si="42"/>
        <v>6.9976600996857208E-2</v>
      </c>
      <c r="F53" s="18">
        <f t="shared" si="54"/>
        <v>1.0171518006273583</v>
      </c>
      <c r="H53" s="18">
        <f t="shared" si="51"/>
        <v>1.0171518006273583</v>
      </c>
      <c r="I53" s="18">
        <f t="shared" si="51"/>
        <v>2.9338733928869543</v>
      </c>
      <c r="J53" s="18">
        <f t="shared" si="51"/>
        <v>3.6290638483908344</v>
      </c>
      <c r="L53" t="str">
        <f>$A$15</f>
        <v>Process, plant and machine operatives</v>
      </c>
      <c r="M53" s="18">
        <f t="shared" si="43"/>
        <v>1.6853608044005819</v>
      </c>
      <c r="N53" s="18">
        <f t="shared" si="44"/>
        <v>-12.769350937009438</v>
      </c>
      <c r="O53" s="18">
        <f t="shared" si="45"/>
        <v>2.4950608926655793</v>
      </c>
      <c r="P53" s="18">
        <f t="shared" si="46"/>
        <v>-3.1832710826484867E-2</v>
      </c>
      <c r="Q53" s="18">
        <f t="shared" si="55"/>
        <v>0.80346625235043767</v>
      </c>
      <c r="S53" s="18">
        <f t="shared" ref="S53:U53" si="67">IF($F$6-$D$6 &lt;&gt; 0,(EXP(LN(1+(S33/100))/($F$6-$D$6))-1)*100,0)</f>
        <v>0.80346625235043767</v>
      </c>
      <c r="T53" s="18">
        <f t="shared" si="67"/>
        <v>2.8229424331970288</v>
      </c>
      <c r="U53" s="18">
        <f t="shared" si="67"/>
        <v>3.3773514064125099</v>
      </c>
      <c r="W53" t="str">
        <f>$A$15</f>
        <v>Process, plant and machine operatives</v>
      </c>
      <c r="X53" s="18">
        <f t="shared" si="47"/>
        <v>1.3886162364737054</v>
      </c>
      <c r="Y53" s="18">
        <f t="shared" si="48"/>
        <v>-12.948053769883449</v>
      </c>
      <c r="Z53" s="18">
        <f t="shared" si="49"/>
        <v>6.0809467266430772</v>
      </c>
      <c r="AA53" s="18">
        <f t="shared" si="50"/>
        <v>0.7002003461060502</v>
      </c>
      <c r="AB53" s="18">
        <f t="shared" si="57"/>
        <v>2.4627525916122162</v>
      </c>
      <c r="AD53" s="18">
        <f t="shared" ref="AD53:AF53" si="68">IF($F$6-$D$6 &lt;&gt; 0,(EXP(LN(1+(AD33/100))/($F$6-$D$6))-1)*100,0)</f>
        <v>2.4627525916122162</v>
      </c>
      <c r="AE53" s="18">
        <f t="shared" si="68"/>
        <v>3.7262568039779564</v>
      </c>
      <c r="AF53" s="18">
        <f t="shared" si="68"/>
        <v>5.3055887410560443</v>
      </c>
    </row>
    <row r="54" spans="1:32" x14ac:dyDescent="0.2">
      <c r="A54" t="str">
        <f>$A$16</f>
        <v>Elementary occupations</v>
      </c>
      <c r="B54" s="18">
        <f t="shared" si="42"/>
        <v>-0.66188866036127614</v>
      </c>
      <c r="C54" s="18">
        <f t="shared" si="42"/>
        <v>-10.358590705163129</v>
      </c>
      <c r="D54" s="18">
        <f t="shared" si="42"/>
        <v>-2.3494172441629324E-2</v>
      </c>
      <c r="E54" s="18">
        <f t="shared" si="42"/>
        <v>-0.53544867941155427</v>
      </c>
      <c r="F54" s="18">
        <f t="shared" si="54"/>
        <v>-0.36508912980179886</v>
      </c>
      <c r="H54" s="18">
        <f t="shared" si="51"/>
        <v>-0.36508912980179886</v>
      </c>
      <c r="I54" s="18">
        <f t="shared" si="51"/>
        <v>2.6109805956118004</v>
      </c>
      <c r="J54" s="18">
        <f t="shared" si="51"/>
        <v>2.3585845588047327</v>
      </c>
      <c r="L54" t="str">
        <f>$A$16</f>
        <v>Elementary occupations</v>
      </c>
      <c r="M54" s="18">
        <f t="shared" si="43"/>
        <v>-1.7949994896914068</v>
      </c>
      <c r="N54" s="18">
        <f t="shared" si="44"/>
        <v>-7.4527880663525448</v>
      </c>
      <c r="O54" s="18">
        <f t="shared" si="45"/>
        <v>0.53029060570741748</v>
      </c>
      <c r="P54" s="18">
        <f t="shared" si="46"/>
        <v>-0.48233658537664148</v>
      </c>
      <c r="Q54" s="18">
        <f t="shared" si="55"/>
        <v>-0.14593263083124697</v>
      </c>
      <c r="S54" s="18">
        <f t="shared" ref="S54:U54" si="69">IF($F$6-$D$6 &lt;&gt; 0,(EXP(LN(1+(S34/100))/($F$6-$D$6))-1)*100,0)</f>
        <v>-0.14593263083124697</v>
      </c>
      <c r="T54" s="18">
        <f t="shared" si="69"/>
        <v>2.2406746834369384</v>
      </c>
      <c r="U54" s="18">
        <f t="shared" si="69"/>
        <v>2.1339759319343399</v>
      </c>
      <c r="W54" t="str">
        <f>$A$16</f>
        <v>Elementary occupations</v>
      </c>
      <c r="X54" s="18">
        <f t="shared" si="47"/>
        <v>0.69032108335460585</v>
      </c>
      <c r="Y54" s="18">
        <f t="shared" si="48"/>
        <v>-13.616330327806924</v>
      </c>
      <c r="Z54" s="18">
        <f t="shared" si="49"/>
        <v>-0.7052950769036781</v>
      </c>
      <c r="AA54" s="18">
        <f t="shared" si="50"/>
        <v>-0.60368471160904269</v>
      </c>
      <c r="AB54" s="18">
        <f t="shared" si="57"/>
        <v>-0.63756638145908706</v>
      </c>
      <c r="AD54" s="18">
        <f t="shared" ref="AD54:AF54" si="70">IF($F$6-$D$6 &lt;&gt; 0,(EXP(LN(1+(AD34/100))/($F$6-$D$6))-1)*100,0)</f>
        <v>-0.63756638145908706</v>
      </c>
      <c r="AE54" s="18">
        <f t="shared" si="70"/>
        <v>3.0323643439323256</v>
      </c>
      <c r="AF54" s="18">
        <f t="shared" si="70"/>
        <v>2.6195497582228056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1.0830238020725247</v>
      </c>
      <c r="C56" s="26">
        <f>IF(D$6-C$6 &lt;&gt; 0,(EXP(LN(D18/C18)/(D$6-C$6))-1)*100,0)</f>
        <v>-2.6854853299247194</v>
      </c>
      <c r="D56" s="26">
        <f>IF(E$6-D$6 &lt;&gt; 0,(EXP(LN(E18/D18)/(E$6-D$6))-1)*100,0)</f>
        <v>0.67441639592689118</v>
      </c>
      <c r="E56" s="26">
        <f>IF(F$6-E$6 &lt;&gt; 0,(EXP(LN(F18/E18)/(F$6-E$6))-1)*100,0)</f>
        <v>0.34032016372831375</v>
      </c>
      <c r="F56" s="26">
        <f t="shared" si="54"/>
        <v>0.45156220068820474</v>
      </c>
      <c r="H56" s="26">
        <f t="shared" si="51"/>
        <v>0.45156220068820474</v>
      </c>
      <c r="I56" s="26">
        <f t="shared" ref="I56" si="71">IF($F$6-$D$6 &lt;&gt; 0,(EXP(LN(1+(I36/100))/($F$6-$D$6))-1)*100,0)</f>
        <v>2.7500580133690944</v>
      </c>
      <c r="J56" s="26">
        <f t="shared" ref="J56" si="72">IF($F$6-$D$6 &lt;&gt; 0,(EXP(LN(1+(J36/100))/($F$6-$D$6))-1)*100,0)</f>
        <v>3.0621555641642706</v>
      </c>
      <c r="L56" s="24" t="str">
        <f>$A$18</f>
        <v>All occupations</v>
      </c>
      <c r="M56" s="26">
        <f>IF(N$6-M$6 &lt;&gt; 0,(EXP(LN(N18/M18)/(N$6-M$6))-1)*100,0)</f>
        <v>1.1437488724700851</v>
      </c>
      <c r="N56" s="26">
        <f>IF(O$6-N$6 &lt;&gt; 0,(EXP(LN(O18/N18)/(O$6-N$6))-1)*100,0)</f>
        <v>-3.9440422912996209</v>
      </c>
      <c r="O56" s="26">
        <f>IF(P$6-O$6 &lt;&gt; 0,(EXP(LN(P18/O18)/(P$6-O$6))-1)*100,0)</f>
        <v>0.6237860961767705</v>
      </c>
      <c r="P56" s="26">
        <f>IF(Q$6-P$6 &lt;&gt; 0,(EXP(LN(Q18/P18)/(Q$6-P$6))-1)*100,0)</f>
        <v>0.23390015339430636</v>
      </c>
      <c r="Q56" s="26">
        <f t="shared" ref="Q56" si="73">IF(Q$6-O$6 &lt;&gt; 0,(EXP(LN(Q18/O18)/(Q$6-O$6))-1)*100,0)</f>
        <v>0.36369399049358542</v>
      </c>
      <c r="S56" s="26">
        <f t="shared" ref="S56:U56" si="74">IF($F$6-$D$6 &lt;&gt; 0,(EXP(LN(1+(S36/100))/($F$6-$D$6))-1)*100,0)</f>
        <v>0.36369399049358542</v>
      </c>
      <c r="T56" s="26">
        <f t="shared" si="74"/>
        <v>2.3636029552808413</v>
      </c>
      <c r="U56" s="26">
        <f t="shared" si="74"/>
        <v>2.6277982326567084</v>
      </c>
      <c r="W56" s="24" t="str">
        <f>$A$18</f>
        <v>All occupations</v>
      </c>
      <c r="X56" s="26">
        <f>IF(Y$6-X$6 &lt;&gt; 0,(EXP(LN(Y18/X18)/(Y$6-X$6))-1)*100,0)</f>
        <v>1.0111762150902592</v>
      </c>
      <c r="Y56" s="26">
        <f>IF(Z$6-Y$6 &lt;&gt; 0,(EXP(LN(Z18/Y18)/(Z$6-Y$6))-1)*100,0)</f>
        <v>-1.1915179279403998</v>
      </c>
      <c r="Z56" s="26">
        <f>IF(AA$6-Z$6 &lt;&gt; 0,(EXP(LN(AA18/Z18)/(AA$6-Z$6))-1)*100,0)</f>
        <v>0.73271645621606485</v>
      </c>
      <c r="AA56" s="26">
        <f>IF(AB$6-AA$6 &lt;&gt; 0,(EXP(LN(AB18/AA18)/(AB$6-AA$6))-1)*100,0)</f>
        <v>0.46122517393589746</v>
      </c>
      <c r="AB56" s="26">
        <f t="shared" ref="AB56" si="75">IF(AB$6-Z$6 &lt;&gt; 0,(EXP(LN(AB18/Z18)/(AB$6-Z$6))-1)*100,0)</f>
        <v>0.55164086895809206</v>
      </c>
      <c r="AD56" s="26">
        <f t="shared" ref="AD56:AF56" si="76">IF($F$6-$D$6 &lt;&gt; 0,(EXP(LN(1+(AD36/100))/($F$6-$D$6))-1)*100,0)</f>
        <v>0.55164086895809206</v>
      </c>
      <c r="AE56" s="26">
        <f t="shared" si="76"/>
        <v>3.1721133774179178</v>
      </c>
      <c r="AF56" s="26">
        <f t="shared" si="76"/>
        <v>3.533482983314129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3.483204764606775</v>
      </c>
      <c r="C64" s="27">
        <f t="shared" si="77"/>
        <v>0.8233216278061839</v>
      </c>
      <c r="D64" s="27">
        <f t="shared" si="77"/>
        <v>1.007505267177411</v>
      </c>
      <c r="E64" s="27">
        <f t="shared" si="77"/>
        <v>4.1062851561511238</v>
      </c>
      <c r="F64" s="27">
        <f>F8-D8</f>
        <v>5.1137904233285347</v>
      </c>
      <c r="L64" t="str">
        <f>$A$8</f>
        <v>Managers, directors and senior officials</v>
      </c>
      <c r="M64" s="27">
        <f t="shared" ref="M64:M72" si="78">N8-M8</f>
        <v>2.0701593101536986</v>
      </c>
      <c r="N64" s="27">
        <f t="shared" ref="N64:N72" si="79">O8-N8</f>
        <v>-0.10189558449728153</v>
      </c>
      <c r="O64" s="27">
        <f t="shared" ref="O64:O72" si="80">P8-O8</f>
        <v>0.18956826477197808</v>
      </c>
      <c r="P64" s="27">
        <f t="shared" ref="P64:P72" si="81">Q8-P8</f>
        <v>1.836016302086847</v>
      </c>
      <c r="Q64" s="27">
        <f>Q8-O8</f>
        <v>2.025584566858825</v>
      </c>
      <c r="W64" t="str">
        <f>$A$8</f>
        <v>Managers, directors and senior officials</v>
      </c>
      <c r="X64" s="27">
        <f t="shared" ref="X64:X72" si="82">Y8-X8</f>
        <v>1.4130454544530551</v>
      </c>
      <c r="Y64" s="27">
        <f t="shared" ref="Y64:Y72" si="83">Z8-Y8</f>
        <v>0.92521721230343701</v>
      </c>
      <c r="Z64" s="27">
        <f t="shared" ref="Z64:Z72" si="84">AA8-Z8</f>
        <v>0.81793700240547906</v>
      </c>
      <c r="AA64" s="27">
        <f t="shared" ref="AA64:AA72" si="85">AB8-AA8</f>
        <v>2.2702688540642448</v>
      </c>
      <c r="AB64" s="27">
        <f>AB8-Z8</f>
        <v>3.0882058564697239</v>
      </c>
    </row>
    <row r="65" spans="1:31" x14ac:dyDescent="0.2">
      <c r="A65" t="str">
        <f>$A$9</f>
        <v>Professional occupations</v>
      </c>
      <c r="B65" s="27">
        <f t="shared" si="77"/>
        <v>9.1982446638785191</v>
      </c>
      <c r="C65" s="27">
        <f t="shared" si="77"/>
        <v>2.9526175305011861</v>
      </c>
      <c r="D65" s="27">
        <f t="shared" si="77"/>
        <v>5.5806018831083577</v>
      </c>
      <c r="E65" s="27">
        <f t="shared" si="77"/>
        <v>8.1320657053169469</v>
      </c>
      <c r="F65" s="27">
        <f t="shared" ref="F65:F72" si="86">F9-D9</f>
        <v>13.712667588425305</v>
      </c>
      <c r="L65" t="str">
        <f>$A$9</f>
        <v>Professional occupations</v>
      </c>
      <c r="M65" s="27">
        <f t="shared" si="78"/>
        <v>4.4447077483940518</v>
      </c>
      <c r="N65" s="27">
        <f t="shared" si="79"/>
        <v>1.6837164324465306</v>
      </c>
      <c r="O65" s="27">
        <f t="shared" si="80"/>
        <v>2.3921318912984049</v>
      </c>
      <c r="P65" s="27">
        <f t="shared" si="81"/>
        <v>3.0100536196553875</v>
      </c>
      <c r="Q65" s="27">
        <f t="shared" ref="Q65:Q72" si="87">Q9-O9</f>
        <v>5.4021855109537924</v>
      </c>
      <c r="W65" t="str">
        <f>$A$9</f>
        <v>Professional occupations</v>
      </c>
      <c r="X65" s="27">
        <f t="shared" si="82"/>
        <v>4.7535369154844354</v>
      </c>
      <c r="Y65" s="27">
        <f t="shared" si="83"/>
        <v>1.2689010980547124</v>
      </c>
      <c r="Z65" s="27">
        <f t="shared" si="84"/>
        <v>3.1884699918098818</v>
      </c>
      <c r="AA65" s="27">
        <f t="shared" si="85"/>
        <v>5.1220120856616376</v>
      </c>
      <c r="AB65" s="27">
        <f t="shared" ref="AB65:AB72" si="88">AB9-Z9</f>
        <v>8.3104820774715193</v>
      </c>
    </row>
    <row r="66" spans="1:31" x14ac:dyDescent="0.2">
      <c r="A66" t="str">
        <f>$A$10</f>
        <v>Associate professional occupations</v>
      </c>
      <c r="B66" s="27">
        <f t="shared" si="77"/>
        <v>3.0656406789621755</v>
      </c>
      <c r="C66" s="27">
        <f t="shared" si="77"/>
        <v>1.2554043615575452</v>
      </c>
      <c r="D66" s="27">
        <f t="shared" si="77"/>
        <v>-0.58958310780791834</v>
      </c>
      <c r="E66" s="27">
        <f t="shared" si="77"/>
        <v>3.4453311241990647</v>
      </c>
      <c r="F66" s="27">
        <f t="shared" si="86"/>
        <v>2.8557480163911464</v>
      </c>
      <c r="L66" t="str">
        <f>$A$10</f>
        <v>Associate professional occupations</v>
      </c>
      <c r="M66" s="27">
        <f t="shared" si="78"/>
        <v>1.3467936942045498</v>
      </c>
      <c r="N66" s="27">
        <f t="shared" si="79"/>
        <v>0.58972600620777982</v>
      </c>
      <c r="O66" s="27">
        <f t="shared" si="80"/>
        <v>-1.1619795443210599</v>
      </c>
      <c r="P66" s="27">
        <f t="shared" si="81"/>
        <v>0.74622208489566333</v>
      </c>
      <c r="Q66" s="27">
        <f t="shared" si="87"/>
        <v>-0.41575745942539655</v>
      </c>
      <c r="W66" t="str">
        <f>$A$10</f>
        <v>Associate professional occupations</v>
      </c>
      <c r="X66" s="27">
        <f t="shared" si="82"/>
        <v>1.7188469847576009</v>
      </c>
      <c r="Y66" s="27">
        <f t="shared" si="83"/>
        <v>0.66567835534977959</v>
      </c>
      <c r="Z66" s="27">
        <f t="shared" si="84"/>
        <v>0.57239643651312733</v>
      </c>
      <c r="AA66" s="27">
        <f t="shared" si="85"/>
        <v>2.6991090393034192</v>
      </c>
      <c r="AB66" s="27">
        <f t="shared" si="88"/>
        <v>3.2715054758165465</v>
      </c>
    </row>
    <row r="67" spans="1:31" x14ac:dyDescent="0.2">
      <c r="A67" t="str">
        <f>$A$11</f>
        <v>Administrative and secretarial occupations</v>
      </c>
      <c r="B67" s="27">
        <f t="shared" si="77"/>
        <v>-2.4861199565076433</v>
      </c>
      <c r="C67" s="27">
        <f t="shared" si="77"/>
        <v>1.1820885280176157</v>
      </c>
      <c r="D67" s="27">
        <f t="shared" si="77"/>
        <v>-1.6094455135374588</v>
      </c>
      <c r="E67" s="27">
        <f t="shared" si="77"/>
        <v>-3.2988725069019296</v>
      </c>
      <c r="F67" s="27">
        <f t="shared" si="86"/>
        <v>-4.9083180204393884</v>
      </c>
      <c r="L67" t="str">
        <f>$A$11</f>
        <v>Administrative and secretarial occupations</v>
      </c>
      <c r="M67" s="27">
        <f t="shared" si="78"/>
        <v>-0.97726101175542901</v>
      </c>
      <c r="N67" s="27">
        <f t="shared" si="79"/>
        <v>1.6849261702246672</v>
      </c>
      <c r="O67" s="27">
        <f t="shared" si="80"/>
        <v>-7.3337804935585282E-2</v>
      </c>
      <c r="P67" s="27">
        <f t="shared" si="81"/>
        <v>1.2697951039227835</v>
      </c>
      <c r="Q67" s="27">
        <f t="shared" si="87"/>
        <v>1.1964572989871982</v>
      </c>
      <c r="W67" t="str">
        <f>$A$11</f>
        <v>Administrative and secretarial occupations</v>
      </c>
      <c r="X67" s="27">
        <f t="shared" si="82"/>
        <v>-1.5088589447522587</v>
      </c>
      <c r="Y67" s="27">
        <f t="shared" si="83"/>
        <v>-0.50283764220704441</v>
      </c>
      <c r="Z67" s="27">
        <f t="shared" si="84"/>
        <v>-1.5361077086018966</v>
      </c>
      <c r="AA67" s="27">
        <f t="shared" si="85"/>
        <v>-4.5686676108246971</v>
      </c>
      <c r="AB67" s="27">
        <f t="shared" si="88"/>
        <v>-6.1047753194265937</v>
      </c>
    </row>
    <row r="68" spans="1:31" x14ac:dyDescent="0.2">
      <c r="A68" t="str">
        <f>$A$12</f>
        <v>Skilled trades occupations</v>
      </c>
      <c r="B68" s="27">
        <f t="shared" si="77"/>
        <v>1.3438421254965576</v>
      </c>
      <c r="C68" s="27">
        <f t="shared" si="77"/>
        <v>-5.9909466045644209</v>
      </c>
      <c r="D68" s="27">
        <f t="shared" si="77"/>
        <v>-0.18134398168800203</v>
      </c>
      <c r="E68" s="27">
        <f t="shared" si="77"/>
        <v>-2.4581552293778088</v>
      </c>
      <c r="F68" s="27">
        <f t="shared" si="86"/>
        <v>-2.6394992110658109</v>
      </c>
      <c r="L68" t="str">
        <f>$A$12</f>
        <v>Skilled trades occupations</v>
      </c>
      <c r="M68" s="27">
        <f t="shared" si="78"/>
        <v>1.3893535091354465</v>
      </c>
      <c r="N68" s="27">
        <f t="shared" si="79"/>
        <v>-6.2534927155822579</v>
      </c>
      <c r="O68" s="27">
        <f t="shared" si="80"/>
        <v>-0.58539082936694697</v>
      </c>
      <c r="P68" s="27">
        <f t="shared" si="81"/>
        <v>-2.7085139493108983</v>
      </c>
      <c r="Q68" s="27">
        <f t="shared" si="87"/>
        <v>-3.2939047786778453</v>
      </c>
      <c r="W68" t="str">
        <f>$A$12</f>
        <v>Skilled trades occupations</v>
      </c>
      <c r="X68" s="27">
        <f t="shared" si="82"/>
        <v>-4.5511383638908498E-2</v>
      </c>
      <c r="Y68" s="27">
        <f t="shared" si="83"/>
        <v>0.26254611101782466</v>
      </c>
      <c r="Z68" s="27">
        <f t="shared" si="84"/>
        <v>0.40404684767896581</v>
      </c>
      <c r="AA68" s="27">
        <f t="shared" si="85"/>
        <v>0.25035871993308589</v>
      </c>
      <c r="AB68" s="27">
        <f t="shared" si="88"/>
        <v>0.65440556761205171</v>
      </c>
    </row>
    <row r="69" spans="1:31" x14ac:dyDescent="0.2">
      <c r="A69" t="str">
        <f>$A$13</f>
        <v>Caring, leisure and other service occupations</v>
      </c>
      <c r="B69" s="27">
        <f t="shared" si="77"/>
        <v>0.79082211263956737</v>
      </c>
      <c r="C69" s="27">
        <f t="shared" si="77"/>
        <v>-1.4403364215651138</v>
      </c>
      <c r="D69" s="27">
        <f t="shared" si="77"/>
        <v>2.4255129748975151</v>
      </c>
      <c r="E69" s="27">
        <f t="shared" si="77"/>
        <v>2.851352452309456</v>
      </c>
      <c r="F69" s="27">
        <f t="shared" si="86"/>
        <v>5.276865427206971</v>
      </c>
      <c r="L69" t="str">
        <f>$A$13</f>
        <v>Caring, leisure and other service occupations</v>
      </c>
      <c r="M69" s="27">
        <f t="shared" si="78"/>
        <v>0.15466710784250637</v>
      </c>
      <c r="N69" s="27">
        <f t="shared" si="79"/>
        <v>-0.17913695962025855</v>
      </c>
      <c r="O69" s="27">
        <f t="shared" si="80"/>
        <v>0.69344518192322191</v>
      </c>
      <c r="P69" s="27">
        <f t="shared" si="81"/>
        <v>0.66404562994098626</v>
      </c>
      <c r="Q69" s="27">
        <f t="shared" si="87"/>
        <v>1.3574908118642082</v>
      </c>
      <c r="W69" t="str">
        <f>$A$13</f>
        <v>Caring, leisure and other service occupations</v>
      </c>
      <c r="X69" s="27">
        <f t="shared" si="82"/>
        <v>0.63615500479705034</v>
      </c>
      <c r="Y69" s="27">
        <f t="shared" si="83"/>
        <v>-1.2611994619448446</v>
      </c>
      <c r="Z69" s="27">
        <f t="shared" si="84"/>
        <v>1.7320677929742914</v>
      </c>
      <c r="AA69" s="27">
        <f t="shared" si="85"/>
        <v>2.187306822368452</v>
      </c>
      <c r="AB69" s="27">
        <f t="shared" si="88"/>
        <v>3.9193746153427433</v>
      </c>
    </row>
    <row r="70" spans="1:31" x14ac:dyDescent="0.2">
      <c r="A70" t="str">
        <f>$A$14</f>
        <v>Sales and customer service occupations</v>
      </c>
      <c r="B70" s="27">
        <f t="shared" si="77"/>
        <v>-2.1230140506833663</v>
      </c>
      <c r="C70" s="27">
        <f t="shared" si="77"/>
        <v>-0.32587108193654757</v>
      </c>
      <c r="D70" s="27">
        <f t="shared" si="77"/>
        <v>0.54153840685627941</v>
      </c>
      <c r="E70" s="27">
        <f t="shared" si="77"/>
        <v>0.39640210474989601</v>
      </c>
      <c r="F70" s="27">
        <f t="shared" si="86"/>
        <v>0.93794051160617542</v>
      </c>
      <c r="L70" t="str">
        <f>$A$14</f>
        <v>Sales and customer service occupations</v>
      </c>
      <c r="M70" s="27">
        <f t="shared" si="78"/>
        <v>-0.59569691945089964</v>
      </c>
      <c r="N70" s="27">
        <f t="shared" si="79"/>
        <v>0.14028347817311904</v>
      </c>
      <c r="O70" s="27">
        <f t="shared" si="80"/>
        <v>0.59984034108823714</v>
      </c>
      <c r="P70" s="27">
        <f t="shared" si="81"/>
        <v>0.39278993870539125</v>
      </c>
      <c r="Q70" s="27">
        <f t="shared" si="87"/>
        <v>0.99263027979362839</v>
      </c>
      <c r="W70" t="str">
        <f>$A$14</f>
        <v>Sales and customer service occupations</v>
      </c>
      <c r="X70" s="27">
        <f t="shared" si="82"/>
        <v>-1.5273171312324312</v>
      </c>
      <c r="Y70" s="27">
        <f t="shared" si="83"/>
        <v>-0.46615456010964706</v>
      </c>
      <c r="Z70" s="27">
        <f t="shared" si="84"/>
        <v>-5.8301934231948849E-2</v>
      </c>
      <c r="AA70" s="27">
        <f t="shared" si="85"/>
        <v>3.6121660444976555E-3</v>
      </c>
      <c r="AB70" s="27">
        <f t="shared" si="88"/>
        <v>-5.4689768187451193E-2</v>
      </c>
    </row>
    <row r="71" spans="1:31" x14ac:dyDescent="0.2">
      <c r="A71" t="str">
        <f>$A$15</f>
        <v>Process, plant and machine operatives</v>
      </c>
      <c r="B71" s="27">
        <f t="shared" si="77"/>
        <v>1.9019971504281159</v>
      </c>
      <c r="C71" s="27">
        <f t="shared" si="77"/>
        <v>-3.8379229175986183</v>
      </c>
      <c r="D71" s="27">
        <f t="shared" si="77"/>
        <v>4.0775388285123384</v>
      </c>
      <c r="E71" s="27">
        <f t="shared" si="77"/>
        <v>0.21232194882863453</v>
      </c>
      <c r="F71" s="27">
        <f t="shared" si="86"/>
        <v>4.2898607773409729</v>
      </c>
      <c r="L71" t="str">
        <f>$A$15</f>
        <v>Process, plant and machine operatives</v>
      </c>
      <c r="M71" s="27">
        <f t="shared" si="78"/>
        <v>1.7143580189102039</v>
      </c>
      <c r="N71" s="27">
        <f t="shared" si="79"/>
        <v>-3.3852265109343946</v>
      </c>
      <c r="O71" s="27">
        <f t="shared" si="80"/>
        <v>3.0325556319485685</v>
      </c>
      <c r="P71" s="27">
        <f t="shared" si="81"/>
        <v>-8.3148476360790369E-2</v>
      </c>
      <c r="Q71" s="27">
        <f t="shared" si="87"/>
        <v>2.9494071555877781</v>
      </c>
      <c r="W71" t="str">
        <f>$A$15</f>
        <v>Process, plant and machine operatives</v>
      </c>
      <c r="X71" s="27">
        <f t="shared" si="82"/>
        <v>0.1876391315179311</v>
      </c>
      <c r="Y71" s="27">
        <f t="shared" si="83"/>
        <v>-0.45269640666423117</v>
      </c>
      <c r="Z71" s="27">
        <f t="shared" si="84"/>
        <v>1.044983196563769</v>
      </c>
      <c r="AA71" s="27">
        <f t="shared" si="85"/>
        <v>0.2954704251893876</v>
      </c>
      <c r="AB71" s="27">
        <f t="shared" si="88"/>
        <v>1.3404536217531566</v>
      </c>
    </row>
    <row r="72" spans="1:31" x14ac:dyDescent="0.2">
      <c r="A72" t="str">
        <f>$A$16</f>
        <v>Elementary occupations</v>
      </c>
      <c r="B72" s="27">
        <f t="shared" si="77"/>
        <v>-0.9546174888206167</v>
      </c>
      <c r="C72" s="27">
        <f t="shared" si="77"/>
        <v>-3.673355022217855</v>
      </c>
      <c r="D72" s="27">
        <f t="shared" si="77"/>
        <v>-3.7324757518565121E-2</v>
      </c>
      <c r="E72" s="27">
        <f t="shared" si="77"/>
        <v>-1.6597307552755645</v>
      </c>
      <c r="F72" s="27">
        <f t="shared" si="86"/>
        <v>-1.6970555127941296</v>
      </c>
      <c r="L72" t="str">
        <f>$A$16</f>
        <v>Elementary occupations</v>
      </c>
      <c r="M72" s="27">
        <f t="shared" si="78"/>
        <v>-1.4084050916755473</v>
      </c>
      <c r="N72" s="27">
        <f t="shared" si="79"/>
        <v>-1.3969053931715791</v>
      </c>
      <c r="O72" s="27">
        <f t="shared" si="80"/>
        <v>0.46483789347210092</v>
      </c>
      <c r="P72" s="27">
        <f t="shared" si="81"/>
        <v>-0.84069623785763525</v>
      </c>
      <c r="Q72" s="27">
        <f t="shared" si="87"/>
        <v>-0.37585834438553434</v>
      </c>
      <c r="W72" t="str">
        <f>$A$16</f>
        <v>Elementary occupations</v>
      </c>
      <c r="X72" s="27">
        <f t="shared" si="82"/>
        <v>0.45378760285485242</v>
      </c>
      <c r="Y72" s="27">
        <f t="shared" si="83"/>
        <v>-2.2764496290462297</v>
      </c>
      <c r="Z72" s="27">
        <f t="shared" si="84"/>
        <v>-0.50216265099071222</v>
      </c>
      <c r="AA72" s="27">
        <f t="shared" si="85"/>
        <v>-0.81903451741785993</v>
      </c>
      <c r="AB72" s="27">
        <f t="shared" si="88"/>
        <v>-1.3211971684085722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14.220000000000084</v>
      </c>
      <c r="C74" s="29">
        <f t="shared" ref="C74" si="89">D18-C18</f>
        <v>-9.0550000000000637</v>
      </c>
      <c r="D74" s="29">
        <f>E18-D18</f>
        <v>11.214999999999975</v>
      </c>
      <c r="E74" s="29">
        <f>F18-E18</f>
        <v>11.726999999999805</v>
      </c>
      <c r="F74" s="29">
        <f>F18-D18</f>
        <v>22.94199999999978</v>
      </c>
      <c r="L74" s="24" t="str">
        <f>$A$18</f>
        <v>All occupations</v>
      </c>
      <c r="M74" s="29">
        <f>N18-M18</f>
        <v>8.1386763657585846</v>
      </c>
      <c r="N74" s="29">
        <f t="shared" ref="N74" si="90">O18-N18</f>
        <v>-7.2180050767536841</v>
      </c>
      <c r="O74" s="29">
        <f>P18-O18</f>
        <v>5.5516710258789885</v>
      </c>
      <c r="P74" s="29">
        <f>Q18-P18</f>
        <v>4.2865640156776692</v>
      </c>
      <c r="Q74" s="29">
        <f>Q18-O18</f>
        <v>9.8382350415566577</v>
      </c>
      <c r="W74" s="24" t="str">
        <f>$A$18</f>
        <v>All occupations</v>
      </c>
      <c r="X74" s="29">
        <f>Y18-X18</f>
        <v>6.0813236342413575</v>
      </c>
      <c r="Y74" s="29">
        <f t="shared" ref="Y74" si="91">Z18-Y18</f>
        <v>-1.8369949232462375</v>
      </c>
      <c r="Z74" s="29">
        <f>AA18-Z18</f>
        <v>5.663328974120958</v>
      </c>
      <c r="AA74" s="29">
        <f>AB18-AA18</f>
        <v>7.4404359843221641</v>
      </c>
      <c r="AB74" s="29">
        <f>AB18-Z18</f>
        <v>13.103764958443122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26.820049532700921</v>
      </c>
      <c r="C80" s="11">
        <f t="shared" si="92"/>
        <v>30.303254297307696</v>
      </c>
      <c r="D80" s="11">
        <f t="shared" si="92"/>
        <v>31.12657592511388</v>
      </c>
      <c r="E80" s="11">
        <f t="shared" si="92"/>
        <v>32.134081192291291</v>
      </c>
      <c r="F80" s="11">
        <f t="shared" si="92"/>
        <v>36.240366348442414</v>
      </c>
      <c r="H80" s="40">
        <f>IF(D$6-B$6 &lt;&gt; 0,(EXP(LN(D8/B8)/(D$6-B$6))-1)*100,0)</f>
        <v>3.0230385203946941</v>
      </c>
      <c r="I80" s="40">
        <f t="shared" ref="I80:I88" si="93">F46</f>
        <v>1.0192365520725222</v>
      </c>
      <c r="L80" t="str">
        <f t="shared" ref="L80:Q88" si="94">L8</f>
        <v>Managers, directors and senior officials</v>
      </c>
      <c r="M80" s="11">
        <f t="shared" si="94"/>
        <v>18.190967322885871</v>
      </c>
      <c r="N80" s="11">
        <f t="shared" si="94"/>
        <v>20.26112663303957</v>
      </c>
      <c r="O80" s="11">
        <f t="shared" si="94"/>
        <v>20.159231048542289</v>
      </c>
      <c r="P80" s="11">
        <f t="shared" si="94"/>
        <v>20.348799313314267</v>
      </c>
      <c r="Q80" s="11">
        <f t="shared" si="94"/>
        <v>22.184815615401114</v>
      </c>
      <c r="S80" s="40">
        <f t="shared" ref="S80:S88" si="95">IF(O$6-M$6 &lt;&gt; 0,(EXP(LN(O8/M8)/(O$6-M$6))-1)*100,0)</f>
        <v>2.0759977677953456</v>
      </c>
      <c r="T80" s="40">
        <f t="shared" ref="T80:T88" si="96">Q46</f>
        <v>0.64034666557839515</v>
      </c>
      <c r="W80" t="str">
        <f t="shared" ref="W80:AB88" si="97">W8</f>
        <v>Managers, directors and senior officials</v>
      </c>
      <c r="X80" s="11">
        <f t="shared" si="97"/>
        <v>8.6290822098150848</v>
      </c>
      <c r="Y80" s="11">
        <f t="shared" si="97"/>
        <v>10.04212766426814</v>
      </c>
      <c r="Z80" s="11">
        <f t="shared" si="97"/>
        <v>10.967344876571577</v>
      </c>
      <c r="AA80" s="11">
        <f t="shared" si="97"/>
        <v>11.785281878977056</v>
      </c>
      <c r="AB80" s="11">
        <f t="shared" si="97"/>
        <v>14.055550733041301</v>
      </c>
      <c r="AD80" s="40">
        <f t="shared" ref="AD80:AD88" si="98">IF(Z$6-X$6 &lt;&gt; 0,(EXP(LN(Z8/X8)/(Z$6-X$6))-1)*100,0)</f>
        <v>4.9125344595667864</v>
      </c>
      <c r="AE80" s="40">
        <f t="shared" ref="AE80:AE88" si="99">AB46</f>
        <v>1.6677216225413405</v>
      </c>
    </row>
    <row r="81" spans="1:31" x14ac:dyDescent="0.2">
      <c r="A81" t="str">
        <f t="shared" si="92"/>
        <v>Professional occupations</v>
      </c>
      <c r="B81" s="11">
        <f t="shared" si="92"/>
        <v>56.696858218394375</v>
      </c>
      <c r="C81" s="11">
        <f t="shared" si="92"/>
        <v>65.895102882272894</v>
      </c>
      <c r="D81" s="11">
        <f t="shared" si="92"/>
        <v>68.847720412774081</v>
      </c>
      <c r="E81" s="11">
        <f t="shared" si="92"/>
        <v>74.428322295882438</v>
      </c>
      <c r="F81" s="11">
        <f t="shared" si="92"/>
        <v>82.560388001199385</v>
      </c>
      <c r="H81" s="40">
        <f t="shared" ref="H81:H88" si="100">IF(D$6-B$6 &lt;&gt; 0,(EXP(LN(D9/B9)/(D$6-B$6))-1)*100,0)</f>
        <v>3.9599625253219584</v>
      </c>
      <c r="I81" s="40">
        <f t="shared" si="93"/>
        <v>1.2182468120947698</v>
      </c>
      <c r="L81" t="str">
        <f t="shared" si="94"/>
        <v>Professional occupations</v>
      </c>
      <c r="M81" s="11">
        <f t="shared" si="94"/>
        <v>28.977506003117114</v>
      </c>
      <c r="N81" s="11">
        <f t="shared" si="94"/>
        <v>33.422213751511165</v>
      </c>
      <c r="O81" s="11">
        <f t="shared" si="94"/>
        <v>35.105930183957696</v>
      </c>
      <c r="P81" s="11">
        <f t="shared" si="94"/>
        <v>37.498062075256101</v>
      </c>
      <c r="Q81" s="11">
        <f t="shared" si="94"/>
        <v>40.508115694911488</v>
      </c>
      <c r="S81" s="40">
        <f t="shared" si="95"/>
        <v>3.9115674730426653</v>
      </c>
      <c r="T81" s="40">
        <f t="shared" si="96"/>
        <v>0.95878230982313628</v>
      </c>
      <c r="W81" t="str">
        <f t="shared" si="97"/>
        <v>Professional occupations</v>
      </c>
      <c r="X81" s="11">
        <f t="shared" si="97"/>
        <v>27.719352215277265</v>
      </c>
      <c r="Y81" s="11">
        <f t="shared" si="97"/>
        <v>32.4728891307617</v>
      </c>
      <c r="Z81" s="11">
        <f t="shared" si="97"/>
        <v>33.741790228816413</v>
      </c>
      <c r="AA81" s="11">
        <f t="shared" si="97"/>
        <v>36.930260220626295</v>
      </c>
      <c r="AB81" s="11">
        <f t="shared" si="97"/>
        <v>42.052272306287932</v>
      </c>
      <c r="AD81" s="40">
        <f t="shared" si="98"/>
        <v>4.0104580230262643</v>
      </c>
      <c r="AE81" s="40">
        <f t="shared" si="99"/>
        <v>1.4786676221158368</v>
      </c>
    </row>
    <row r="82" spans="1:31" x14ac:dyDescent="0.2">
      <c r="A82" t="str">
        <f t="shared" si="92"/>
        <v>Associate professional occupations</v>
      </c>
      <c r="B82" s="11">
        <f t="shared" si="92"/>
        <v>37.020301262892374</v>
      </c>
      <c r="C82" s="11">
        <f t="shared" si="92"/>
        <v>40.08594194185455</v>
      </c>
      <c r="D82" s="11">
        <f t="shared" si="92"/>
        <v>41.341346303412095</v>
      </c>
      <c r="E82" s="11">
        <f t="shared" si="92"/>
        <v>40.751763195604177</v>
      </c>
      <c r="F82" s="11">
        <f t="shared" si="92"/>
        <v>44.197094319803242</v>
      </c>
      <c r="H82" s="40">
        <f t="shared" si="100"/>
        <v>2.2324887474588939</v>
      </c>
      <c r="I82" s="40">
        <f t="shared" si="93"/>
        <v>0.44629914283100813</v>
      </c>
      <c r="L82" t="str">
        <f t="shared" si="94"/>
        <v>Associate professional occupations</v>
      </c>
      <c r="M82" s="11">
        <f t="shared" si="94"/>
        <v>20.504357718805437</v>
      </c>
      <c r="N82" s="11">
        <f t="shared" si="94"/>
        <v>21.851151413009987</v>
      </c>
      <c r="O82" s="11">
        <f t="shared" si="94"/>
        <v>22.440877419217767</v>
      </c>
      <c r="P82" s="11">
        <f t="shared" si="94"/>
        <v>21.278897874896707</v>
      </c>
      <c r="Q82" s="11">
        <f t="shared" si="94"/>
        <v>22.02511995979237</v>
      </c>
      <c r="S82" s="40">
        <f t="shared" si="95"/>
        <v>1.8213223028640035</v>
      </c>
      <c r="T82" s="40">
        <f t="shared" si="96"/>
        <v>-0.12459273360500012</v>
      </c>
      <c r="W82" t="str">
        <f t="shared" si="97"/>
        <v>Associate professional occupations</v>
      </c>
      <c r="X82" s="11">
        <f t="shared" si="97"/>
        <v>16.515943544086955</v>
      </c>
      <c r="Y82" s="11">
        <f t="shared" si="97"/>
        <v>18.234790528844556</v>
      </c>
      <c r="Z82" s="11">
        <f t="shared" si="97"/>
        <v>18.900468884194336</v>
      </c>
      <c r="AA82" s="11">
        <f t="shared" si="97"/>
        <v>19.472865320707463</v>
      </c>
      <c r="AB82" s="11">
        <f t="shared" si="97"/>
        <v>22.171974360010882</v>
      </c>
      <c r="AD82" s="40">
        <f t="shared" si="98"/>
        <v>2.7339147960736332</v>
      </c>
      <c r="AE82" s="40">
        <f t="shared" si="99"/>
        <v>1.0699659274308049</v>
      </c>
    </row>
    <row r="83" spans="1:31" x14ac:dyDescent="0.2">
      <c r="A83" t="str">
        <f t="shared" si="92"/>
        <v>Administrative and secretarial occupations</v>
      </c>
      <c r="B83" s="11">
        <f t="shared" si="92"/>
        <v>38.749505850935101</v>
      </c>
      <c r="C83" s="11">
        <f t="shared" si="92"/>
        <v>36.263385894427458</v>
      </c>
      <c r="D83" s="11">
        <f t="shared" si="92"/>
        <v>37.445474422445074</v>
      </c>
      <c r="E83" s="11">
        <f t="shared" si="92"/>
        <v>35.836028908907615</v>
      </c>
      <c r="F83" s="11">
        <f t="shared" si="92"/>
        <v>32.537156402005685</v>
      </c>
      <c r="H83" s="40">
        <f t="shared" si="100"/>
        <v>-0.68230454040930644</v>
      </c>
      <c r="I83" s="40">
        <f t="shared" si="93"/>
        <v>-0.93231440811619715</v>
      </c>
      <c r="L83" t="str">
        <f t="shared" si="94"/>
        <v>Administrative and secretarial occupations</v>
      </c>
      <c r="M83" s="11">
        <f t="shared" si="94"/>
        <v>10.453614044956669</v>
      </c>
      <c r="N83" s="11">
        <f t="shared" si="94"/>
        <v>9.4763530332012405</v>
      </c>
      <c r="O83" s="11">
        <f t="shared" si="94"/>
        <v>11.161279203425908</v>
      </c>
      <c r="P83" s="11">
        <f t="shared" si="94"/>
        <v>11.087941398490322</v>
      </c>
      <c r="Q83" s="11">
        <f t="shared" si="94"/>
        <v>12.357736502413106</v>
      </c>
      <c r="S83" s="40">
        <f t="shared" si="95"/>
        <v>1.3186751154392828</v>
      </c>
      <c r="T83" s="40">
        <f t="shared" si="96"/>
        <v>0.68118780181685157</v>
      </c>
      <c r="W83" t="str">
        <f t="shared" si="97"/>
        <v>Administrative and secretarial occupations</v>
      </c>
      <c r="X83" s="11">
        <f t="shared" si="97"/>
        <v>28.295891805978471</v>
      </c>
      <c r="Y83" s="11">
        <f t="shared" si="97"/>
        <v>26.787032861226212</v>
      </c>
      <c r="Z83" s="11">
        <f t="shared" si="97"/>
        <v>26.284195219019168</v>
      </c>
      <c r="AA83" s="11">
        <f t="shared" si="97"/>
        <v>24.748087510417271</v>
      </c>
      <c r="AB83" s="11">
        <f t="shared" si="97"/>
        <v>20.179419899592574</v>
      </c>
      <c r="AD83" s="40">
        <f t="shared" si="98"/>
        <v>-1.4641517492181122</v>
      </c>
      <c r="AE83" s="40">
        <f t="shared" si="99"/>
        <v>-1.7465973438932303</v>
      </c>
    </row>
    <row r="84" spans="1:31" x14ac:dyDescent="0.2">
      <c r="A84" t="str">
        <f t="shared" si="92"/>
        <v>Skilled trades occupations</v>
      </c>
      <c r="B84" s="11">
        <f t="shared" si="92"/>
        <v>39.391459756488722</v>
      </c>
      <c r="C84" s="11">
        <f t="shared" si="92"/>
        <v>40.735301881985279</v>
      </c>
      <c r="D84" s="11">
        <f t="shared" si="92"/>
        <v>34.744355277420858</v>
      </c>
      <c r="E84" s="11">
        <f t="shared" si="92"/>
        <v>34.563011295732856</v>
      </c>
      <c r="F84" s="11">
        <f t="shared" si="92"/>
        <v>32.104856066355048</v>
      </c>
      <c r="H84" s="40">
        <f t="shared" si="100"/>
        <v>-2.4793838769765264</v>
      </c>
      <c r="I84" s="40">
        <f t="shared" si="93"/>
        <v>-0.52534735024309942</v>
      </c>
      <c r="L84" t="str">
        <f t="shared" si="94"/>
        <v>Skilled trades occupations</v>
      </c>
      <c r="M84" s="11">
        <f t="shared" si="94"/>
        <v>36.140605969673032</v>
      </c>
      <c r="N84" s="11">
        <f t="shared" si="94"/>
        <v>37.529959478808479</v>
      </c>
      <c r="O84" s="11">
        <f t="shared" si="94"/>
        <v>31.276466763226221</v>
      </c>
      <c r="P84" s="11">
        <f t="shared" si="94"/>
        <v>30.691075933859274</v>
      </c>
      <c r="Q84" s="11">
        <f t="shared" si="94"/>
        <v>27.982561984548376</v>
      </c>
      <c r="S84" s="40">
        <f t="shared" si="95"/>
        <v>-2.8496317488800549</v>
      </c>
      <c r="T84" s="40">
        <f t="shared" si="96"/>
        <v>-0.73915090533994698</v>
      </c>
      <c r="W84" t="str">
        <f t="shared" si="97"/>
        <v>Skilled trades occupations</v>
      </c>
      <c r="X84" s="11">
        <f t="shared" si="97"/>
        <v>3.250853786815711</v>
      </c>
      <c r="Y84" s="11">
        <f t="shared" si="97"/>
        <v>3.2053424031768025</v>
      </c>
      <c r="Z84" s="11">
        <f t="shared" si="97"/>
        <v>3.4678885141946272</v>
      </c>
      <c r="AA84" s="11">
        <f t="shared" si="97"/>
        <v>3.871935361873593</v>
      </c>
      <c r="AB84" s="11">
        <f t="shared" si="97"/>
        <v>4.1222940818066789</v>
      </c>
      <c r="AD84" s="40">
        <f t="shared" si="98"/>
        <v>1.3009546473803812</v>
      </c>
      <c r="AE84" s="40">
        <f t="shared" si="99"/>
        <v>1.1590920982365693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33.683341347970128</v>
      </c>
      <c r="C85" s="11">
        <f t="shared" si="92"/>
        <v>34.474163460609695</v>
      </c>
      <c r="D85" s="11">
        <f t="shared" si="92"/>
        <v>33.033827039044581</v>
      </c>
      <c r="E85" s="11">
        <f t="shared" si="92"/>
        <v>35.459340013942096</v>
      </c>
      <c r="F85" s="11">
        <f t="shared" si="92"/>
        <v>38.310692466251552</v>
      </c>
      <c r="H85" s="40">
        <f t="shared" si="100"/>
        <v>-0.38866861835579192</v>
      </c>
      <c r="I85" s="40">
        <f t="shared" si="93"/>
        <v>0.99287620178172276</v>
      </c>
      <c r="L85" t="str">
        <f t="shared" si="94"/>
        <v>Caring, leisure and other service occupations</v>
      </c>
      <c r="M85" s="11">
        <f t="shared" si="94"/>
        <v>5.1079885663065596</v>
      </c>
      <c r="N85" s="11">
        <f t="shared" si="94"/>
        <v>5.262655674149066</v>
      </c>
      <c r="O85" s="11">
        <f t="shared" si="94"/>
        <v>5.0835187145288074</v>
      </c>
      <c r="P85" s="11">
        <f t="shared" si="94"/>
        <v>5.7769638964520293</v>
      </c>
      <c r="Q85" s="11">
        <f t="shared" si="94"/>
        <v>6.4410095263930156</v>
      </c>
      <c r="S85" s="40">
        <f t="shared" si="95"/>
        <v>-9.5994248535336002E-2</v>
      </c>
      <c r="T85" s="40">
        <f t="shared" si="96"/>
        <v>1.5903915807973235</v>
      </c>
      <c r="W85" t="str">
        <f t="shared" si="97"/>
        <v>Caring, leisure and other service occupations</v>
      </c>
      <c r="X85" s="11">
        <f t="shared" si="97"/>
        <v>28.575352781663575</v>
      </c>
      <c r="Y85" s="11">
        <f t="shared" si="97"/>
        <v>29.211507786460626</v>
      </c>
      <c r="Z85" s="11">
        <f t="shared" si="97"/>
        <v>27.950308324515781</v>
      </c>
      <c r="AA85" s="11">
        <f t="shared" si="97"/>
        <v>29.682376117490072</v>
      </c>
      <c r="AB85" s="11">
        <f t="shared" si="97"/>
        <v>31.869682939858524</v>
      </c>
      <c r="AD85" s="40">
        <f>IF(Z$6-X$6 &lt;&gt; 0,(EXP(LN(Z13/X13)/(Z$6-X$6))-1)*100,0)</f>
        <v>-0.44134966896907102</v>
      </c>
      <c r="AE85" s="40">
        <f t="shared" si="99"/>
        <v>0.8786842911129078</v>
      </c>
    </row>
    <row r="86" spans="1:31" x14ac:dyDescent="0.2">
      <c r="A86" t="str">
        <f t="shared" si="92"/>
        <v>Sales and customer service occupations</v>
      </c>
      <c r="B86" s="11">
        <f t="shared" si="92"/>
        <v>26.080133781778319</v>
      </c>
      <c r="C86" s="11">
        <f t="shared" si="92"/>
        <v>23.957119731094952</v>
      </c>
      <c r="D86" s="11">
        <f t="shared" si="92"/>
        <v>23.631248649158405</v>
      </c>
      <c r="E86" s="11">
        <f t="shared" si="92"/>
        <v>24.172787056014684</v>
      </c>
      <c r="F86" s="11">
        <f t="shared" si="92"/>
        <v>24.56918916076458</v>
      </c>
      <c r="H86" s="40">
        <f t="shared" si="100"/>
        <v>-1.9527604312753022</v>
      </c>
      <c r="I86" s="40">
        <f t="shared" si="93"/>
        <v>0.2598253177952925</v>
      </c>
      <c r="L86" t="str">
        <f t="shared" si="94"/>
        <v>Sales and customer service occupations</v>
      </c>
      <c r="M86" s="11">
        <f t="shared" si="94"/>
        <v>10.548619601487083</v>
      </c>
      <c r="N86" s="11">
        <f t="shared" si="94"/>
        <v>9.9529226820361831</v>
      </c>
      <c r="O86" s="11">
        <f t="shared" si="94"/>
        <v>10.093206160209302</v>
      </c>
      <c r="P86" s="11">
        <f t="shared" si="94"/>
        <v>10.693046501297539</v>
      </c>
      <c r="Q86" s="11">
        <f t="shared" si="94"/>
        <v>11.085836440002931</v>
      </c>
      <c r="S86" s="40">
        <f t="shared" si="95"/>
        <v>-0.87876544196043849</v>
      </c>
      <c r="T86" s="40">
        <f t="shared" si="96"/>
        <v>0.62733124514906535</v>
      </c>
      <c r="W86" t="str">
        <f t="shared" si="97"/>
        <v>Sales and customer service occupations</v>
      </c>
      <c r="X86" s="11">
        <f t="shared" si="97"/>
        <v>15.531514180291181</v>
      </c>
      <c r="Y86" s="11">
        <f t="shared" si="97"/>
        <v>14.00419704905875</v>
      </c>
      <c r="Z86" s="11">
        <f t="shared" si="97"/>
        <v>13.538042488949102</v>
      </c>
      <c r="AA86" s="11">
        <f t="shared" si="97"/>
        <v>13.479740554717154</v>
      </c>
      <c r="AB86" s="11">
        <f t="shared" si="97"/>
        <v>13.483352720761651</v>
      </c>
      <c r="AD86" s="40">
        <f t="shared" si="98"/>
        <v>-2.7099525841095873</v>
      </c>
      <c r="AE86" s="40">
        <f t="shared" si="99"/>
        <v>-2.6982304857514627E-2</v>
      </c>
    </row>
    <row r="87" spans="1:31" x14ac:dyDescent="0.2">
      <c r="A87" t="str">
        <f t="shared" si="92"/>
        <v>Process, plant and machine operatives</v>
      </c>
      <c r="B87" s="11">
        <f t="shared" si="92"/>
        <v>28.104813983878323</v>
      </c>
      <c r="C87" s="11">
        <f t="shared" si="92"/>
        <v>30.006811134306439</v>
      </c>
      <c r="D87" s="11">
        <f t="shared" si="92"/>
        <v>26.168888216707821</v>
      </c>
      <c r="E87" s="11">
        <f t="shared" si="92"/>
        <v>30.246427045220159</v>
      </c>
      <c r="F87" s="11">
        <f t="shared" si="92"/>
        <v>30.458748994048793</v>
      </c>
      <c r="H87" s="40">
        <f t="shared" si="100"/>
        <v>-1.4172539517115279</v>
      </c>
      <c r="I87" s="40">
        <f t="shared" si="93"/>
        <v>1.0171518006273583</v>
      </c>
      <c r="L87" t="str">
        <f t="shared" si="94"/>
        <v>Process, plant and machine operatives</v>
      </c>
      <c r="M87" s="11">
        <f t="shared" si="94"/>
        <v>24.796202522761369</v>
      </c>
      <c r="N87" s="11">
        <f t="shared" si="94"/>
        <v>26.510560541671573</v>
      </c>
      <c r="O87" s="11">
        <f t="shared" si="94"/>
        <v>23.125334030737179</v>
      </c>
      <c r="P87" s="11">
        <f t="shared" si="94"/>
        <v>26.157889662685747</v>
      </c>
      <c r="Q87" s="11">
        <f t="shared" si="94"/>
        <v>26.074741186324957</v>
      </c>
      <c r="S87" s="40">
        <f t="shared" si="95"/>
        <v>-1.3855474859698513</v>
      </c>
      <c r="T87" s="40">
        <f t="shared" si="96"/>
        <v>0.80346625235043767</v>
      </c>
      <c r="W87" t="str">
        <f t="shared" si="97"/>
        <v>Process, plant and machine operatives</v>
      </c>
      <c r="X87" s="11">
        <f t="shared" si="97"/>
        <v>3.3086114611169357</v>
      </c>
      <c r="Y87" s="11">
        <f t="shared" si="97"/>
        <v>3.4962505926348668</v>
      </c>
      <c r="Z87" s="11">
        <f t="shared" si="97"/>
        <v>3.0435541859706357</v>
      </c>
      <c r="AA87" s="11">
        <f t="shared" si="97"/>
        <v>4.0885373825344047</v>
      </c>
      <c r="AB87" s="11">
        <f t="shared" si="97"/>
        <v>4.3840078077237923</v>
      </c>
      <c r="AD87" s="40">
        <f t="shared" si="98"/>
        <v>-1.656184541945549</v>
      </c>
      <c r="AE87" s="40">
        <f t="shared" si="99"/>
        <v>2.4627525916122162</v>
      </c>
    </row>
    <row r="88" spans="1:31" x14ac:dyDescent="0.2">
      <c r="A88" t="str">
        <f t="shared" si="92"/>
        <v>Elementary occupations</v>
      </c>
      <c r="B88" s="11">
        <f t="shared" si="92"/>
        <v>36.416536264961749</v>
      </c>
      <c r="C88" s="11">
        <f t="shared" si="92"/>
        <v>35.461918776141133</v>
      </c>
      <c r="D88" s="11">
        <f t="shared" si="92"/>
        <v>31.788563753923277</v>
      </c>
      <c r="E88" s="11">
        <f t="shared" si="92"/>
        <v>31.751238996404712</v>
      </c>
      <c r="F88" s="11">
        <f t="shared" si="92"/>
        <v>30.091508241129148</v>
      </c>
      <c r="H88" s="40">
        <f t="shared" si="100"/>
        <v>-2.6817133889375011</v>
      </c>
      <c r="I88" s="40">
        <f t="shared" si="93"/>
        <v>-0.36508912980179886</v>
      </c>
      <c r="L88" t="str">
        <f t="shared" si="94"/>
        <v>Elementary occupations</v>
      </c>
      <c r="M88" s="11">
        <f t="shared" si="94"/>
        <v>20.151798580593528</v>
      </c>
      <c r="N88" s="11">
        <f t="shared" si="94"/>
        <v>18.743393488917981</v>
      </c>
      <c r="O88" s="11">
        <f t="shared" si="94"/>
        <v>17.346488095746402</v>
      </c>
      <c r="P88" s="11">
        <f t="shared" si="94"/>
        <v>17.811325989218503</v>
      </c>
      <c r="Q88" s="11">
        <f t="shared" si="94"/>
        <v>16.970629751360867</v>
      </c>
      <c r="S88" s="40">
        <f t="shared" si="95"/>
        <v>-2.953573149330524</v>
      </c>
      <c r="T88" s="40">
        <f t="shared" si="96"/>
        <v>-0.14593263083124697</v>
      </c>
      <c r="W88" t="str">
        <f t="shared" si="97"/>
        <v>Elementary occupations</v>
      </c>
      <c r="X88" s="11">
        <f t="shared" si="97"/>
        <v>16.264737684368249</v>
      </c>
      <c r="Y88" s="11">
        <f t="shared" si="97"/>
        <v>16.718525287223102</v>
      </c>
      <c r="Z88" s="11">
        <f t="shared" si="97"/>
        <v>14.442075658176872</v>
      </c>
      <c r="AA88" s="11">
        <f t="shared" si="97"/>
        <v>13.93991300718616</v>
      </c>
      <c r="AB88" s="11">
        <f t="shared" si="97"/>
        <v>13.1208784897683</v>
      </c>
      <c r="AD88" s="40">
        <f t="shared" si="98"/>
        <v>-2.3490415035036238</v>
      </c>
      <c r="AE88" s="40">
        <f t="shared" si="99"/>
        <v>-0.63756638145908706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322.96300000000002</v>
      </c>
      <c r="C90" s="34">
        <f t="shared" si="101"/>
        <v>337.18300000000011</v>
      </c>
      <c r="D90" s="34">
        <f t="shared" si="101"/>
        <v>328.12800000000004</v>
      </c>
      <c r="E90" s="34">
        <f t="shared" si="101"/>
        <v>339.34300000000002</v>
      </c>
      <c r="F90" s="34">
        <f t="shared" si="101"/>
        <v>351.06999999999982</v>
      </c>
      <c r="H90" s="43">
        <f>IF(D$6-B$6 &lt;&gt; 0,(EXP(LN(D18/B18)/(D$6-B$6))-1)*100,0)</f>
        <v>0.31782420520674037</v>
      </c>
      <c r="I90" s="43">
        <f>F56</f>
        <v>0.45156220068820474</v>
      </c>
      <c r="L90" s="24" t="str">
        <f t="shared" ref="L90:Q90" si="102">L18</f>
        <v>All occupations</v>
      </c>
      <c r="M90" s="34">
        <f t="shared" si="102"/>
        <v>174.87166033058665</v>
      </c>
      <c r="N90" s="34">
        <f t="shared" si="102"/>
        <v>183.01033669634523</v>
      </c>
      <c r="O90" s="34">
        <f t="shared" si="102"/>
        <v>175.79233161959155</v>
      </c>
      <c r="P90" s="34">
        <f t="shared" si="102"/>
        <v>181.34400264547054</v>
      </c>
      <c r="Q90" s="34">
        <f t="shared" si="102"/>
        <v>185.63056666114821</v>
      </c>
      <c r="S90" s="43">
        <f>IF(O$6-M$6 &lt;&gt; 0,(EXP(LN(O18/M18)/(O$6-M$6))-1)*100,0)</f>
        <v>0.10507574694975652</v>
      </c>
      <c r="T90" s="43">
        <f>Q56</f>
        <v>0.36369399049358542</v>
      </c>
      <c r="W90" s="24" t="str">
        <f t="shared" ref="W90:AB90" si="103">W18</f>
        <v>All occupations</v>
      </c>
      <c r="X90" s="34">
        <f t="shared" si="103"/>
        <v>148.0913396694134</v>
      </c>
      <c r="Y90" s="34">
        <f t="shared" si="103"/>
        <v>154.17266330365476</v>
      </c>
      <c r="Z90" s="34">
        <f t="shared" si="103"/>
        <v>152.33566838040852</v>
      </c>
      <c r="AA90" s="34">
        <f t="shared" si="103"/>
        <v>157.99899735452948</v>
      </c>
      <c r="AB90" s="34">
        <f t="shared" si="103"/>
        <v>165.43943333885164</v>
      </c>
      <c r="AD90" s="43">
        <f>IF(Z$6-X$6 &lt;&gt; 0,(EXP(LN(Z18/X18)/(Z$6-X$6))-1)*100,0)</f>
        <v>0.56674369620568488</v>
      </c>
      <c r="AE90" s="43">
        <f>AB56</f>
        <v>0.55164086895809206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Stoke-on-Trent and Staffordshire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Stoke-on-Trent and Staffordshire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Stoke-on-Trent and Staffordshire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18.564461207307264</v>
      </c>
      <c r="C8" s="11">
        <v>21.655196509733251</v>
      </c>
      <c r="D8" s="11">
        <v>22.160382392968671</v>
      </c>
      <c r="E8" s="11">
        <v>20.922137363180479</v>
      </c>
      <c r="F8" s="11">
        <v>23.139922172430555</v>
      </c>
      <c r="G8" s="10"/>
      <c r="H8" s="11">
        <f>F8-D8</f>
        <v>0.97953977946188431</v>
      </c>
      <c r="I8" s="11">
        <f>'RD T1'!E7</f>
        <v>11.097307989806648</v>
      </c>
      <c r="J8" s="11">
        <f>SUM(H8:I8)</f>
        <v>12.076847769268532</v>
      </c>
      <c r="L8" s="10" t="str">
        <f>name!D4</f>
        <v>11 Corporate managers and directors</v>
      </c>
      <c r="M8" s="11">
        <v>13.229618361254921</v>
      </c>
      <c r="N8" s="11">
        <v>14.930641260889795</v>
      </c>
      <c r="O8" s="11">
        <v>15.126052710739154</v>
      </c>
      <c r="P8" s="11">
        <v>13.831273056955879</v>
      </c>
      <c r="Q8" s="11">
        <v>14.682055202122601</v>
      </c>
      <c r="R8" s="10"/>
      <c r="S8" s="11">
        <f>Q8-O8</f>
        <v>-0.44399750861655285</v>
      </c>
      <c r="T8" s="11">
        <f>'RD T1'!T7</f>
        <v>6.640003567290468</v>
      </c>
      <c r="U8" s="11">
        <f>SUM(S8:T8)</f>
        <v>6.1960060586739152</v>
      </c>
      <c r="W8" s="10" t="str">
        <f>name!D4</f>
        <v>11 Corporate managers and directors</v>
      </c>
      <c r="X8" s="11">
        <v>5.3348428460523607</v>
      </c>
      <c r="Y8" s="11">
        <v>6.7245552488434699</v>
      </c>
      <c r="Z8" s="11">
        <v>7.0343296822295036</v>
      </c>
      <c r="AA8" s="11">
        <v>7.0908643062246446</v>
      </c>
      <c r="AB8" s="11">
        <v>8.4578669703079647</v>
      </c>
      <c r="AC8" s="10"/>
      <c r="AD8" s="11">
        <f>AB8-Z8</f>
        <v>1.4235372880784611</v>
      </c>
      <c r="AE8" s="11">
        <f>'RD T1'!T36</f>
        <v>4.4573044225161773</v>
      </c>
      <c r="AF8" s="11">
        <f>SUM(AD8:AE8)</f>
        <v>5.8808417105946384</v>
      </c>
    </row>
    <row r="9" spans="1:32" x14ac:dyDescent="0.2">
      <c r="A9" s="10" t="str">
        <f>name!D5</f>
        <v>12 Other managers and proprietors</v>
      </c>
      <c r="B9" s="11">
        <v>8.2555883253936582</v>
      </c>
      <c r="C9" s="11">
        <v>8.6480577875744444</v>
      </c>
      <c r="D9" s="11">
        <v>8.9661935321452084</v>
      </c>
      <c r="E9" s="11">
        <v>11.211943829110812</v>
      </c>
      <c r="F9" s="11">
        <v>13.100444176011861</v>
      </c>
      <c r="H9" s="11">
        <f t="shared" ref="H9:H32" si="2">F9-D9</f>
        <v>4.1342506438666522</v>
      </c>
      <c r="I9" s="11">
        <f>'RD T1'!E8</f>
        <v>6.6826328196512916</v>
      </c>
      <c r="J9" s="11">
        <f>SUM(H9:I9)</f>
        <v>10.816883463517943</v>
      </c>
      <c r="L9" s="10" t="str">
        <f>name!D5</f>
        <v>12 Other managers and proprietors</v>
      </c>
      <c r="M9" s="11">
        <v>4.9613489616309501</v>
      </c>
      <c r="N9" s="11">
        <v>5.3304853721497762</v>
      </c>
      <c r="O9" s="11">
        <v>5.0331783378031352</v>
      </c>
      <c r="P9" s="11">
        <v>6.517526256358388</v>
      </c>
      <c r="Q9" s="11">
        <v>7.5027604132785131</v>
      </c>
      <c r="S9" s="11">
        <f t="shared" ref="S9:S32" si="3">Q9-O9</f>
        <v>2.4695820754753779</v>
      </c>
      <c r="T9" s="11">
        <f>'RD T1'!T8</f>
        <v>3.435149048623479</v>
      </c>
      <c r="U9" s="11">
        <f>SUM(S9:T9)</f>
        <v>5.9047311240988574</v>
      </c>
      <c r="W9" s="10" t="str">
        <f>name!D5</f>
        <v>12 Other managers and proprietors</v>
      </c>
      <c r="X9" s="11">
        <v>3.2942393637627245</v>
      </c>
      <c r="Y9" s="11">
        <v>3.3175724154246704</v>
      </c>
      <c r="Z9" s="11">
        <v>3.9330151943420737</v>
      </c>
      <c r="AA9" s="11">
        <v>4.6944175727524105</v>
      </c>
      <c r="AB9" s="11">
        <v>5.5976837627333369</v>
      </c>
      <c r="AD9" s="11">
        <f t="shared" ref="AD9:AD32" si="4">AB9-Z9</f>
        <v>1.6646685683912632</v>
      </c>
      <c r="AE9" s="11">
        <f>'RD T1'!T37</f>
        <v>3.2474837710278117</v>
      </c>
      <c r="AF9" s="11">
        <f>SUM(AD9:AE9)</f>
        <v>4.9121523394190749</v>
      </c>
    </row>
    <row r="10" spans="1:32" x14ac:dyDescent="0.2">
      <c r="A10" s="10" t="str">
        <f>name!D6</f>
        <v>21 Science, research, engineering and technology professionals</v>
      </c>
      <c r="B10" s="11">
        <v>15.184919727182509</v>
      </c>
      <c r="C10" s="11">
        <v>17.7706067457177</v>
      </c>
      <c r="D10" s="11">
        <v>18.698182616923553</v>
      </c>
      <c r="E10" s="11">
        <v>19.648320299061389</v>
      </c>
      <c r="F10" s="11">
        <v>21.663177925164483</v>
      </c>
      <c r="G10" s="11"/>
      <c r="H10" s="11">
        <f t="shared" si="2"/>
        <v>2.9649953082409297</v>
      </c>
      <c r="I10" s="11">
        <f>'RD T1'!E9</f>
        <v>7.3401999248637129</v>
      </c>
      <c r="J10" s="11">
        <f t="shared" ref="J10:J32" si="5">SUM(H10:I10)</f>
        <v>10.305195233104643</v>
      </c>
      <c r="L10" s="10" t="str">
        <f>name!D6</f>
        <v>21 Science, research, engineering and technology professionals</v>
      </c>
      <c r="M10" s="11">
        <v>12.731325296488777</v>
      </c>
      <c r="N10" s="11">
        <v>15.058311872141214</v>
      </c>
      <c r="O10" s="11">
        <v>15.302568317076288</v>
      </c>
      <c r="P10" s="11">
        <v>15.649052974374369</v>
      </c>
      <c r="Q10" s="11">
        <v>16.776175739438443</v>
      </c>
      <c r="R10" s="11"/>
      <c r="S10" s="11">
        <f t="shared" si="3"/>
        <v>1.4736074223621554</v>
      </c>
      <c r="T10" s="11">
        <f>'RD T1'!T9</f>
        <v>5.1914604739572887</v>
      </c>
      <c r="U10" s="11">
        <f t="shared" ref="U10:U32" si="6">SUM(S10:T10)</f>
        <v>6.6650678963194441</v>
      </c>
      <c r="W10" s="10" t="str">
        <f>name!D6</f>
        <v>21 Science, research, engineering and technology professionals</v>
      </c>
      <c r="X10" s="11">
        <v>2.4535944306937529</v>
      </c>
      <c r="Y10" s="11">
        <v>2.7122948735765022</v>
      </c>
      <c r="Z10" s="11">
        <v>3.3956142998473027</v>
      </c>
      <c r="AA10" s="11">
        <v>3.9992673246869992</v>
      </c>
      <c r="AB10" s="11">
        <v>4.8870021857260779</v>
      </c>
      <c r="AC10" s="11"/>
      <c r="AD10" s="11">
        <f t="shared" si="4"/>
        <v>1.4913878858787752</v>
      </c>
      <c r="AE10" s="11">
        <f>'RD T1'!T38</f>
        <v>2.1487394509064233</v>
      </c>
      <c r="AF10" s="11">
        <f t="shared" ref="AF10:AF32" si="7">SUM(AD10:AE10)</f>
        <v>3.6401273367851985</v>
      </c>
    </row>
    <row r="11" spans="1:32" x14ac:dyDescent="0.2">
      <c r="A11" s="10" t="str">
        <f>name!D7</f>
        <v>22 Health professionals</v>
      </c>
      <c r="B11" s="11">
        <v>14.985582510623907</v>
      </c>
      <c r="C11" s="11">
        <v>17.94693885940314</v>
      </c>
      <c r="D11" s="11">
        <v>17.65748033044294</v>
      </c>
      <c r="E11" s="11">
        <v>19.204006275527064</v>
      </c>
      <c r="F11" s="11">
        <v>21.009864371443118</v>
      </c>
      <c r="G11" s="11"/>
      <c r="H11" s="11">
        <f t="shared" si="2"/>
        <v>3.3523840410001782</v>
      </c>
      <c r="I11" s="11">
        <f>'RD T1'!E10</f>
        <v>10.406331426174507</v>
      </c>
      <c r="J11" s="11">
        <f t="shared" si="5"/>
        <v>13.758715467174685</v>
      </c>
      <c r="L11" s="10" t="str">
        <f>name!D7</f>
        <v>22 Health professionals</v>
      </c>
      <c r="M11" s="11">
        <v>3.5223762888601899</v>
      </c>
      <c r="N11" s="11">
        <v>4.2891517457408384</v>
      </c>
      <c r="O11" s="11">
        <v>4.5091341890520651</v>
      </c>
      <c r="P11" s="11">
        <v>4.82806280474282</v>
      </c>
      <c r="Q11" s="11">
        <v>5.1978064107085302</v>
      </c>
      <c r="R11" s="11"/>
      <c r="S11" s="11">
        <f t="shared" si="3"/>
        <v>0.68867222165646513</v>
      </c>
      <c r="T11" s="11">
        <f>'RD T1'!T10</f>
        <v>1.883362606356235</v>
      </c>
      <c r="U11" s="11">
        <f t="shared" si="6"/>
        <v>2.5720348280127001</v>
      </c>
      <c r="W11" s="10" t="str">
        <f>name!D7</f>
        <v>22 Health professionals</v>
      </c>
      <c r="X11" s="11">
        <v>11.463206221763729</v>
      </c>
      <c r="Y11" s="11">
        <v>13.657787113662264</v>
      </c>
      <c r="Z11" s="11">
        <v>13.148346141390876</v>
      </c>
      <c r="AA11" s="11">
        <v>14.375943470784243</v>
      </c>
      <c r="AB11" s="11">
        <v>15.812057960734597</v>
      </c>
      <c r="AC11" s="11"/>
      <c r="AD11" s="11">
        <f t="shared" si="4"/>
        <v>2.663711819343721</v>
      </c>
      <c r="AE11" s="11">
        <f>'RD T1'!T39</f>
        <v>8.522968819818276</v>
      </c>
      <c r="AF11" s="11">
        <f t="shared" si="7"/>
        <v>11.186680639161997</v>
      </c>
    </row>
    <row r="12" spans="1:32" x14ac:dyDescent="0.2">
      <c r="A12" s="10" t="str">
        <f>name!D8</f>
        <v>23 Teaching and other educational professionals</v>
      </c>
      <c r="B12" s="11">
        <v>11.975747397710142</v>
      </c>
      <c r="C12" s="11">
        <v>12.866779064056454</v>
      </c>
      <c r="D12" s="11">
        <v>13.564450183742665</v>
      </c>
      <c r="E12" s="11">
        <v>14.302556352854191</v>
      </c>
      <c r="F12" s="11">
        <v>15.660893194208251</v>
      </c>
      <c r="G12" s="11"/>
      <c r="H12" s="11">
        <f t="shared" si="2"/>
        <v>2.0964430104655865</v>
      </c>
      <c r="I12" s="11">
        <f>'RD T1'!E11</f>
        <v>7.439013356507977</v>
      </c>
      <c r="J12" s="11">
        <f t="shared" si="5"/>
        <v>9.5354563669735626</v>
      </c>
      <c r="L12" s="10" t="str">
        <f>name!D8</f>
        <v>23 Teaching and other educational professionals</v>
      </c>
      <c r="M12" s="11">
        <v>4.0183745142177099</v>
      </c>
      <c r="N12" s="11">
        <v>4.1035148507917736</v>
      </c>
      <c r="O12" s="11">
        <v>4.4053052854295833</v>
      </c>
      <c r="P12" s="11">
        <v>4.713382172061201</v>
      </c>
      <c r="Q12" s="11">
        <v>4.9889074240499953</v>
      </c>
      <c r="R12" s="11"/>
      <c r="S12" s="11">
        <f t="shared" si="3"/>
        <v>0.58360213862041199</v>
      </c>
      <c r="T12" s="11">
        <f>'RD T1'!T11</f>
        <v>2.0414229459011262</v>
      </c>
      <c r="U12" s="11">
        <f t="shared" si="6"/>
        <v>2.6250250845215382</v>
      </c>
      <c r="W12" s="10" t="str">
        <f>name!D8</f>
        <v>23 Teaching and other educational professionals</v>
      </c>
      <c r="X12" s="11">
        <v>7.9573728834924307</v>
      </c>
      <c r="Y12" s="11">
        <v>8.7632642132646872</v>
      </c>
      <c r="Z12" s="11">
        <v>9.159144898313091</v>
      </c>
      <c r="AA12" s="11">
        <v>9.589174180792984</v>
      </c>
      <c r="AB12" s="11">
        <v>10.671985770158249</v>
      </c>
      <c r="AC12" s="11"/>
      <c r="AD12" s="11">
        <f t="shared" si="4"/>
        <v>1.5128408718451585</v>
      </c>
      <c r="AE12" s="11">
        <f>'RD T1'!T40</f>
        <v>5.3975904106068509</v>
      </c>
      <c r="AF12" s="11">
        <f t="shared" si="7"/>
        <v>6.9104312824520093</v>
      </c>
    </row>
    <row r="13" spans="1:32" x14ac:dyDescent="0.2">
      <c r="A13" s="10" t="str">
        <f>name!D9</f>
        <v>24 Business, media and public service professionals</v>
      </c>
      <c r="B13" s="11">
        <v>14.550608582877816</v>
      </c>
      <c r="C13" s="11">
        <v>17.310778213095606</v>
      </c>
      <c r="D13" s="11">
        <v>18.927607281664915</v>
      </c>
      <c r="E13" s="11">
        <v>21.273439368439792</v>
      </c>
      <c r="F13" s="11">
        <v>24.226452510383538</v>
      </c>
      <c r="G13" s="11"/>
      <c r="H13" s="11">
        <f t="shared" si="2"/>
        <v>5.2988452287186227</v>
      </c>
      <c r="I13" s="11">
        <f>'RD T1'!E12</f>
        <v>10.445948291156476</v>
      </c>
      <c r="J13" s="11">
        <f t="shared" si="5"/>
        <v>15.744793519875099</v>
      </c>
      <c r="L13" s="10" t="str">
        <f>name!D9</f>
        <v>24 Business, media and public service professionals</v>
      </c>
      <c r="M13" s="11">
        <v>8.7054299035504386</v>
      </c>
      <c r="N13" s="11">
        <v>9.9712352828373412</v>
      </c>
      <c r="O13" s="11">
        <v>10.888922392399756</v>
      </c>
      <c r="P13" s="11">
        <v>12.307564124077707</v>
      </c>
      <c r="Q13" s="11">
        <v>13.545226120714522</v>
      </c>
      <c r="R13" s="11"/>
      <c r="S13" s="11">
        <f t="shared" si="3"/>
        <v>2.6563037283147661</v>
      </c>
      <c r="T13" s="11">
        <f>'RD T1'!T12</f>
        <v>5.2900749267967742</v>
      </c>
      <c r="U13" s="11">
        <f t="shared" si="6"/>
        <v>7.9463786551115403</v>
      </c>
      <c r="W13" s="10" t="str">
        <f>name!D9</f>
        <v>24 Business, media and public service professionals</v>
      </c>
      <c r="X13" s="11">
        <v>5.8451786793273515</v>
      </c>
      <c r="Y13" s="11">
        <v>7.3395429302582436</v>
      </c>
      <c r="Z13" s="11">
        <v>8.0386848892651432</v>
      </c>
      <c r="AA13" s="11">
        <v>8.9658752443620671</v>
      </c>
      <c r="AB13" s="11">
        <v>10.681226389669011</v>
      </c>
      <c r="AC13" s="11"/>
      <c r="AD13" s="11">
        <f t="shared" si="4"/>
        <v>2.6425415004038673</v>
      </c>
      <c r="AE13" s="11">
        <f>'RD T1'!T41</f>
        <v>5.1558733643596986</v>
      </c>
      <c r="AF13" s="11">
        <f t="shared" si="7"/>
        <v>7.7984148647635658</v>
      </c>
    </row>
    <row r="14" spans="1:32" x14ac:dyDescent="0.2">
      <c r="A14" s="10" t="str">
        <f>name!D10</f>
        <v>31 Science, engineering and technology associate professionals</v>
      </c>
      <c r="B14" s="11">
        <v>4.6678499848945201</v>
      </c>
      <c r="C14" s="11">
        <v>5.4624334818522247</v>
      </c>
      <c r="D14" s="11">
        <v>5.9342162601525139</v>
      </c>
      <c r="E14" s="11">
        <v>5.1948822695154293</v>
      </c>
      <c r="F14" s="11">
        <v>5.4708310924432713</v>
      </c>
      <c r="G14" s="11"/>
      <c r="H14" s="11">
        <f t="shared" si="2"/>
        <v>-0.46338516770924265</v>
      </c>
      <c r="I14" s="11">
        <f>'RD T1'!E13</f>
        <v>2.1401196172156389</v>
      </c>
      <c r="J14" s="11">
        <f t="shared" si="5"/>
        <v>1.6767344495063963</v>
      </c>
      <c r="L14" s="10" t="str">
        <f>name!D10</f>
        <v>31 Science, engineering and technology associate professionals</v>
      </c>
      <c r="M14" s="11">
        <v>3.591330265132235</v>
      </c>
      <c r="N14" s="11">
        <v>4.3471186276785367</v>
      </c>
      <c r="O14" s="11">
        <v>4.5418126716730969</v>
      </c>
      <c r="P14" s="11">
        <v>3.7618700201729656</v>
      </c>
      <c r="Q14" s="11">
        <v>3.7886064011852807</v>
      </c>
      <c r="R14" s="11"/>
      <c r="S14" s="11">
        <f t="shared" si="3"/>
        <v>-0.75320627048781619</v>
      </c>
      <c r="T14" s="11">
        <f>'RD T1'!T13</f>
        <v>1.3800113439039725</v>
      </c>
      <c r="U14" s="11">
        <f t="shared" si="6"/>
        <v>0.62680507341615632</v>
      </c>
      <c r="W14" s="10" t="str">
        <f>name!D10</f>
        <v>31 Science, engineering and technology associate professionals</v>
      </c>
      <c r="X14" s="11">
        <v>1.0765197197622951</v>
      </c>
      <c r="Y14" s="11">
        <v>1.115314854173685</v>
      </c>
      <c r="Z14" s="11">
        <v>1.3924035884794168</v>
      </c>
      <c r="AA14" s="11">
        <v>1.4330122493424704</v>
      </c>
      <c r="AB14" s="11">
        <v>1.6822246912579915</v>
      </c>
      <c r="AC14" s="11"/>
      <c r="AD14" s="11">
        <f t="shared" si="4"/>
        <v>0.28982110277857465</v>
      </c>
      <c r="AE14" s="11">
        <f>'RD T1'!T42</f>
        <v>0.76010827331166619</v>
      </c>
      <c r="AF14" s="11">
        <f t="shared" si="7"/>
        <v>1.0499293760902408</v>
      </c>
    </row>
    <row r="15" spans="1:32" x14ac:dyDescent="0.2">
      <c r="A15" s="10" t="str">
        <f>name!D11</f>
        <v>32 Health and social care associate professionals</v>
      </c>
      <c r="B15" s="11">
        <v>6.2544452394946592</v>
      </c>
      <c r="C15" s="11">
        <v>7.2561948045322282</v>
      </c>
      <c r="D15" s="11">
        <v>7.3174411030713262</v>
      </c>
      <c r="E15" s="11">
        <v>7.5143287218002826</v>
      </c>
      <c r="F15" s="11">
        <v>8.2741538654621394</v>
      </c>
      <c r="G15" s="11"/>
      <c r="H15" s="11">
        <f t="shared" si="2"/>
        <v>0.95671276239081315</v>
      </c>
      <c r="I15" s="11">
        <f>'RD T1'!E14</f>
        <v>4.4212370837489603</v>
      </c>
      <c r="J15" s="11">
        <f t="shared" si="5"/>
        <v>5.3779498461397734</v>
      </c>
      <c r="L15" s="10" t="str">
        <f>name!D11</f>
        <v>32 Health and social care associate professionals</v>
      </c>
      <c r="M15" s="11">
        <v>1.4554431198540836</v>
      </c>
      <c r="N15" s="11">
        <v>1.5558238891365492</v>
      </c>
      <c r="O15" s="11">
        <v>1.6411725914279305</v>
      </c>
      <c r="P15" s="11">
        <v>1.5446307248707265</v>
      </c>
      <c r="Q15" s="11">
        <v>1.6209741105854953</v>
      </c>
      <c r="R15" s="11"/>
      <c r="S15" s="11">
        <f t="shared" si="3"/>
        <v>-2.019848084243514E-2</v>
      </c>
      <c r="T15" s="11">
        <f>'RD T1'!T14</f>
        <v>0.75672566075964276</v>
      </c>
      <c r="U15" s="11">
        <f t="shared" si="6"/>
        <v>0.73652717991720762</v>
      </c>
      <c r="W15" s="10" t="str">
        <f>name!D11</f>
        <v>32 Health and social care associate professionals</v>
      </c>
      <c r="X15" s="11">
        <v>4.7990021196405754</v>
      </c>
      <c r="Y15" s="11">
        <v>5.7003709153956752</v>
      </c>
      <c r="Z15" s="11">
        <v>5.6762685116433937</v>
      </c>
      <c r="AA15" s="11">
        <v>5.9696979969295478</v>
      </c>
      <c r="AB15" s="11">
        <v>6.6531797548766418</v>
      </c>
      <c r="AC15" s="11"/>
      <c r="AD15" s="11">
        <f t="shared" si="4"/>
        <v>0.97691124323324807</v>
      </c>
      <c r="AE15" s="11">
        <f>'RD T1'!T43</f>
        <v>3.6645114229893179</v>
      </c>
      <c r="AF15" s="11">
        <f t="shared" si="7"/>
        <v>4.6414226662225655</v>
      </c>
    </row>
    <row r="16" spans="1:32" x14ac:dyDescent="0.2">
      <c r="A16" s="10" t="str">
        <f>name!D12</f>
        <v>33 Protective service occupations</v>
      </c>
      <c r="B16" s="11">
        <v>3.3408855361221739</v>
      </c>
      <c r="C16" s="11">
        <v>3.398356123699708</v>
      </c>
      <c r="D16" s="11">
        <v>3.5986297972093264</v>
      </c>
      <c r="E16" s="11">
        <v>4.3667268931970886</v>
      </c>
      <c r="F16" s="11">
        <v>5.1000203707794665</v>
      </c>
      <c r="G16" s="11"/>
      <c r="H16" s="11">
        <f t="shared" si="2"/>
        <v>1.5013905735701401</v>
      </c>
      <c r="I16" s="11">
        <f>'RD T1'!E15</f>
        <v>1.582606701304748</v>
      </c>
      <c r="J16" s="11">
        <f t="shared" si="5"/>
        <v>3.0839972748748883</v>
      </c>
      <c r="L16" s="10" t="str">
        <f>name!D12</f>
        <v>33 Protective service occupations</v>
      </c>
      <c r="M16" s="11">
        <v>2.5840338392244449</v>
      </c>
      <c r="N16" s="11">
        <v>2.5376092699976267</v>
      </c>
      <c r="O16" s="11">
        <v>2.6268294191800474</v>
      </c>
      <c r="P16" s="11">
        <v>3.074704168327878</v>
      </c>
      <c r="Q16" s="11">
        <v>3.3531452727319895</v>
      </c>
      <c r="R16" s="11"/>
      <c r="S16" s="11">
        <f t="shared" si="3"/>
        <v>0.72631585355194206</v>
      </c>
      <c r="T16" s="11">
        <f>'RD T1'!T15</f>
        <v>0.88222291666288455</v>
      </c>
      <c r="U16" s="11">
        <f t="shared" si="6"/>
        <v>1.6085387702148266</v>
      </c>
      <c r="W16" s="10" t="str">
        <f>name!D12</f>
        <v>33 Protective service occupations</v>
      </c>
      <c r="X16" s="11">
        <v>0.75685169689773291</v>
      </c>
      <c r="Y16" s="11">
        <v>0.86074685370208026</v>
      </c>
      <c r="Z16" s="11">
        <v>0.97180037802927832</v>
      </c>
      <c r="AA16" s="11">
        <v>1.2920227248692118</v>
      </c>
      <c r="AB16" s="11">
        <v>1.7468750980474796</v>
      </c>
      <c r="AC16" s="11"/>
      <c r="AD16" s="11">
        <f t="shared" si="4"/>
        <v>0.77507472001820132</v>
      </c>
      <c r="AE16" s="11">
        <f>'RD T1'!T44</f>
        <v>0.70038378464186368</v>
      </c>
      <c r="AF16" s="11">
        <f t="shared" si="7"/>
        <v>1.475458504660065</v>
      </c>
    </row>
    <row r="17" spans="1:32" x14ac:dyDescent="0.2">
      <c r="A17" s="10" t="str">
        <f>name!D13</f>
        <v>34 Culture, media and sports occupations</v>
      </c>
      <c r="B17" s="11">
        <v>5.5998733569864578</v>
      </c>
      <c r="C17" s="11">
        <v>6.1468758749998536</v>
      </c>
      <c r="D17" s="11">
        <v>6.1107225103378866</v>
      </c>
      <c r="E17" s="11">
        <v>5.9095316510260654</v>
      </c>
      <c r="F17" s="11">
        <v>6.6913633273960365</v>
      </c>
      <c r="G17" s="11"/>
      <c r="H17" s="11">
        <f t="shared" si="2"/>
        <v>0.58064081705814985</v>
      </c>
      <c r="I17" s="11">
        <f>'RD T1'!E16</f>
        <v>2.8379743184382584</v>
      </c>
      <c r="J17" s="11">
        <f t="shared" si="5"/>
        <v>3.4186151354964083</v>
      </c>
      <c r="L17" s="10" t="str">
        <f>name!D13</f>
        <v>34 Culture, media and sports occupations</v>
      </c>
      <c r="M17" s="11">
        <v>3.3840587378615616</v>
      </c>
      <c r="N17" s="11">
        <v>3.7923665930159651</v>
      </c>
      <c r="O17" s="11">
        <v>3.6840971096671074</v>
      </c>
      <c r="P17" s="11">
        <v>3.5782407164666692</v>
      </c>
      <c r="Q17" s="11">
        <v>3.9661283059489612</v>
      </c>
      <c r="R17" s="11"/>
      <c r="S17" s="11">
        <f t="shared" si="3"/>
        <v>0.2820311962818538</v>
      </c>
      <c r="T17" s="11">
        <f>'RD T1'!T16</f>
        <v>1.4953366667422476</v>
      </c>
      <c r="U17" s="11">
        <f t="shared" si="6"/>
        <v>1.7773678630241014</v>
      </c>
      <c r="W17" s="10" t="str">
        <f>name!D13</f>
        <v>34 Culture, media and sports occupations</v>
      </c>
      <c r="X17" s="11">
        <v>2.2158146191249006</v>
      </c>
      <c r="Y17" s="11">
        <v>2.3545092819838889</v>
      </c>
      <c r="Z17" s="11">
        <v>2.4266254006707837</v>
      </c>
      <c r="AA17" s="11">
        <v>2.331290934559394</v>
      </c>
      <c r="AB17" s="11">
        <v>2.7252350214470762</v>
      </c>
      <c r="AC17" s="11"/>
      <c r="AD17" s="11">
        <f t="shared" si="4"/>
        <v>0.29860962077629249</v>
      </c>
      <c r="AE17" s="11">
        <f>'RD T1'!T45</f>
        <v>1.3426376516960101</v>
      </c>
      <c r="AF17" s="11">
        <f t="shared" si="7"/>
        <v>1.6412472724723026</v>
      </c>
    </row>
    <row r="18" spans="1:32" x14ac:dyDescent="0.2">
      <c r="A18" s="10" t="str">
        <f>name!D14</f>
        <v>35 Business and public service associate professionals</v>
      </c>
      <c r="B18" s="11">
        <v>17.157247145394564</v>
      </c>
      <c r="C18" s="11">
        <v>17.822081656770536</v>
      </c>
      <c r="D18" s="11">
        <v>18.38033663264104</v>
      </c>
      <c r="E18" s="11">
        <v>17.766293660065312</v>
      </c>
      <c r="F18" s="11">
        <v>18.660725663722332</v>
      </c>
      <c r="G18" s="11"/>
      <c r="H18" s="11">
        <f t="shared" si="2"/>
        <v>0.28038903108129176</v>
      </c>
      <c r="I18" s="11">
        <f>'RD T1'!E17</f>
        <v>8.3169592869681566</v>
      </c>
      <c r="J18" s="11">
        <f t="shared" si="5"/>
        <v>8.5973483180494483</v>
      </c>
      <c r="L18" s="10" t="str">
        <f>name!D14</f>
        <v>35 Business and public service associate professionals</v>
      </c>
      <c r="M18" s="11">
        <v>9.489491756733111</v>
      </c>
      <c r="N18" s="11">
        <v>9.6182330331813084</v>
      </c>
      <c r="O18" s="11">
        <v>9.9469656272695843</v>
      </c>
      <c r="P18" s="11">
        <v>9.3194522450584696</v>
      </c>
      <c r="Q18" s="11">
        <v>9.2962658693406421</v>
      </c>
      <c r="R18" s="11"/>
      <c r="S18" s="11">
        <f t="shared" si="3"/>
        <v>-0.65069975792894219</v>
      </c>
      <c r="T18" s="11">
        <f>'RD T1'!T17</f>
        <v>3.5904222867459454</v>
      </c>
      <c r="U18" s="11">
        <f t="shared" si="6"/>
        <v>2.9397225288170032</v>
      </c>
      <c r="W18" s="10" t="str">
        <f>name!D14</f>
        <v>35 Business and public service associate professionals</v>
      </c>
      <c r="X18" s="11">
        <v>7.6677553886614511</v>
      </c>
      <c r="Y18" s="11">
        <v>8.2038486235892272</v>
      </c>
      <c r="Z18" s="11">
        <v>8.4333710053714626</v>
      </c>
      <c r="AA18" s="11">
        <v>8.4468414150068405</v>
      </c>
      <c r="AB18" s="11">
        <v>9.3644597943816912</v>
      </c>
      <c r="AC18" s="11"/>
      <c r="AD18" s="11">
        <f t="shared" si="4"/>
        <v>0.93108878901022862</v>
      </c>
      <c r="AE18" s="11">
        <f>'RD T1'!T46</f>
        <v>4.7265370002222147</v>
      </c>
      <c r="AF18" s="11">
        <f t="shared" si="7"/>
        <v>5.6576257892324433</v>
      </c>
    </row>
    <row r="19" spans="1:32" x14ac:dyDescent="0.2">
      <c r="A19" s="10" t="str">
        <f>name!D15</f>
        <v>41 Administrative occupations</v>
      </c>
      <c r="B19" s="11">
        <v>31.537528147630031</v>
      </c>
      <c r="C19" s="11">
        <v>29.864930269681778</v>
      </c>
      <c r="D19" s="11">
        <v>31.182318300940757</v>
      </c>
      <c r="E19" s="11">
        <v>29.192410635451886</v>
      </c>
      <c r="F19" s="11">
        <v>27.945073061599082</v>
      </c>
      <c r="G19" s="11"/>
      <c r="H19" s="11">
        <f t="shared" si="2"/>
        <v>-3.2372452393416751</v>
      </c>
      <c r="I19" s="11">
        <f>'RD T1'!E18</f>
        <v>14.432884691780242</v>
      </c>
      <c r="J19" s="11">
        <f t="shared" si="5"/>
        <v>11.195639452438567</v>
      </c>
      <c r="L19" s="10" t="str">
        <f>name!D15</f>
        <v>41 Administrative occupations</v>
      </c>
      <c r="M19" s="11">
        <v>9.813277542131015</v>
      </c>
      <c r="N19" s="11">
        <v>9.0073457198586642</v>
      </c>
      <c r="O19" s="11">
        <v>10.698694162379621</v>
      </c>
      <c r="P19" s="11">
        <v>10.490604482728333</v>
      </c>
      <c r="Q19" s="11">
        <v>11.635270916292315</v>
      </c>
      <c r="R19" s="11"/>
      <c r="S19" s="11">
        <f t="shared" si="3"/>
        <v>0.93657675391269457</v>
      </c>
      <c r="T19" s="11">
        <f>'RD T1'!T18</f>
        <v>4.1407861798031913</v>
      </c>
      <c r="U19" s="11">
        <f t="shared" si="6"/>
        <v>5.0773629337158859</v>
      </c>
      <c r="W19" s="10" t="str">
        <f>name!D15</f>
        <v>41 Administrative occupations</v>
      </c>
      <c r="X19" s="11">
        <v>21.724250605499055</v>
      </c>
      <c r="Y19" s="11">
        <v>20.857584549823112</v>
      </c>
      <c r="Z19" s="11">
        <v>20.48362413856114</v>
      </c>
      <c r="AA19" s="11">
        <v>18.701806152723535</v>
      </c>
      <c r="AB19" s="11">
        <v>16.309802145306762</v>
      </c>
      <c r="AC19" s="11"/>
      <c r="AD19" s="11">
        <f t="shared" si="4"/>
        <v>-4.1738219932543785</v>
      </c>
      <c r="AE19" s="11">
        <f>'RD T1'!T47</f>
        <v>10.292098511977052</v>
      </c>
      <c r="AF19" s="11">
        <f t="shared" si="7"/>
        <v>6.1182765187226735</v>
      </c>
    </row>
    <row r="20" spans="1:32" x14ac:dyDescent="0.2">
      <c r="A20" s="10" t="str">
        <f>name!D16</f>
        <v>42 Secretarial and related occupations</v>
      </c>
      <c r="B20" s="11">
        <v>7.2119777033050676</v>
      </c>
      <c r="C20" s="11">
        <v>6.3984556247456803</v>
      </c>
      <c r="D20" s="11">
        <v>6.2631561215043128</v>
      </c>
      <c r="E20" s="11">
        <v>6.6436182734557283</v>
      </c>
      <c r="F20" s="11">
        <v>4.592083340406603</v>
      </c>
      <c r="G20" s="11"/>
      <c r="H20" s="11">
        <f t="shared" si="2"/>
        <v>-1.6710727810977097</v>
      </c>
      <c r="I20" s="11">
        <f>'RD T1'!E19</f>
        <v>3.1164635391613658</v>
      </c>
      <c r="J20" s="11">
        <f t="shared" si="5"/>
        <v>1.445390758063656</v>
      </c>
      <c r="L20" s="10" t="str">
        <f>name!D16</f>
        <v>42 Secretarial and related occupations</v>
      </c>
      <c r="M20" s="11">
        <v>0.64033650282565424</v>
      </c>
      <c r="N20" s="11">
        <v>0.46900731334257678</v>
      </c>
      <c r="O20" s="11">
        <v>0.46258504104628784</v>
      </c>
      <c r="P20" s="11">
        <v>0.59733691576198877</v>
      </c>
      <c r="Q20" s="11">
        <v>0.72246558612079137</v>
      </c>
      <c r="R20" s="11"/>
      <c r="S20" s="11">
        <f t="shared" si="3"/>
        <v>0.25988054507450353</v>
      </c>
      <c r="T20" s="11">
        <f>'RD T1'!T19</f>
        <v>0.20854689049801692</v>
      </c>
      <c r="U20" s="11">
        <f t="shared" si="6"/>
        <v>0.46842743557252042</v>
      </c>
      <c r="W20" s="10" t="str">
        <f>name!D16</f>
        <v>42 Secretarial and related occupations</v>
      </c>
      <c r="X20" s="11">
        <v>6.571641200479414</v>
      </c>
      <c r="Y20" s="11">
        <v>5.9294483114030987</v>
      </c>
      <c r="Z20" s="11">
        <v>5.8005710804580257</v>
      </c>
      <c r="AA20" s="11">
        <v>6.0462813576937382</v>
      </c>
      <c r="AB20" s="11">
        <v>3.8696177542858132</v>
      </c>
      <c r="AC20" s="11"/>
      <c r="AD20" s="11">
        <f t="shared" si="4"/>
        <v>-1.9309533261722125</v>
      </c>
      <c r="AE20" s="11">
        <f>'RD T1'!T48</f>
        <v>2.907916648663349</v>
      </c>
      <c r="AF20" s="11">
        <f t="shared" si="7"/>
        <v>0.97696332249113649</v>
      </c>
    </row>
    <row r="21" spans="1:32" x14ac:dyDescent="0.2">
      <c r="A21" s="10" t="str">
        <f>name!D17</f>
        <v>51 Skilled agricultural and related trades</v>
      </c>
      <c r="B21" s="11">
        <v>4.8333354534394397</v>
      </c>
      <c r="C21" s="11">
        <v>4.3559815712033858</v>
      </c>
      <c r="D21" s="11">
        <v>3.5678347907691137</v>
      </c>
      <c r="E21" s="11">
        <v>3.6573058405394052</v>
      </c>
      <c r="F21" s="11">
        <v>3.8588268785453836</v>
      </c>
      <c r="G21" s="11"/>
      <c r="H21" s="11">
        <f t="shared" si="2"/>
        <v>0.29099208777626995</v>
      </c>
      <c r="I21" s="11">
        <f>'RD T1'!E20</f>
        <v>2.0649698513559449</v>
      </c>
      <c r="J21" s="11">
        <f t="shared" si="5"/>
        <v>2.3559619391322149</v>
      </c>
      <c r="L21" s="10" t="str">
        <f>name!D17</f>
        <v>51 Skilled agricultural and related trades</v>
      </c>
      <c r="M21" s="11">
        <v>4.174551550955421</v>
      </c>
      <c r="N21" s="11">
        <v>3.6252018047584347</v>
      </c>
      <c r="O21" s="11">
        <v>2.8434397709044652</v>
      </c>
      <c r="P21" s="11">
        <v>2.8501892115665877</v>
      </c>
      <c r="Q21" s="11">
        <v>2.9431170489801382</v>
      </c>
      <c r="R21" s="11"/>
      <c r="S21" s="11">
        <f t="shared" si="3"/>
        <v>9.9677278075672948E-2</v>
      </c>
      <c r="T21" s="11">
        <f>'RD T1'!T20</f>
        <v>1.4841314897377786</v>
      </c>
      <c r="U21" s="11">
        <f t="shared" si="6"/>
        <v>1.5838087678134516</v>
      </c>
      <c r="W21" s="10" t="str">
        <f>name!D17</f>
        <v>51 Skilled agricultural and related trades</v>
      </c>
      <c r="X21" s="11">
        <v>0.65878390248401675</v>
      </c>
      <c r="Y21" s="11">
        <v>0.73077976644494491</v>
      </c>
      <c r="Z21" s="11">
        <v>0.72439501986463883</v>
      </c>
      <c r="AA21" s="11">
        <v>0.80711662897281933</v>
      </c>
      <c r="AB21" s="11">
        <v>0.91570982956524716</v>
      </c>
      <c r="AC21" s="11"/>
      <c r="AD21" s="11">
        <f t="shared" si="4"/>
        <v>0.19131480970060832</v>
      </c>
      <c r="AE21" s="11">
        <f>'RD T1'!T49</f>
        <v>0.58083836161816593</v>
      </c>
      <c r="AF21" s="11">
        <f t="shared" si="7"/>
        <v>0.77215317131877426</v>
      </c>
    </row>
    <row r="22" spans="1:32" x14ac:dyDescent="0.2">
      <c r="A22" s="10" t="str">
        <f>name!D18</f>
        <v>52 Skilled metal, electrical and electronic trades</v>
      </c>
      <c r="B22" s="11">
        <v>16.774065318941869</v>
      </c>
      <c r="C22" s="11">
        <v>17.045814686708614</v>
      </c>
      <c r="D22" s="11">
        <v>14.325280462345354</v>
      </c>
      <c r="E22" s="11">
        <v>14.136495406598543</v>
      </c>
      <c r="F22" s="11">
        <v>13.147919161987559</v>
      </c>
      <c r="G22" s="11"/>
      <c r="H22" s="11">
        <f t="shared" si="2"/>
        <v>-1.177361300357795</v>
      </c>
      <c r="I22" s="11">
        <f>'RD T1'!E21</f>
        <v>5.2322277740124896</v>
      </c>
      <c r="J22" s="11">
        <f t="shared" si="5"/>
        <v>4.0548664736546947</v>
      </c>
      <c r="L22" s="10" t="str">
        <f>name!D18</f>
        <v>52 Skilled metal, electrical and electronic trades</v>
      </c>
      <c r="M22" s="11">
        <v>16.552445154012798</v>
      </c>
      <c r="N22" s="11">
        <v>16.678417202254213</v>
      </c>
      <c r="O22" s="11">
        <v>14.028997683265747</v>
      </c>
      <c r="P22" s="11">
        <v>13.495460010318443</v>
      </c>
      <c r="Q22" s="11">
        <v>12.370379069432719</v>
      </c>
      <c r="R22" s="11"/>
      <c r="S22" s="11">
        <f t="shared" si="3"/>
        <v>-1.6586186138330277</v>
      </c>
      <c r="T22" s="11">
        <f>'RD T1'!T21</f>
        <v>4.8649625170100732</v>
      </c>
      <c r="U22" s="11">
        <f t="shared" si="6"/>
        <v>3.2063439031770455</v>
      </c>
      <c r="W22" s="10" t="str">
        <f>name!D18</f>
        <v>52 Skilled metal, electrical and electronic trades</v>
      </c>
      <c r="X22" s="11">
        <v>0.2216201649290851</v>
      </c>
      <c r="Y22" s="11">
        <v>0.36739748445440046</v>
      </c>
      <c r="Z22" s="11">
        <v>0.29628277907961259</v>
      </c>
      <c r="AA22" s="11">
        <v>0.64103539628011086</v>
      </c>
      <c r="AB22" s="11">
        <v>0.77754009255483791</v>
      </c>
      <c r="AC22" s="11"/>
      <c r="AD22" s="11">
        <f t="shared" si="4"/>
        <v>0.48125731347522532</v>
      </c>
      <c r="AE22" s="11">
        <f>'RD T1'!T50</f>
        <v>0.3672652570024168</v>
      </c>
      <c r="AF22" s="11">
        <f t="shared" si="7"/>
        <v>0.84852257047764212</v>
      </c>
    </row>
    <row r="23" spans="1:32" x14ac:dyDescent="0.2">
      <c r="A23" s="10" t="str">
        <f>name!D19</f>
        <v>53 Skilled construction and building trades</v>
      </c>
      <c r="B23" s="11">
        <v>11.557252695510499</v>
      </c>
      <c r="C23" s="11">
        <v>13.834654228150834</v>
      </c>
      <c r="D23" s="11">
        <v>11.320483138401352</v>
      </c>
      <c r="E23" s="11">
        <v>11.442177139520947</v>
      </c>
      <c r="F23" s="11">
        <v>10.032468721714668</v>
      </c>
      <c r="G23" s="11"/>
      <c r="H23" s="11">
        <f t="shared" si="2"/>
        <v>-1.2880144166866838</v>
      </c>
      <c r="I23" s="11">
        <f>'RD T1'!E22</f>
        <v>4.6319360300908006</v>
      </c>
      <c r="J23" s="11">
        <f t="shared" si="5"/>
        <v>3.3439216134041168</v>
      </c>
      <c r="L23" s="10" t="str">
        <f>name!D19</f>
        <v>53 Skilled construction and building trades</v>
      </c>
      <c r="M23" s="11">
        <v>11.407267362550103</v>
      </c>
      <c r="N23" s="11">
        <v>13.691394804140851</v>
      </c>
      <c r="O23" s="11">
        <v>11.148274782662355</v>
      </c>
      <c r="P23" s="11">
        <v>11.264329583632456</v>
      </c>
      <c r="Q23" s="11">
        <v>9.8333124319502581</v>
      </c>
      <c r="R23" s="11"/>
      <c r="S23" s="11">
        <f t="shared" si="3"/>
        <v>-1.3149623507120971</v>
      </c>
      <c r="T23" s="11">
        <f>'RD T1'!T22</f>
        <v>4.5343182111037228</v>
      </c>
      <c r="U23" s="11">
        <f t="shared" si="6"/>
        <v>3.2193558603916257</v>
      </c>
      <c r="W23" s="10" t="str">
        <f>name!D19</f>
        <v>53 Skilled construction and building trades</v>
      </c>
      <c r="X23" s="11">
        <v>0.14998533296040462</v>
      </c>
      <c r="Y23" s="11">
        <v>0.14325942400999045</v>
      </c>
      <c r="Z23" s="11">
        <v>0.17220835573898685</v>
      </c>
      <c r="AA23" s="11">
        <v>0.1778475558884863</v>
      </c>
      <c r="AB23" s="11">
        <v>0.19915628976441849</v>
      </c>
      <c r="AC23" s="11"/>
      <c r="AD23" s="11">
        <f t="shared" si="4"/>
        <v>2.6947934025431636E-2</v>
      </c>
      <c r="AE23" s="11">
        <f>'RD T1'!T51</f>
        <v>9.7617818987079219E-2</v>
      </c>
      <c r="AF23" s="11">
        <f t="shared" si="7"/>
        <v>0.12456575301251085</v>
      </c>
    </row>
    <row r="24" spans="1:32" x14ac:dyDescent="0.2">
      <c r="A24" s="10" t="str">
        <f>name!D20</f>
        <v>54 Textiles, printing and other skilled trades</v>
      </c>
      <c r="B24" s="11">
        <v>6.2268062885969107</v>
      </c>
      <c r="C24" s="11">
        <v>5.4988513959224425</v>
      </c>
      <c r="D24" s="11">
        <v>5.5307568859050402</v>
      </c>
      <c r="E24" s="11">
        <v>5.327032909073961</v>
      </c>
      <c r="F24" s="11">
        <v>5.0656413041074355</v>
      </c>
      <c r="G24" s="11"/>
      <c r="H24" s="11">
        <f t="shared" si="2"/>
        <v>-0.4651155817976047</v>
      </c>
      <c r="I24" s="11">
        <f>'RD T1'!E23</f>
        <v>2.2529165541290861</v>
      </c>
      <c r="J24" s="11">
        <f t="shared" si="5"/>
        <v>1.7878009723314814</v>
      </c>
      <c r="L24" s="10" t="str">
        <f>name!D20</f>
        <v>54 Textiles, printing and other skilled trades</v>
      </c>
      <c r="M24" s="11">
        <v>4.0063419021547126</v>
      </c>
      <c r="N24" s="11">
        <v>3.5349456676549771</v>
      </c>
      <c r="O24" s="11">
        <v>3.255754526393654</v>
      </c>
      <c r="P24" s="11">
        <v>3.0810971283417885</v>
      </c>
      <c r="Q24" s="11">
        <v>2.8357534341852588</v>
      </c>
      <c r="R24" s="11"/>
      <c r="S24" s="11">
        <f t="shared" si="3"/>
        <v>-0.42000109220839521</v>
      </c>
      <c r="T24" s="11">
        <f>'RD T1'!T23</f>
        <v>0.9611451339683289</v>
      </c>
      <c r="U24" s="11">
        <f t="shared" si="6"/>
        <v>0.54114404175993369</v>
      </c>
      <c r="W24" s="10" t="str">
        <f>name!D20</f>
        <v>54 Textiles, printing and other skilled trades</v>
      </c>
      <c r="X24" s="11">
        <v>2.2204643864422047</v>
      </c>
      <c r="Y24" s="11">
        <v>1.9639057282674666</v>
      </c>
      <c r="Z24" s="11">
        <v>2.2750023595113888</v>
      </c>
      <c r="AA24" s="11">
        <v>2.2459357807321765</v>
      </c>
      <c r="AB24" s="11">
        <v>2.2298878699221758</v>
      </c>
      <c r="AC24" s="11"/>
      <c r="AD24" s="11">
        <f t="shared" si="4"/>
        <v>-4.5114489589213047E-2</v>
      </c>
      <c r="AE24" s="11">
        <f>'RD T1'!T52</f>
        <v>1.2917714201607575</v>
      </c>
      <c r="AF24" s="11">
        <f t="shared" si="7"/>
        <v>1.2466569305715445</v>
      </c>
    </row>
    <row r="25" spans="1:32" x14ac:dyDescent="0.2">
      <c r="A25" s="10" t="str">
        <f>name!D21</f>
        <v>61 Caring personal service occupations</v>
      </c>
      <c r="B25" s="11">
        <v>26.024487536085125</v>
      </c>
      <c r="C25" s="11">
        <v>27.093321992832024</v>
      </c>
      <c r="D25" s="11">
        <v>26.231330479280626</v>
      </c>
      <c r="E25" s="11">
        <v>28.50953092871918</v>
      </c>
      <c r="F25" s="11">
        <v>31.133423745441398</v>
      </c>
      <c r="G25" s="11"/>
      <c r="H25" s="11">
        <f t="shared" si="2"/>
        <v>4.9020932661607723</v>
      </c>
      <c r="I25" s="11">
        <f>'RD T1'!E24</f>
        <v>16.541666504233984</v>
      </c>
      <c r="J25" s="11">
        <f t="shared" si="5"/>
        <v>21.443759770394756</v>
      </c>
      <c r="L25" s="10" t="str">
        <f>name!D21</f>
        <v>61 Caring personal service occupations</v>
      </c>
      <c r="M25" s="11">
        <v>2.8990275146286772</v>
      </c>
      <c r="N25" s="11">
        <v>3.0280997501466071</v>
      </c>
      <c r="O25" s="11">
        <v>2.8808647998686161</v>
      </c>
      <c r="P25" s="11">
        <v>3.5580547466467802</v>
      </c>
      <c r="Q25" s="11">
        <v>4.0643916214821036</v>
      </c>
      <c r="R25" s="11"/>
      <c r="S25" s="11">
        <f t="shared" si="3"/>
        <v>1.1835268216134875</v>
      </c>
      <c r="T25" s="11">
        <f>'RD T1'!T24</f>
        <v>1.6090264845464513</v>
      </c>
      <c r="U25" s="11">
        <f t="shared" si="6"/>
        <v>2.792553306159939</v>
      </c>
      <c r="W25" s="10" t="str">
        <f>name!D21</f>
        <v>61 Caring personal service occupations</v>
      </c>
      <c r="X25" s="11">
        <v>23.125460021456451</v>
      </c>
      <c r="Y25" s="11">
        <v>24.065222242685419</v>
      </c>
      <c r="Z25" s="11">
        <v>23.350465679412011</v>
      </c>
      <c r="AA25" s="11">
        <v>24.951476182072398</v>
      </c>
      <c r="AB25" s="11">
        <v>27.069032123959285</v>
      </c>
      <c r="AC25" s="11"/>
      <c r="AD25" s="11">
        <f t="shared" si="4"/>
        <v>3.7185664445472746</v>
      </c>
      <c r="AE25" s="11">
        <f>'RD T1'!T53</f>
        <v>14.932640019687536</v>
      </c>
      <c r="AF25" s="11">
        <f t="shared" si="7"/>
        <v>18.651206464234811</v>
      </c>
    </row>
    <row r="26" spans="1:32" x14ac:dyDescent="0.2">
      <c r="A26" s="10" t="str">
        <f>name!D22</f>
        <v>62 Leisure, travel and related personal service occupations</v>
      </c>
      <c r="B26" s="11">
        <v>7.3490190056784446</v>
      </c>
      <c r="C26" s="11">
        <v>7.1122458102282842</v>
      </c>
      <c r="D26" s="11">
        <v>6.4708358945317466</v>
      </c>
      <c r="E26" s="11">
        <v>6.6682646747637992</v>
      </c>
      <c r="F26" s="11">
        <v>6.8703498128610239</v>
      </c>
      <c r="G26" s="11"/>
      <c r="H26" s="11">
        <f t="shared" si="2"/>
        <v>0.3995139183292773</v>
      </c>
      <c r="I26" s="11">
        <f>'RD T1'!E25</f>
        <v>3.4480073030286063</v>
      </c>
      <c r="J26" s="11">
        <f t="shared" si="5"/>
        <v>3.8475212213578835</v>
      </c>
      <c r="L26" s="10" t="str">
        <f>name!D22</f>
        <v>62 Leisure, travel and related personal service occupations</v>
      </c>
      <c r="M26" s="11">
        <v>1.9727054791854517</v>
      </c>
      <c r="N26" s="11">
        <v>2.0572816488630123</v>
      </c>
      <c r="O26" s="11">
        <v>1.950654916104485</v>
      </c>
      <c r="P26" s="11">
        <v>2.0441400093638187</v>
      </c>
      <c r="Q26" s="11">
        <v>2.1770203965127775</v>
      </c>
      <c r="R26" s="11"/>
      <c r="S26" s="11">
        <f t="shared" si="3"/>
        <v>0.22636548040829241</v>
      </c>
      <c r="T26" s="11">
        <f>'RD T1'!T25</f>
        <v>0.90290591113108043</v>
      </c>
      <c r="U26" s="11">
        <f t="shared" si="6"/>
        <v>1.1292713915393728</v>
      </c>
      <c r="W26" s="10" t="str">
        <f>name!D22</f>
        <v>62 Leisure, travel and related personal service occupations</v>
      </c>
      <c r="X26" s="11">
        <v>5.376313526492992</v>
      </c>
      <c r="Y26" s="11">
        <v>5.0549641613652634</v>
      </c>
      <c r="Z26" s="11">
        <v>4.5201809784272653</v>
      </c>
      <c r="AA26" s="11">
        <v>4.6241246653999815</v>
      </c>
      <c r="AB26" s="11">
        <v>4.6933294163482415</v>
      </c>
      <c r="AC26" s="11"/>
      <c r="AD26" s="11">
        <f t="shared" si="4"/>
        <v>0.17314843792097623</v>
      </c>
      <c r="AE26" s="11">
        <f>'RD T1'!T54</f>
        <v>2.5451013918975263</v>
      </c>
      <c r="AF26" s="11">
        <f t="shared" si="7"/>
        <v>2.7182498298185025</v>
      </c>
    </row>
    <row r="27" spans="1:32" x14ac:dyDescent="0.2">
      <c r="A27" s="10" t="str">
        <f>name!D23</f>
        <v>63 Community and civil enforcement occupations</v>
      </c>
      <c r="B27" s="11">
        <v>0.3098348062065609</v>
      </c>
      <c r="C27" s="11">
        <v>0.26859565754938841</v>
      </c>
      <c r="D27" s="11">
        <v>0.33166066523220966</v>
      </c>
      <c r="E27" s="11">
        <v>0.28154441045912221</v>
      </c>
      <c r="F27" s="11">
        <v>0.30691890794913329</v>
      </c>
      <c r="G27" s="11"/>
      <c r="H27" s="11">
        <f t="shared" si="2"/>
        <v>-2.4741757283076371E-2</v>
      </c>
      <c r="I27" s="11">
        <f>'RD T1'!E26</f>
        <v>0.14681509282430247</v>
      </c>
      <c r="J27" s="11">
        <f t="shared" si="5"/>
        <v>0.1220733355412261</v>
      </c>
      <c r="L27" s="10" t="str">
        <f>name!D23</f>
        <v>63 Community and civil enforcement occupations</v>
      </c>
      <c r="M27" s="11">
        <v>0.23625557249243034</v>
      </c>
      <c r="N27" s="11">
        <v>0.17727427513944602</v>
      </c>
      <c r="O27" s="11">
        <v>0.25199899855570612</v>
      </c>
      <c r="P27" s="11">
        <v>0.17476914044143005</v>
      </c>
      <c r="Q27" s="11">
        <v>0.19959750839813456</v>
      </c>
      <c r="R27" s="11"/>
      <c r="S27" s="11">
        <f t="shared" si="3"/>
        <v>-5.2401490157571562E-2</v>
      </c>
      <c r="T27" s="11">
        <f>'RD T1'!T26</f>
        <v>7.7684888903121599E-2</v>
      </c>
      <c r="U27" s="11">
        <f t="shared" si="6"/>
        <v>2.5283398745550037E-2</v>
      </c>
      <c r="W27" s="10" t="str">
        <f>name!D23</f>
        <v>63 Community and civil enforcement occupations</v>
      </c>
      <c r="X27" s="11">
        <v>7.3579233714130818E-2</v>
      </c>
      <c r="Y27" s="11">
        <v>9.1321382409942628E-2</v>
      </c>
      <c r="Z27" s="11">
        <v>7.9661666676503484E-2</v>
      </c>
      <c r="AA27" s="11">
        <v>0.10677527001769235</v>
      </c>
      <c r="AB27" s="11">
        <v>0.10732139955099851</v>
      </c>
      <c r="AC27" s="11"/>
      <c r="AD27" s="11">
        <f t="shared" si="4"/>
        <v>2.7659732874495024E-2</v>
      </c>
      <c r="AE27" s="11">
        <f>'RD T1'!T55</f>
        <v>6.9130203921180813E-2</v>
      </c>
      <c r="AF27" s="11">
        <f t="shared" si="7"/>
        <v>9.6789936795675838E-2</v>
      </c>
    </row>
    <row r="28" spans="1:32" x14ac:dyDescent="0.2">
      <c r="A28" s="10" t="str">
        <f>name!D24</f>
        <v>71 Sales occupations</v>
      </c>
      <c r="B28" s="11">
        <v>20.638352412372072</v>
      </c>
      <c r="C28" s="11">
        <v>18.251367900572472</v>
      </c>
      <c r="D28" s="11">
        <v>17.790822952182292</v>
      </c>
      <c r="E28" s="11">
        <v>16.498636589352021</v>
      </c>
      <c r="F28" s="11">
        <v>15.677166756594508</v>
      </c>
      <c r="G28" s="11"/>
      <c r="H28" s="11">
        <f t="shared" si="2"/>
        <v>-2.1136561955877848</v>
      </c>
      <c r="I28" s="11">
        <f>'RD T1'!E27</f>
        <v>7.4299504021039713</v>
      </c>
      <c r="J28" s="11">
        <f t="shared" si="5"/>
        <v>5.3162942065161864</v>
      </c>
      <c r="L28" s="10" t="str">
        <f>name!D24</f>
        <v>71 Sales occupations</v>
      </c>
      <c r="M28" s="11">
        <v>8.2330666499350542</v>
      </c>
      <c r="N28" s="11">
        <v>7.8199205732129284</v>
      </c>
      <c r="O28" s="11">
        <v>7.6533085427332104</v>
      </c>
      <c r="P28" s="11">
        <v>7.211006865483462</v>
      </c>
      <c r="Q28" s="11">
        <v>6.9516152775049145</v>
      </c>
      <c r="R28" s="11"/>
      <c r="S28" s="11">
        <f t="shared" si="3"/>
        <v>-0.70169326522829589</v>
      </c>
      <c r="T28" s="11">
        <f>'RD T1'!T27</f>
        <v>2.3391350768297823</v>
      </c>
      <c r="U28" s="11">
        <f t="shared" si="6"/>
        <v>1.6374418116014864</v>
      </c>
      <c r="W28" s="10" t="str">
        <f>name!D24</f>
        <v>71 Sales occupations</v>
      </c>
      <c r="X28" s="11">
        <v>12.405285762436964</v>
      </c>
      <c r="Y28" s="11">
        <v>10.43144732735953</v>
      </c>
      <c r="Z28" s="11">
        <v>10.137514409449087</v>
      </c>
      <c r="AA28" s="11">
        <v>9.287629723868573</v>
      </c>
      <c r="AB28" s="11">
        <v>8.7255514790895869</v>
      </c>
      <c r="AC28" s="11"/>
      <c r="AD28" s="11">
        <f t="shared" si="4"/>
        <v>-1.4119629303595005</v>
      </c>
      <c r="AE28" s="11">
        <f>'RD T1'!T56</f>
        <v>5.090815325274189</v>
      </c>
      <c r="AF28" s="11">
        <f t="shared" si="7"/>
        <v>3.6788523949146885</v>
      </c>
    </row>
    <row r="29" spans="1:32" x14ac:dyDescent="0.2">
      <c r="A29" s="10" t="str">
        <f>name!D25</f>
        <v>72 Customer service occupations</v>
      </c>
      <c r="B29" s="11">
        <v>5.4417813694062458</v>
      </c>
      <c r="C29" s="11">
        <v>5.7057518305224804</v>
      </c>
      <c r="D29" s="11">
        <v>5.8404256969761121</v>
      </c>
      <c r="E29" s="11">
        <v>7.6741504666626614</v>
      </c>
      <c r="F29" s="11">
        <v>8.8920224041700742</v>
      </c>
      <c r="G29" s="11"/>
      <c r="H29" s="11">
        <f t="shared" si="2"/>
        <v>3.051596707193962</v>
      </c>
      <c r="I29" s="11">
        <f>'RD T1'!E28</f>
        <v>3.5668464668485051</v>
      </c>
      <c r="J29" s="11">
        <f t="shared" si="5"/>
        <v>6.6184431740424667</v>
      </c>
      <c r="L29" s="10" t="str">
        <f>name!D25</f>
        <v>72 Customer service occupations</v>
      </c>
      <c r="M29" s="11">
        <v>2.3155529515520286</v>
      </c>
      <c r="N29" s="11">
        <v>2.1330021088232551</v>
      </c>
      <c r="O29" s="11">
        <v>2.4398976174760927</v>
      </c>
      <c r="P29" s="11">
        <v>3.4820396358140768</v>
      </c>
      <c r="Q29" s="11">
        <v>4.1342211624980161</v>
      </c>
      <c r="R29" s="11"/>
      <c r="S29" s="11">
        <f t="shared" si="3"/>
        <v>1.6943235450219234</v>
      </c>
      <c r="T29" s="11">
        <f>'RD T1'!T28</f>
        <v>1.2386964638587763</v>
      </c>
      <c r="U29" s="11">
        <f t="shared" si="6"/>
        <v>2.9330200088806997</v>
      </c>
      <c r="W29" s="10" t="str">
        <f>name!D25</f>
        <v>72 Customer service occupations</v>
      </c>
      <c r="X29" s="11">
        <v>3.1262284178542159</v>
      </c>
      <c r="Y29" s="11">
        <v>3.5727497216992203</v>
      </c>
      <c r="Z29" s="11">
        <v>3.400528079500015</v>
      </c>
      <c r="AA29" s="11">
        <v>4.1921108308485797</v>
      </c>
      <c r="AB29" s="11">
        <v>4.7578012416720643</v>
      </c>
      <c r="AC29" s="11"/>
      <c r="AD29" s="11">
        <f t="shared" si="4"/>
        <v>1.3572731621720493</v>
      </c>
      <c r="AE29" s="11">
        <f>'RD T1'!T57</f>
        <v>2.3281500029897289</v>
      </c>
      <c r="AF29" s="11">
        <f t="shared" si="7"/>
        <v>3.6854231651617781</v>
      </c>
    </row>
    <row r="30" spans="1:32" x14ac:dyDescent="0.2">
      <c r="A30" s="10" t="str">
        <f>name!D26</f>
        <v>81 Process, plant and machine operatives</v>
      </c>
      <c r="B30" s="11">
        <v>13.169877729157248</v>
      </c>
      <c r="C30" s="11">
        <v>12.679300680693585</v>
      </c>
      <c r="D30" s="11">
        <v>10.907830827541297</v>
      </c>
      <c r="E30" s="11">
        <v>13.303078149492167</v>
      </c>
      <c r="F30" s="11">
        <v>13.063019982548646</v>
      </c>
      <c r="G30" s="11"/>
      <c r="H30" s="11">
        <f t="shared" si="2"/>
        <v>2.1551891550073492</v>
      </c>
      <c r="I30" s="11">
        <f>'RD T1'!E29</f>
        <v>5.1982690050369742</v>
      </c>
      <c r="J30" s="11">
        <f t="shared" si="5"/>
        <v>7.3534581600443234</v>
      </c>
      <c r="L30" s="10" t="str">
        <f>name!D26</f>
        <v>81 Process, plant and machine operatives</v>
      </c>
      <c r="M30" s="11">
        <v>10.549333155909425</v>
      </c>
      <c r="N30" s="11">
        <v>9.9674118511520842</v>
      </c>
      <c r="O30" s="11">
        <v>8.522931056446529</v>
      </c>
      <c r="P30" s="11">
        <v>10.248327064280415</v>
      </c>
      <c r="Q30" s="11">
        <v>9.8914836359960887</v>
      </c>
      <c r="R30" s="11"/>
      <c r="S30" s="11">
        <f t="shared" si="3"/>
        <v>1.3685525795495597</v>
      </c>
      <c r="T30" s="11">
        <f>'RD T1'!T29</f>
        <v>3.6518503035374432</v>
      </c>
      <c r="U30" s="11">
        <f t="shared" si="6"/>
        <v>5.0204028830870033</v>
      </c>
      <c r="W30" s="10" t="str">
        <f>name!D26</f>
        <v>81 Process, plant and machine operatives</v>
      </c>
      <c r="X30" s="11">
        <v>2.6205445732478152</v>
      </c>
      <c r="Y30" s="11">
        <v>2.7118888295415116</v>
      </c>
      <c r="Z30" s="11">
        <v>2.3848997710947635</v>
      </c>
      <c r="AA30" s="11">
        <v>3.0547510852117497</v>
      </c>
      <c r="AB30" s="11">
        <v>3.1715363465525508</v>
      </c>
      <c r="AC30" s="11"/>
      <c r="AD30" s="11">
        <f t="shared" si="4"/>
        <v>0.78663657545778731</v>
      </c>
      <c r="AE30" s="11">
        <f>'RD T1'!T58</f>
        <v>1.5464187014995314</v>
      </c>
      <c r="AF30" s="11">
        <f t="shared" si="7"/>
        <v>2.3330552769573187</v>
      </c>
    </row>
    <row r="31" spans="1:32" x14ac:dyDescent="0.2">
      <c r="A31" s="10" t="str">
        <f>name!D27</f>
        <v>82 Transport and mobile machine drivers and operatives</v>
      </c>
      <c r="B31" s="11">
        <v>14.934936254721073</v>
      </c>
      <c r="C31" s="11">
        <v>17.327510453612852</v>
      </c>
      <c r="D31" s="11">
        <v>15.261057389166524</v>
      </c>
      <c r="E31" s="11">
        <v>16.943348895727993</v>
      </c>
      <c r="F31" s="11">
        <v>17.395729011500148</v>
      </c>
      <c r="G31" s="11"/>
      <c r="H31" s="11">
        <f t="shared" si="2"/>
        <v>2.1346716223336237</v>
      </c>
      <c r="I31" s="11">
        <f>'RD T1'!E30</f>
        <v>9.0122561512241379</v>
      </c>
      <c r="J31" s="11">
        <f t="shared" si="5"/>
        <v>11.146927773557762</v>
      </c>
      <c r="L31" s="10" t="str">
        <f>name!D27</f>
        <v>82 Transport and mobile machine drivers and operatives</v>
      </c>
      <c r="M31" s="11">
        <v>14.246869366851945</v>
      </c>
      <c r="N31" s="11">
        <v>16.543148690519491</v>
      </c>
      <c r="O31" s="11">
        <v>14.602402974290651</v>
      </c>
      <c r="P31" s="11">
        <v>15.90956259840533</v>
      </c>
      <c r="Q31" s="11">
        <v>16.183257550328868</v>
      </c>
      <c r="R31" s="11"/>
      <c r="S31" s="11">
        <f t="shared" si="3"/>
        <v>1.5808545760382167</v>
      </c>
      <c r="T31" s="11">
        <f>'RD T1'!T30</f>
        <v>8.3334301306845724</v>
      </c>
      <c r="U31" s="11">
        <f t="shared" si="6"/>
        <v>9.9142847067227891</v>
      </c>
      <c r="W31" s="10" t="str">
        <f>name!D27</f>
        <v>82 Transport and mobile machine drivers and operatives</v>
      </c>
      <c r="X31" s="11">
        <v>0.68806688786912051</v>
      </c>
      <c r="Y31" s="11">
        <v>0.78436176309335526</v>
      </c>
      <c r="Z31" s="11">
        <v>0.6586544148758724</v>
      </c>
      <c r="AA31" s="11">
        <v>1.0337862973226546</v>
      </c>
      <c r="AB31" s="11">
        <v>1.2124714611712419</v>
      </c>
      <c r="AC31" s="11"/>
      <c r="AD31" s="11">
        <f t="shared" si="4"/>
        <v>0.55381704629536954</v>
      </c>
      <c r="AE31" s="11">
        <f>'RD T1'!T59</f>
        <v>0.67882602053956576</v>
      </c>
      <c r="AF31" s="11">
        <f t="shared" si="7"/>
        <v>1.2326430668349353</v>
      </c>
    </row>
    <row r="32" spans="1:32" x14ac:dyDescent="0.2">
      <c r="A32" s="10" t="str">
        <f>name!D28</f>
        <v>91 Elementary trades and related occupations</v>
      </c>
      <c r="B32" s="11">
        <v>7.2892077430193343</v>
      </c>
      <c r="C32" s="11">
        <v>6.5570686439459411</v>
      </c>
      <c r="D32" s="11">
        <v>5.6715699131437916</v>
      </c>
      <c r="E32" s="11">
        <v>4.8834554240661676</v>
      </c>
      <c r="F32" s="11">
        <v>4.6149485583105969</v>
      </c>
      <c r="G32" s="11"/>
      <c r="H32" s="11">
        <f t="shared" si="2"/>
        <v>-1.0566213548331946</v>
      </c>
      <c r="I32" s="11">
        <f>'RD T1'!E31</f>
        <v>1.9541056560951899</v>
      </c>
      <c r="J32" s="11">
        <f t="shared" si="5"/>
        <v>0.8974843012619953</v>
      </c>
      <c r="L32" s="10" t="str">
        <f>name!D28</f>
        <v>91 Elementary trades and related occupations</v>
      </c>
      <c r="M32" s="11">
        <v>5.4887824239789653</v>
      </c>
      <c r="N32" s="11">
        <v>5.0047374723636855</v>
      </c>
      <c r="O32" s="11">
        <v>4.4500401367716309</v>
      </c>
      <c r="P32" s="11">
        <v>3.818413501162639</v>
      </c>
      <c r="Q32" s="11">
        <v>3.6071868700405392</v>
      </c>
      <c r="R32" s="11"/>
      <c r="S32" s="11">
        <f t="shared" si="3"/>
        <v>-0.84285326673109173</v>
      </c>
      <c r="T32" s="11">
        <f>'RD T1'!T31</f>
        <v>1.2859997874823825</v>
      </c>
      <c r="U32" s="11">
        <f t="shared" si="6"/>
        <v>0.4431465207512908</v>
      </c>
      <c r="W32" s="10" t="str">
        <f>name!D28</f>
        <v>91 Elementary trades and related occupations</v>
      </c>
      <c r="X32" s="11">
        <v>1.8004253190403576</v>
      </c>
      <c r="Y32" s="11">
        <v>1.5523311715822563</v>
      </c>
      <c r="Z32" s="11">
        <v>1.221529776372158</v>
      </c>
      <c r="AA32" s="11">
        <v>1.0650419229035202</v>
      </c>
      <c r="AB32" s="11">
        <v>1.0077616882700624</v>
      </c>
      <c r="AC32" s="11"/>
      <c r="AD32" s="11">
        <f t="shared" si="4"/>
        <v>-0.21376808810209558</v>
      </c>
      <c r="AE32" s="11">
        <f>'RD T1'!T60</f>
        <v>0.66810586861280741</v>
      </c>
      <c r="AF32" s="11">
        <f t="shared" si="7"/>
        <v>0.45433778051071183</v>
      </c>
    </row>
    <row r="33" spans="1:32" x14ac:dyDescent="0.2">
      <c r="A33" s="10" t="str">
        <f>name!D29</f>
        <v>92 Elementary administration and service occupations</v>
      </c>
      <c r="B33" s="11">
        <v>29.127328521942413</v>
      </c>
      <c r="C33" s="11">
        <v>28.90485013219519</v>
      </c>
      <c r="D33" s="11">
        <v>26.116993840779486</v>
      </c>
      <c r="E33" s="11">
        <v>26.867783572338546</v>
      </c>
      <c r="F33" s="11">
        <v>25.47655968281855</v>
      </c>
      <c r="G33" s="11"/>
      <c r="H33" s="11">
        <f t="shared" ref="H33" si="8">F33-D33</f>
        <v>-0.64043415796093583</v>
      </c>
      <c r="I33" s="11">
        <f>'RD T1'!E32</f>
        <v>13.050070477887578</v>
      </c>
      <c r="J33" s="11">
        <f>SUM(H33:I33)</f>
        <v>12.409636319926642</v>
      </c>
      <c r="L33" s="10" t="str">
        <f>name!D29</f>
        <v>92 Elementary administration and service occupations</v>
      </c>
      <c r="M33" s="11">
        <v>14.663016156614562</v>
      </c>
      <c r="N33" s="11">
        <v>13.738656016554296</v>
      </c>
      <c r="O33" s="11">
        <v>12.89644795897477</v>
      </c>
      <c r="P33" s="11">
        <v>13.992912488055865</v>
      </c>
      <c r="Q33" s="11">
        <v>13.36344288132033</v>
      </c>
      <c r="R33" s="11"/>
      <c r="S33" s="11">
        <f t="shared" ref="S33" si="9">Q33-O33</f>
        <v>0.46699492234555962</v>
      </c>
      <c r="T33" s="11">
        <f>'RD T1'!T32</f>
        <v>5.5536855756782302</v>
      </c>
      <c r="U33" s="11">
        <f t="shared" ref="U33" si="10">SUM(S33:T33)</f>
        <v>6.0206804980237898</v>
      </c>
      <c r="W33" s="10" t="str">
        <f>name!D29</f>
        <v>92 Elementary administration and service occupations</v>
      </c>
      <c r="X33" s="11">
        <v>14.46431236532789</v>
      </c>
      <c r="Y33" s="11">
        <v>15.166194115640845</v>
      </c>
      <c r="Z33" s="11">
        <v>13.220545881804714</v>
      </c>
      <c r="AA33" s="11">
        <v>12.87487108428264</v>
      </c>
      <c r="AB33" s="11">
        <v>12.113116801498238</v>
      </c>
      <c r="AC33" s="11"/>
      <c r="AD33" s="11">
        <f t="shared" ref="AD33" si="11">AB33-Z33</f>
        <v>-1.1074290803064759</v>
      </c>
      <c r="AE33" s="11">
        <f>'RD T1'!T61</f>
        <v>7.4963849022093481</v>
      </c>
      <c r="AF33" s="11">
        <f t="shared" ref="AF33" si="12">SUM(AD33:AE33)</f>
        <v>6.3889558219028721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322.96300000000008</v>
      </c>
      <c r="C35" s="34">
        <f>SUM(C8:C33)</f>
        <v>337.18300000000011</v>
      </c>
      <c r="D35" s="34">
        <f>SUM(D8:D33)</f>
        <v>328.12800000000016</v>
      </c>
      <c r="E35" s="34">
        <f>SUM(E8:E33)</f>
        <v>339.34300000000007</v>
      </c>
      <c r="F35" s="34">
        <f>SUM(F8:F33)</f>
        <v>351.06999999999988</v>
      </c>
      <c r="G35" s="11"/>
      <c r="H35" s="34">
        <f>F35-D35</f>
        <v>22.941999999999723</v>
      </c>
      <c r="I35" s="34">
        <f>SUM(I8:I33)</f>
        <v>164.78971631564954</v>
      </c>
      <c r="J35" s="34">
        <f>SUM(J8:J33)</f>
        <v>187.73171631564932</v>
      </c>
      <c r="L35" s="231" t="str">
        <f>name!D3</f>
        <v>All occupations</v>
      </c>
      <c r="M35" s="34">
        <f>SUM(M8:M33)</f>
        <v>174.87166033058665</v>
      </c>
      <c r="N35" s="34">
        <f>SUM(N8:N33)</f>
        <v>183.01033669634526</v>
      </c>
      <c r="O35" s="34">
        <f>SUM(O8:O33)</f>
        <v>175.79233161959155</v>
      </c>
      <c r="P35" s="34">
        <f>SUM(P8:P33)</f>
        <v>181.34400264547048</v>
      </c>
      <c r="Q35" s="34">
        <f>SUM(Q8:Q33)</f>
        <v>185.63056666114826</v>
      </c>
      <c r="R35" s="11"/>
      <c r="S35" s="34">
        <f>Q35-O35</f>
        <v>9.8382350415567146</v>
      </c>
      <c r="T35" s="34">
        <f>SUM(T8:T33)</f>
        <v>73.772497488513025</v>
      </c>
      <c r="U35" s="34">
        <f>SUM(U8:U33)</f>
        <v>83.610732530069669</v>
      </c>
      <c r="W35" s="231" t="str">
        <f>name!D3</f>
        <v>All occupations</v>
      </c>
      <c r="X35" s="34">
        <f>SUM(X8:X33)</f>
        <v>148.0913396694134</v>
      </c>
      <c r="Y35" s="34">
        <f>SUM(Y8:Y33)</f>
        <v>154.17266330365476</v>
      </c>
      <c r="Z35" s="34">
        <f>SUM(Z8:Z33)</f>
        <v>152.33566838040855</v>
      </c>
      <c r="AA35" s="34">
        <f>SUM(AA8:AA33)</f>
        <v>157.99899735452948</v>
      </c>
      <c r="AB35" s="34">
        <f>SUM(AB8:AB33)</f>
        <v>165.43943333885164</v>
      </c>
      <c r="AC35" s="11"/>
      <c r="AD35" s="34">
        <f t="shared" ref="AD35" si="13">AB35-Z35</f>
        <v>13.103764958443094</v>
      </c>
      <c r="AE35" s="34">
        <f>SUM(AE8:AE33)</f>
        <v>91.017218827136546</v>
      </c>
      <c r="AF35" s="34">
        <f>SUM(AF8:AF33)</f>
        <v>104.12098378557968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Stoke-on-Trent and Staffordshire (Continued)</v>
      </c>
      <c r="L38" s="19" t="str">
        <f>CONCATENATE(L$1," (Continued)")</f>
        <v>Occupation Table 2.1  Males: Employment Change by Occupation (SOC 2020) and Replacement Demand, 2015-2035, Stoke-on-Trent and Staffordshire (Continued)</v>
      </c>
      <c r="W38" s="19" t="str">
        <f>CONCATENATE(W$1," (Continued)")</f>
        <v>Occupation Table 2.2  Females: Employment Change by Occupation (SOC 2020) and Replacement Demand, 2015-2035, Stoke-on-Trent and Staffordshire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5.7481696687568729</v>
      </c>
      <c r="C45" s="173">
        <f t="shared" si="20"/>
        <v>6.422386807678099</v>
      </c>
      <c r="D45" s="173">
        <f t="shared" si="20"/>
        <v>6.7535786013289512</v>
      </c>
      <c r="E45" s="173">
        <f t="shared" si="20"/>
        <v>6.1654837032679248</v>
      </c>
      <c r="F45" s="173">
        <f t="shared" si="20"/>
        <v>6.5912559240124651</v>
      </c>
      <c r="H45" s="68">
        <f t="shared" ref="H45:H70" si="21">IF(D8&gt;0,(H8/D8)*100,0)</f>
        <v>4.4202295885141636</v>
      </c>
      <c r="I45" s="69">
        <f t="shared" ref="I45:I70" si="22">IF(D8&gt;0,I8/D8*100,0)</f>
        <v>50.077240514260005</v>
      </c>
      <c r="J45" s="69">
        <f t="shared" ref="J45:J70" si="23">IF(D8&gt;0,(J8/D8)*100,0)</f>
        <v>54.497470102774173</v>
      </c>
      <c r="L45" t="str">
        <f t="shared" ref="L45:L70" si="24">L8</f>
        <v>11 Corporate managers and directors</v>
      </c>
      <c r="M45" s="173">
        <f t="shared" ref="M45:Q45" si="25">M8/M$35*100</f>
        <v>7.5653301033712097</v>
      </c>
      <c r="N45" s="173">
        <f t="shared" si="25"/>
        <v>8.1583595388183134</v>
      </c>
      <c r="O45" s="173">
        <f t="shared" si="25"/>
        <v>8.6045008740605375</v>
      </c>
      <c r="P45" s="173">
        <f t="shared" si="25"/>
        <v>7.6270915250482085</v>
      </c>
      <c r="Q45" s="173">
        <f t="shared" si="25"/>
        <v>7.9092874983910173</v>
      </c>
      <c r="S45" s="68">
        <f t="shared" ref="S45:S70" si="26">IF(O8&gt;0,(S8/O8)*100,0)</f>
        <v>-2.9353164180191222</v>
      </c>
      <c r="T45" s="69">
        <f t="shared" ref="T45:T70" si="27">IF(O8&gt;0,T8/O8*100,0)</f>
        <v>43.897794713991814</v>
      </c>
      <c r="U45" s="69">
        <f t="shared" ref="U45:U70" si="28">IF(O8&gt;0,(U8/O8)*100,0)</f>
        <v>40.962478295972694</v>
      </c>
      <c r="W45" t="str">
        <f t="shared" ref="W45:W70" si="29">W8</f>
        <v>11 Corporate managers and directors</v>
      </c>
      <c r="X45" s="173">
        <f t="shared" ref="X45:AB45" si="30">X8/X$35*100</f>
        <v>3.6024002875262071</v>
      </c>
      <c r="Y45" s="173">
        <f t="shared" si="30"/>
        <v>4.3617040172672814</v>
      </c>
      <c r="Z45" s="173">
        <f t="shared" si="30"/>
        <v>4.6176511102203355</v>
      </c>
      <c r="AA45" s="173">
        <f t="shared" si="30"/>
        <v>4.4879172810911294</v>
      </c>
      <c r="AB45" s="173">
        <f t="shared" si="30"/>
        <v>5.1123645672701459</v>
      </c>
      <c r="AD45" s="68">
        <f t="shared" ref="AD45:AD70" si="31">IF(Z8&gt;0,(AD8/Z8)*100,0)</f>
        <v>20.236999861901221</v>
      </c>
      <c r="AE45" s="69">
        <f t="shared" ref="AE45:AE70" si="32">IF(Z8&gt;0,AE8/Z8*100,0)</f>
        <v>63.365020177778362</v>
      </c>
      <c r="AF45" s="69">
        <f t="shared" ref="AF45:AF70" si="33">IF(Z8&gt;0,(AF8/Z8)*100,0)</f>
        <v>83.602020039679587</v>
      </c>
    </row>
    <row r="46" spans="1:32" x14ac:dyDescent="0.2">
      <c r="A46" t="str">
        <f t="shared" si="19"/>
        <v>12 Other managers and proprietors</v>
      </c>
      <c r="B46" s="173">
        <f t="shared" si="20"/>
        <v>2.5562025140321509</v>
      </c>
      <c r="C46" s="173">
        <f t="shared" si="20"/>
        <v>2.5647965014767773</v>
      </c>
      <c r="D46" s="173">
        <f t="shared" si="20"/>
        <v>2.7325292361959979</v>
      </c>
      <c r="E46" s="173">
        <f t="shared" si="20"/>
        <v>3.3040150611949586</v>
      </c>
      <c r="F46" s="173">
        <f t="shared" si="20"/>
        <v>3.7315760891024197</v>
      </c>
      <c r="H46" s="68">
        <f t="shared" si="21"/>
        <v>46.109317505190091</v>
      </c>
      <c r="I46" s="69">
        <f t="shared" si="22"/>
        <v>74.531436285565405</v>
      </c>
      <c r="J46" s="69">
        <f t="shared" si="23"/>
        <v>120.64075379075547</v>
      </c>
      <c r="L46" t="str">
        <f t="shared" si="24"/>
        <v>12 Other managers and proprietors</v>
      </c>
      <c r="M46" s="173">
        <f t="shared" ref="M46:Q46" si="34">M9/M$35*100</f>
        <v>2.8371372195195912</v>
      </c>
      <c r="N46" s="173">
        <f t="shared" si="34"/>
        <v>2.912669015518087</v>
      </c>
      <c r="O46" s="173">
        <f t="shared" si="34"/>
        <v>2.8631387338867298</v>
      </c>
      <c r="P46" s="173">
        <f t="shared" si="34"/>
        <v>3.5940125734955917</v>
      </c>
      <c r="Q46" s="173">
        <f t="shared" si="34"/>
        <v>4.0417699241171414</v>
      </c>
      <c r="S46" s="68">
        <f t="shared" si="26"/>
        <v>49.066055476851886</v>
      </c>
      <c r="T46" s="69">
        <f t="shared" si="27"/>
        <v>68.250096024271642</v>
      </c>
      <c r="U46" s="69">
        <f t="shared" si="28"/>
        <v>117.31615150112353</v>
      </c>
      <c r="W46" t="str">
        <f t="shared" si="29"/>
        <v>12 Other managers and proprietors</v>
      </c>
      <c r="X46" s="173">
        <f t="shared" ref="X46:AB46" si="35">X9/X$35*100</f>
        <v>2.2244645575605611</v>
      </c>
      <c r="Y46" s="173">
        <f t="shared" si="35"/>
        <v>2.1518551631234781</v>
      </c>
      <c r="Z46" s="173">
        <f t="shared" si="35"/>
        <v>2.5818084734565603</v>
      </c>
      <c r="AA46" s="173">
        <f t="shared" si="35"/>
        <v>2.9711692171177138</v>
      </c>
      <c r="AB46" s="173">
        <f t="shared" si="35"/>
        <v>3.3835245018448581</v>
      </c>
      <c r="AD46" s="68">
        <f t="shared" si="31"/>
        <v>42.325505652406562</v>
      </c>
      <c r="AE46" s="69">
        <f t="shared" si="32"/>
        <v>82.569825199240313</v>
      </c>
      <c r="AF46" s="69">
        <f t="shared" si="33"/>
        <v>124.89533085164686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4.7017521286285131</v>
      </c>
      <c r="C47" s="173">
        <f t="shared" si="20"/>
        <v>5.2703151540017421</v>
      </c>
      <c r="D47" s="173">
        <f t="shared" si="20"/>
        <v>5.6984416498816142</v>
      </c>
      <c r="E47" s="173">
        <f t="shared" si="20"/>
        <v>5.7901062638868002</v>
      </c>
      <c r="F47" s="173">
        <f t="shared" si="20"/>
        <v>6.1706149557536927</v>
      </c>
      <c r="H47" s="68">
        <f t="shared" si="21"/>
        <v>15.857130978907758</v>
      </c>
      <c r="I47" s="69">
        <f t="shared" si="22"/>
        <v>39.256221180662578</v>
      </c>
      <c r="J47" s="69">
        <f t="shared" si="23"/>
        <v>55.11335215957034</v>
      </c>
      <c r="L47" t="str">
        <f t="shared" si="24"/>
        <v>21 Science, research, engineering and technology professionals</v>
      </c>
      <c r="M47" s="173">
        <f t="shared" ref="M47:Q47" si="36">M10/M$35*100</f>
        <v>7.280382237133681</v>
      </c>
      <c r="N47" s="173">
        <f t="shared" si="36"/>
        <v>8.228120959706386</v>
      </c>
      <c r="O47" s="173">
        <f t="shared" si="36"/>
        <v>8.704912311073107</v>
      </c>
      <c r="P47" s="173">
        <f t="shared" si="36"/>
        <v>8.6294847064605946</v>
      </c>
      <c r="Q47" s="173">
        <f t="shared" si="36"/>
        <v>9.0373994117368763</v>
      </c>
      <c r="S47" s="68">
        <f t="shared" si="26"/>
        <v>9.6298045650137194</v>
      </c>
      <c r="T47" s="69">
        <f t="shared" si="27"/>
        <v>33.925419356985238</v>
      </c>
      <c r="U47" s="69">
        <f t="shared" si="28"/>
        <v>43.555223921998952</v>
      </c>
      <c r="W47" t="str">
        <f t="shared" si="29"/>
        <v>21 Science, research, engineering and technology professionals</v>
      </c>
      <c r="X47" s="173">
        <f t="shared" ref="X47:AB47" si="37">X10/X$35*100</f>
        <v>1.6568115570910154</v>
      </c>
      <c r="Y47" s="173">
        <f t="shared" si="37"/>
        <v>1.7592579744402752</v>
      </c>
      <c r="Z47" s="173">
        <f t="shared" si="37"/>
        <v>2.229034300337243</v>
      </c>
      <c r="AA47" s="173">
        <f t="shared" si="37"/>
        <v>2.5311979136887537</v>
      </c>
      <c r="AB47" s="173">
        <f t="shared" si="37"/>
        <v>2.9539524447696586</v>
      </c>
      <c r="AD47" s="68">
        <f t="shared" si="31"/>
        <v>43.921003806169665</v>
      </c>
      <c r="AE47" s="69">
        <f t="shared" si="32"/>
        <v>63.279844563119255</v>
      </c>
      <c r="AF47" s="69">
        <f t="shared" si="33"/>
        <v>107.20084836928892</v>
      </c>
    </row>
    <row r="48" spans="1:32" x14ac:dyDescent="0.2">
      <c r="A48" t="str">
        <f t="shared" si="19"/>
        <v>22 Health professionals</v>
      </c>
      <c r="B48" s="173">
        <f t="shared" si="20"/>
        <v>4.6400307498456179</v>
      </c>
      <c r="C48" s="173">
        <f t="shared" si="20"/>
        <v>5.3226108253984137</v>
      </c>
      <c r="D48" s="173">
        <f t="shared" si="20"/>
        <v>5.3812781385443893</v>
      </c>
      <c r="E48" s="173">
        <f t="shared" si="20"/>
        <v>5.6591726587927438</v>
      </c>
      <c r="F48" s="173">
        <f t="shared" si="20"/>
        <v>5.9845228505549111</v>
      </c>
      <c r="H48" s="68">
        <f t="shared" si="21"/>
        <v>18.985630895594962</v>
      </c>
      <c r="I48" s="69">
        <f t="shared" si="22"/>
        <v>58.934407579280382</v>
      </c>
      <c r="J48" s="69">
        <f t="shared" si="23"/>
        <v>77.920038474875341</v>
      </c>
      <c r="L48" t="str">
        <f t="shared" si="24"/>
        <v>22 Health professionals</v>
      </c>
      <c r="M48" s="173">
        <f t="shared" ref="M48:Q48" si="38">M11/M$35*100</f>
        <v>2.0142636503829738</v>
      </c>
      <c r="N48" s="173">
        <f t="shared" si="38"/>
        <v>2.3436663869197139</v>
      </c>
      <c r="O48" s="173">
        <f t="shared" si="38"/>
        <v>2.5650346334842826</v>
      </c>
      <c r="P48" s="173">
        <f t="shared" si="38"/>
        <v>2.662377985657312</v>
      </c>
      <c r="Q48" s="173">
        <f t="shared" si="38"/>
        <v>2.8000810988185227</v>
      </c>
      <c r="S48" s="68">
        <f t="shared" si="26"/>
        <v>15.272826063338815</v>
      </c>
      <c r="T48" s="69">
        <f t="shared" si="27"/>
        <v>41.767721415985754</v>
      </c>
      <c r="U48" s="69">
        <f t="shared" si="28"/>
        <v>57.040547479324566</v>
      </c>
      <c r="W48" t="str">
        <f t="shared" si="29"/>
        <v>22 Health professionals</v>
      </c>
      <c r="X48" s="173">
        <f t="shared" ref="X48:AB48" si="39">X11/X$35*100</f>
        <v>7.7406324011608119</v>
      </c>
      <c r="Y48" s="173">
        <f t="shared" si="39"/>
        <v>8.8587605746695939</v>
      </c>
      <c r="Z48" s="173">
        <f t="shared" si="39"/>
        <v>8.6311671332003339</v>
      </c>
      <c r="AA48" s="173">
        <f t="shared" si="39"/>
        <v>9.0987561386395832</v>
      </c>
      <c r="AB48" s="173">
        <f t="shared" si="39"/>
        <v>9.5576112911052302</v>
      </c>
      <c r="AD48" s="68">
        <f t="shared" si="31"/>
        <v>20.25891158248702</v>
      </c>
      <c r="AE48" s="69">
        <f t="shared" si="32"/>
        <v>64.82160363110647</v>
      </c>
      <c r="AF48" s="69">
        <f t="shared" si="33"/>
        <v>85.080515213593486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3.7080864983636328</v>
      </c>
      <c r="C49" s="173">
        <f t="shared" si="20"/>
        <v>3.8159631606743072</v>
      </c>
      <c r="D49" s="173">
        <f t="shared" si="20"/>
        <v>4.133889879480769</v>
      </c>
      <c r="E49" s="173">
        <f t="shared" si="20"/>
        <v>4.214778661370409</v>
      </c>
      <c r="F49" s="173">
        <f t="shared" si="20"/>
        <v>4.4609032939893059</v>
      </c>
      <c r="H49" s="68">
        <f t="shared" si="21"/>
        <v>15.455421945359985</v>
      </c>
      <c r="I49" s="69">
        <f t="shared" si="22"/>
        <v>54.841982208934802</v>
      </c>
      <c r="J49" s="69">
        <f t="shared" si="23"/>
        <v>70.297404154294782</v>
      </c>
      <c r="L49" t="str">
        <f t="shared" si="24"/>
        <v>23 Teaching and other educational professionals</v>
      </c>
      <c r="M49" s="173">
        <f t="shared" ref="M49:Q49" si="40">M12/M$35*100</f>
        <v>2.2978992174153103</v>
      </c>
      <c r="N49" s="173">
        <f t="shared" si="40"/>
        <v>2.2422311902526109</v>
      </c>
      <c r="O49" s="173">
        <f t="shared" si="40"/>
        <v>2.5059712473479845</v>
      </c>
      <c r="P49" s="173">
        <f t="shared" si="40"/>
        <v>2.5991387105731394</v>
      </c>
      <c r="Q49" s="173">
        <f t="shared" si="40"/>
        <v>2.6875462989652954</v>
      </c>
      <c r="S49" s="68">
        <f t="shared" si="26"/>
        <v>13.247711584272237</v>
      </c>
      <c r="T49" s="69">
        <f t="shared" si="27"/>
        <v>46.340101619133456</v>
      </c>
      <c r="U49" s="69">
        <f t="shared" si="28"/>
        <v>59.587813203405695</v>
      </c>
      <c r="W49" t="str">
        <f t="shared" si="29"/>
        <v>23 Teaching and other educational professionals</v>
      </c>
      <c r="X49" s="173">
        <f t="shared" ref="X49:AB49" si="41">X12/X$35*100</f>
        <v>5.3732871221610923</v>
      </c>
      <c r="Y49" s="173">
        <f t="shared" si="41"/>
        <v>5.6840583962701441</v>
      </c>
      <c r="Z49" s="173">
        <f t="shared" si="41"/>
        <v>6.0124756044927832</v>
      </c>
      <c r="AA49" s="173">
        <f t="shared" si="41"/>
        <v>6.0691360966526311</v>
      </c>
      <c r="AB49" s="173">
        <f t="shared" si="41"/>
        <v>6.4506904761333281</v>
      </c>
      <c r="AD49" s="68">
        <f t="shared" si="31"/>
        <v>16.517271957601519</v>
      </c>
      <c r="AE49" s="69">
        <f t="shared" si="32"/>
        <v>58.93116082922726</v>
      </c>
      <c r="AF49" s="69">
        <f t="shared" si="33"/>
        <v>75.448432786828775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4.5053484711492686</v>
      </c>
      <c r="C50" s="173">
        <f t="shared" si="20"/>
        <v>5.1339415727055044</v>
      </c>
      <c r="D50" s="173">
        <f t="shared" si="20"/>
        <v>5.7683609084457608</v>
      </c>
      <c r="E50" s="173">
        <f t="shared" si="20"/>
        <v>6.2690078676854357</v>
      </c>
      <c r="F50" s="173">
        <f t="shared" si="20"/>
        <v>6.900747004980075</v>
      </c>
      <c r="H50" s="68">
        <f t="shared" si="21"/>
        <v>27.995325293184781</v>
      </c>
      <c r="I50" s="69">
        <f t="shared" si="22"/>
        <v>55.188953023530964</v>
      </c>
      <c r="J50" s="69">
        <f t="shared" si="23"/>
        <v>83.184278316715748</v>
      </c>
      <c r="L50" t="str">
        <f t="shared" si="24"/>
        <v>24 Business, media and public service professionals</v>
      </c>
      <c r="M50" s="173">
        <f t="shared" ref="M50:Q50" si="42">M13/M$35*100</f>
        <v>4.9781822206601305</v>
      </c>
      <c r="N50" s="173">
        <f t="shared" si="42"/>
        <v>5.4484546954207467</v>
      </c>
      <c r="O50" s="173">
        <f t="shared" si="42"/>
        <v>6.1941964658407302</v>
      </c>
      <c r="P50" s="173">
        <f t="shared" si="42"/>
        <v>6.7868603011587494</v>
      </c>
      <c r="Q50" s="173">
        <f t="shared" si="42"/>
        <v>7.2968726887744211</v>
      </c>
      <c r="S50" s="68">
        <f t="shared" si="26"/>
        <v>24.394551017911667</v>
      </c>
      <c r="T50" s="69">
        <f t="shared" si="27"/>
        <v>48.582171276095579</v>
      </c>
      <c r="U50" s="69">
        <f t="shared" si="28"/>
        <v>72.976722294007246</v>
      </c>
      <c r="W50" t="str">
        <f t="shared" si="29"/>
        <v>24 Business, media and public service professionals</v>
      </c>
      <c r="X50" s="173">
        <f t="shared" ref="X50:AB50" si="43">X13/X$35*100</f>
        <v>3.9470091177347939</v>
      </c>
      <c r="Y50" s="173">
        <f t="shared" si="43"/>
        <v>4.7605994298758763</v>
      </c>
      <c r="Z50" s="173">
        <f t="shared" si="43"/>
        <v>5.2769551443402962</v>
      </c>
      <c r="AA50" s="173">
        <f t="shared" si="43"/>
        <v>5.674640595499346</v>
      </c>
      <c r="AB50" s="173">
        <f t="shared" si="43"/>
        <v>6.4562759761101294</v>
      </c>
      <c r="AD50" s="68">
        <f t="shared" si="31"/>
        <v>32.872808634814341</v>
      </c>
      <c r="AE50" s="69">
        <f t="shared" si="32"/>
        <v>64.138269323690622</v>
      </c>
      <c r="AF50" s="69">
        <f t="shared" si="33"/>
        <v>97.011077958504956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1.4453203570980324</v>
      </c>
      <c r="C51" s="173">
        <f t="shared" si="20"/>
        <v>1.6200204286254714</v>
      </c>
      <c r="D51" s="173">
        <f t="shared" si="20"/>
        <v>1.8085065157964302</v>
      </c>
      <c r="E51" s="173">
        <f t="shared" si="20"/>
        <v>1.5308647208032664</v>
      </c>
      <c r="F51" s="173">
        <f t="shared" si="20"/>
        <v>1.5583305587043248</v>
      </c>
      <c r="H51" s="68">
        <f t="shared" si="21"/>
        <v>-7.8087003808879274</v>
      </c>
      <c r="I51" s="69">
        <f t="shared" si="22"/>
        <v>36.064065133356571</v>
      </c>
      <c r="J51" s="69">
        <f t="shared" si="23"/>
        <v>28.255364752468644</v>
      </c>
      <c r="L51" t="str">
        <f t="shared" si="24"/>
        <v>31 Science, engineering and technology associate professionals</v>
      </c>
      <c r="M51" s="173">
        <f t="shared" ref="M51:Q51" si="44">M14/M$35*100</f>
        <v>2.0536948401719259</v>
      </c>
      <c r="N51" s="173">
        <f t="shared" si="44"/>
        <v>2.3753404895874111</v>
      </c>
      <c r="O51" s="173">
        <f t="shared" si="44"/>
        <v>2.5836238872474939</v>
      </c>
      <c r="P51" s="173">
        <f t="shared" si="44"/>
        <v>2.0744386168245459</v>
      </c>
      <c r="Q51" s="173">
        <f t="shared" si="44"/>
        <v>2.040938876247163</v>
      </c>
      <c r="S51" s="68">
        <f t="shared" si="26"/>
        <v>-16.583825114265505</v>
      </c>
      <c r="T51" s="69">
        <f t="shared" si="27"/>
        <v>30.384594074321626</v>
      </c>
      <c r="U51" s="69">
        <f t="shared" si="28"/>
        <v>13.80076896005612</v>
      </c>
      <c r="W51" t="str">
        <f t="shared" si="29"/>
        <v>31 Science, engineering and technology associate professionals</v>
      </c>
      <c r="X51" s="173">
        <f t="shared" ref="X51:AB51" si="45">X14/X$35*100</f>
        <v>0.72692955723503261</v>
      </c>
      <c r="Y51" s="173">
        <f t="shared" si="45"/>
        <v>0.72341933405988312</v>
      </c>
      <c r="Z51" s="173">
        <f t="shared" si="45"/>
        <v>0.91403648487781863</v>
      </c>
      <c r="AA51" s="173">
        <f t="shared" si="45"/>
        <v>0.90697553360226368</v>
      </c>
      <c r="AB51" s="173">
        <f t="shared" si="45"/>
        <v>1.0168220824429888</v>
      </c>
      <c r="AD51" s="68">
        <f t="shared" si="31"/>
        <v>20.814446700404989</v>
      </c>
      <c r="AE51" s="69">
        <f t="shared" si="32"/>
        <v>54.589651994630906</v>
      </c>
      <c r="AF51" s="69">
        <f t="shared" si="33"/>
        <v>75.404098695035898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1.9365825928959843</v>
      </c>
      <c r="C52" s="173">
        <f t="shared" si="20"/>
        <v>2.1520049363497646</v>
      </c>
      <c r="D52" s="173">
        <f t="shared" si="20"/>
        <v>2.2300568994634178</v>
      </c>
      <c r="E52" s="173">
        <f t="shared" si="20"/>
        <v>2.2143756381597028</v>
      </c>
      <c r="F52" s="173">
        <f t="shared" si="20"/>
        <v>2.3568387687532804</v>
      </c>
      <c r="H52" s="68">
        <f t="shared" si="21"/>
        <v>13.074416984227657</v>
      </c>
      <c r="I52" s="69">
        <f t="shared" si="22"/>
        <v>60.420535286484899</v>
      </c>
      <c r="J52" s="69">
        <f t="shared" si="23"/>
        <v>73.49495227071256</v>
      </c>
      <c r="L52" t="str">
        <f t="shared" si="24"/>
        <v>32 Health and social care associate professionals</v>
      </c>
      <c r="M52" s="173">
        <f t="shared" ref="M52:Q52" si="46">M15/M$35*100</f>
        <v>0.83229216049223576</v>
      </c>
      <c r="N52" s="173">
        <f t="shared" si="46"/>
        <v>0.85012896933685556</v>
      </c>
      <c r="O52" s="173">
        <f t="shared" si="46"/>
        <v>0.93358599678817078</v>
      </c>
      <c r="P52" s="173">
        <f t="shared" si="46"/>
        <v>0.85176829800679787</v>
      </c>
      <c r="Q52" s="173">
        <f t="shared" si="46"/>
        <v>0.87322585915736406</v>
      </c>
      <c r="S52" s="68">
        <f t="shared" si="26"/>
        <v>-1.2307347166248435</v>
      </c>
      <c r="T52" s="69">
        <f t="shared" si="27"/>
        <v>46.108841002593188</v>
      </c>
      <c r="U52" s="69">
        <f t="shared" si="28"/>
        <v>44.878106285968343</v>
      </c>
      <c r="W52" t="str">
        <f t="shared" si="29"/>
        <v>32 Health and social care associate professionals</v>
      </c>
      <c r="X52" s="173">
        <f t="shared" ref="X52:AB52" si="47">X15/X$35*100</f>
        <v>3.2405690503938058</v>
      </c>
      <c r="Y52" s="173">
        <f t="shared" si="47"/>
        <v>3.6973940731427608</v>
      </c>
      <c r="Z52" s="173">
        <f t="shared" si="47"/>
        <v>3.7261585366000873</v>
      </c>
      <c r="AA52" s="173">
        <f t="shared" si="47"/>
        <v>3.7783138481153213</v>
      </c>
      <c r="AB52" s="173">
        <f t="shared" si="47"/>
        <v>4.0215199125166583</v>
      </c>
      <c r="AD52" s="68">
        <f t="shared" si="31"/>
        <v>17.210448047504588</v>
      </c>
      <c r="AE52" s="69">
        <f t="shared" si="32"/>
        <v>64.558457998815982</v>
      </c>
      <c r="AF52" s="69">
        <f t="shared" si="33"/>
        <v>81.768906046320566</v>
      </c>
    </row>
    <row r="53" spans="1:32" x14ac:dyDescent="0.2">
      <c r="A53" t="str">
        <f t="shared" si="19"/>
        <v>33 Protective service occupations</v>
      </c>
      <c r="B53" s="173">
        <f t="shared" si="20"/>
        <v>1.0344483845276931</v>
      </c>
      <c r="C53" s="173">
        <f t="shared" si="20"/>
        <v>1.0078669813423888</v>
      </c>
      <c r="D53" s="173">
        <f t="shared" si="20"/>
        <v>1.0967152444196546</v>
      </c>
      <c r="E53" s="173">
        <f t="shared" si="20"/>
        <v>1.2868180257724744</v>
      </c>
      <c r="F53" s="173">
        <f t="shared" si="20"/>
        <v>1.4527075428773373</v>
      </c>
      <c r="H53" s="68">
        <f t="shared" si="21"/>
        <v>41.721173284744154</v>
      </c>
      <c r="I53" s="69">
        <f t="shared" si="22"/>
        <v>43.97803582163499</v>
      </c>
      <c r="J53" s="69">
        <f t="shared" si="23"/>
        <v>85.699209106379143</v>
      </c>
      <c r="L53" t="str">
        <f t="shared" si="24"/>
        <v>33 Protective service occupations</v>
      </c>
      <c r="M53" s="173">
        <f t="shared" ref="M53:Q53" si="48">M16/M$35*100</f>
        <v>1.4776744466996257</v>
      </c>
      <c r="N53" s="173">
        <f t="shared" si="48"/>
        <v>1.3865934109547502</v>
      </c>
      <c r="O53" s="173">
        <f t="shared" si="48"/>
        <v>1.4942798670333439</v>
      </c>
      <c r="P53" s="173">
        <f t="shared" si="48"/>
        <v>1.6955091557888233</v>
      </c>
      <c r="Q53" s="173">
        <f t="shared" si="48"/>
        <v>1.8063540574397166</v>
      </c>
      <c r="S53" s="68">
        <f t="shared" si="26"/>
        <v>27.649905557196714</v>
      </c>
      <c r="T53" s="69">
        <f t="shared" si="27"/>
        <v>33.58508589180741</v>
      </c>
      <c r="U53" s="69">
        <f t="shared" si="28"/>
        <v>61.23499144900412</v>
      </c>
      <c r="W53" t="str">
        <f t="shared" si="29"/>
        <v>33 Protective service occupations</v>
      </c>
      <c r="X53" s="173">
        <f t="shared" ref="X53:AB53" si="49">X16/X$35*100</f>
        <v>0.51107086922656297</v>
      </c>
      <c r="Y53" s="173">
        <f t="shared" si="49"/>
        <v>0.5583005672067648</v>
      </c>
      <c r="Z53" s="173">
        <f t="shared" si="49"/>
        <v>0.63793357679209084</v>
      </c>
      <c r="AA53" s="173">
        <f t="shared" si="49"/>
        <v>0.81774109108431781</v>
      </c>
      <c r="AB53" s="173">
        <f t="shared" si="49"/>
        <v>1.0559000733939561</v>
      </c>
      <c r="AD53" s="68">
        <f t="shared" si="31"/>
        <v>79.756577332268748</v>
      </c>
      <c r="AE53" s="69">
        <f t="shared" si="32"/>
        <v>72.070746263978364</v>
      </c>
      <c r="AF53" s="69">
        <f t="shared" si="33"/>
        <v>151.82732359624711</v>
      </c>
    </row>
    <row r="54" spans="1:32" x14ac:dyDescent="0.2">
      <c r="A54" t="str">
        <f t="shared" si="19"/>
        <v>34 Culture, media and sports occupations</v>
      </c>
      <c r="B54" s="173">
        <f t="shared" si="20"/>
        <v>1.7339055424263634</v>
      </c>
      <c r="C54" s="173">
        <f t="shared" si="20"/>
        <v>1.8230088334820711</v>
      </c>
      <c r="D54" s="173">
        <f t="shared" si="20"/>
        <v>1.8622984049937472</v>
      </c>
      <c r="E54" s="173">
        <f t="shared" si="20"/>
        <v>1.7414626649219418</v>
      </c>
      <c r="F54" s="173">
        <f t="shared" si="20"/>
        <v>1.905991206140097</v>
      </c>
      <c r="H54" s="68">
        <f t="shared" si="21"/>
        <v>9.5019994129310223</v>
      </c>
      <c r="I54" s="69">
        <f t="shared" si="22"/>
        <v>46.442533000591695</v>
      </c>
      <c r="J54" s="69">
        <f t="shared" si="23"/>
        <v>55.944532413522715</v>
      </c>
      <c r="L54" t="str">
        <f t="shared" si="24"/>
        <v>34 Culture, media and sports occupations</v>
      </c>
      <c r="M54" s="173">
        <f t="shared" ref="M54:Q54" si="50">M17/M$35*100</f>
        <v>1.9351670427696275</v>
      </c>
      <c r="N54" s="173">
        <f t="shared" si="50"/>
        <v>2.0722144232259092</v>
      </c>
      <c r="O54" s="173">
        <f t="shared" si="50"/>
        <v>2.09570979332555</v>
      </c>
      <c r="P54" s="173">
        <f t="shared" si="50"/>
        <v>1.973178414652162</v>
      </c>
      <c r="Q54" s="173">
        <f t="shared" si="50"/>
        <v>2.1365707045374527</v>
      </c>
      <c r="S54" s="68">
        <f t="shared" si="26"/>
        <v>7.6553681373327853</v>
      </c>
      <c r="T54" s="69">
        <f t="shared" si="27"/>
        <v>40.588959037438762</v>
      </c>
      <c r="U54" s="69">
        <f t="shared" si="28"/>
        <v>48.244327174771549</v>
      </c>
      <c r="W54" t="str">
        <f t="shared" si="29"/>
        <v>34 Culture, media and sports occupations</v>
      </c>
      <c r="X54" s="173">
        <f t="shared" ref="X54:AB54" si="51">X17/X$35*100</f>
        <v>1.4962486152608911</v>
      </c>
      <c r="Y54" s="173">
        <f t="shared" si="51"/>
        <v>1.5271898607255063</v>
      </c>
      <c r="Z54" s="173">
        <f t="shared" si="51"/>
        <v>1.5929463050052595</v>
      </c>
      <c r="AA54" s="173">
        <f t="shared" si="51"/>
        <v>1.4755099548690656</v>
      </c>
      <c r="AB54" s="173">
        <f t="shared" si="51"/>
        <v>1.6472705245945038</v>
      </c>
      <c r="AD54" s="68">
        <f t="shared" si="31"/>
        <v>12.305550774081112</v>
      </c>
      <c r="AE54" s="69">
        <f t="shared" si="32"/>
        <v>55.329415546580428</v>
      </c>
      <c r="AF54" s="69">
        <f t="shared" si="33"/>
        <v>67.634966320661533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5.3124497683618745</v>
      </c>
      <c r="C55" s="173">
        <f t="shared" si="52"/>
        <v>5.2855813183851286</v>
      </c>
      <c r="D55" s="173">
        <f t="shared" si="52"/>
        <v>5.6015751879269775</v>
      </c>
      <c r="E55" s="173">
        <f t="shared" si="52"/>
        <v>5.2354973168933228</v>
      </c>
      <c r="F55" s="173">
        <f t="shared" si="52"/>
        <v>5.315386009548619</v>
      </c>
      <c r="H55" s="68">
        <f t="shared" si="21"/>
        <v>1.5254836550890913</v>
      </c>
      <c r="I55" s="69">
        <f t="shared" si="22"/>
        <v>45.249221780836919</v>
      </c>
      <c r="J55" s="69">
        <f t="shared" si="23"/>
        <v>46.774705435926009</v>
      </c>
      <c r="L55" t="str">
        <f t="shared" si="24"/>
        <v>35 Business and public service associate professionals</v>
      </c>
      <c r="M55" s="173">
        <f t="shared" ref="M55:Q55" si="53">M18/M$35*100</f>
        <v>5.4265463819544415</v>
      </c>
      <c r="N55" s="173">
        <f t="shared" si="53"/>
        <v>5.2555681863697616</v>
      </c>
      <c r="O55" s="173">
        <f t="shared" si="53"/>
        <v>5.6583615085067933</v>
      </c>
      <c r="P55" s="173">
        <f t="shared" si="53"/>
        <v>5.1391014365543155</v>
      </c>
      <c r="Q55" s="173">
        <f t="shared" si="53"/>
        <v>5.0079391753999927</v>
      </c>
      <c r="S55" s="68">
        <f t="shared" si="26"/>
        <v>-6.5416910273123925</v>
      </c>
      <c r="T55" s="69">
        <f t="shared" si="27"/>
        <v>36.095653903767506</v>
      </c>
      <c r="U55" s="69">
        <f t="shared" si="28"/>
        <v>29.55396287645511</v>
      </c>
      <c r="W55" t="str">
        <f t="shared" si="29"/>
        <v>35 Business and public service associate professionals</v>
      </c>
      <c r="X55" s="173">
        <f t="shared" ref="X55:AB55" si="54">X18/X$35*100</f>
        <v>5.1777203216462899</v>
      </c>
      <c r="Y55" s="173">
        <f t="shared" si="54"/>
        <v>5.3212083438106825</v>
      </c>
      <c r="Z55" s="173">
        <f t="shared" si="54"/>
        <v>5.5360449033589916</v>
      </c>
      <c r="AA55" s="173">
        <f t="shared" si="54"/>
        <v>5.3461360872140293</v>
      </c>
      <c r="AB55" s="173">
        <f t="shared" si="54"/>
        <v>5.6603553369295483</v>
      </c>
      <c r="AD55" s="68">
        <f t="shared" si="31"/>
        <v>11.040529207326355</v>
      </c>
      <c r="AE55" s="69">
        <f t="shared" si="32"/>
        <v>56.045642925133308</v>
      </c>
      <c r="AF55" s="69">
        <f t="shared" si="33"/>
        <v>67.086172132459666</v>
      </c>
    </row>
    <row r="56" spans="1:32" x14ac:dyDescent="0.2">
      <c r="A56" t="str">
        <f t="shared" si="19"/>
        <v>41 Administrative occupations</v>
      </c>
      <c r="B56" s="173">
        <f t="shared" si="52"/>
        <v>9.7650592010942496</v>
      </c>
      <c r="C56" s="173">
        <f t="shared" si="52"/>
        <v>8.8571874233522365</v>
      </c>
      <c r="D56" s="173">
        <f t="shared" si="52"/>
        <v>9.5030958348390691</v>
      </c>
      <c r="E56" s="173">
        <f t="shared" si="52"/>
        <v>8.6026264385745037</v>
      </c>
      <c r="F56" s="173">
        <f t="shared" si="52"/>
        <v>7.959971818041728</v>
      </c>
      <c r="H56" s="68">
        <f t="shared" si="21"/>
        <v>-10.381669534955677</v>
      </c>
      <c r="I56" s="69">
        <f t="shared" si="22"/>
        <v>46.285476764390566</v>
      </c>
      <c r="J56" s="69">
        <f t="shared" si="23"/>
        <v>35.903807229434889</v>
      </c>
      <c r="L56" t="str">
        <f t="shared" si="24"/>
        <v>41 Administrative occupations</v>
      </c>
      <c r="M56" s="173">
        <f t="shared" ref="M56:Q56" si="55">M19/M$35*100</f>
        <v>5.6117026186973211</v>
      </c>
      <c r="N56" s="173">
        <f t="shared" si="55"/>
        <v>4.9217688369175825</v>
      </c>
      <c r="O56" s="173">
        <f t="shared" si="55"/>
        <v>6.0859845613352581</v>
      </c>
      <c r="P56" s="173">
        <f t="shared" si="55"/>
        <v>5.7849194512583804</v>
      </c>
      <c r="Q56" s="173">
        <f t="shared" si="55"/>
        <v>6.2679714475749275</v>
      </c>
      <c r="S56" s="68">
        <f t="shared" si="26"/>
        <v>8.7541221358212908</v>
      </c>
      <c r="T56" s="69">
        <f t="shared" si="27"/>
        <v>38.703659689269884</v>
      </c>
      <c r="U56" s="69">
        <f t="shared" si="28"/>
        <v>47.457781825091175</v>
      </c>
      <c r="W56" t="str">
        <f t="shared" si="29"/>
        <v>41 Administrative occupations</v>
      </c>
      <c r="X56" s="173">
        <f t="shared" ref="X56:AB56" si="56">X19/X$35*100</f>
        <v>14.669494282376295</v>
      </c>
      <c r="Y56" s="173">
        <f t="shared" si="56"/>
        <v>13.528717804363616</v>
      </c>
      <c r="Z56" s="173">
        <f t="shared" si="56"/>
        <v>13.446374284064571</v>
      </c>
      <c r="AA56" s="173">
        <f t="shared" si="56"/>
        <v>11.836661286374547</v>
      </c>
      <c r="AB56" s="173">
        <f t="shared" si="56"/>
        <v>9.8584731681842523</v>
      </c>
      <c r="AD56" s="68">
        <f t="shared" si="31"/>
        <v>-20.376384398681736</v>
      </c>
      <c r="AE56" s="69">
        <f t="shared" si="32"/>
        <v>50.245495828064023</v>
      </c>
      <c r="AF56" s="69">
        <f t="shared" si="33"/>
        <v>29.869111429382283</v>
      </c>
    </row>
    <row r="57" spans="1:32" x14ac:dyDescent="0.2">
      <c r="A57" t="str">
        <f t="shared" si="19"/>
        <v>42 Secretarial and related occupations</v>
      </c>
      <c r="B57" s="173">
        <f t="shared" si="52"/>
        <v>2.2330662346166794</v>
      </c>
      <c r="C57" s="173">
        <f t="shared" si="52"/>
        <v>1.8976210617811924</v>
      </c>
      <c r="D57" s="173">
        <f t="shared" si="52"/>
        <v>1.9087539379462619</v>
      </c>
      <c r="E57" s="173">
        <f t="shared" si="52"/>
        <v>1.9577885129369772</v>
      </c>
      <c r="F57" s="173">
        <f t="shared" si="52"/>
        <v>1.308024992282623</v>
      </c>
      <c r="H57" s="68">
        <f t="shared" si="21"/>
        <v>-26.681001537869122</v>
      </c>
      <c r="I57" s="69">
        <f t="shared" si="22"/>
        <v>49.75867563736923</v>
      </c>
      <c r="J57" s="69">
        <f t="shared" si="23"/>
        <v>23.077674099500104</v>
      </c>
      <c r="L57" t="str">
        <f t="shared" si="24"/>
        <v>42 Secretarial and related occupations</v>
      </c>
      <c r="M57" s="173">
        <f t="shared" ref="M57:Q57" si="57">M20/M$35*100</f>
        <v>0.36617511471849024</v>
      </c>
      <c r="N57" s="173">
        <f t="shared" si="57"/>
        <v>0.25627367383120214</v>
      </c>
      <c r="O57" s="173">
        <f t="shared" si="57"/>
        <v>0.26314290093569365</v>
      </c>
      <c r="P57" s="173">
        <f t="shared" si="57"/>
        <v>0.32939435936560252</v>
      </c>
      <c r="Q57" s="173">
        <f t="shared" si="57"/>
        <v>0.38919537828033823</v>
      </c>
      <c r="S57" s="68">
        <f t="shared" si="26"/>
        <v>56.180058154647284</v>
      </c>
      <c r="T57" s="69">
        <f t="shared" si="27"/>
        <v>45.08293005461649</v>
      </c>
      <c r="U57" s="69">
        <f t="shared" si="28"/>
        <v>101.26298820926377</v>
      </c>
      <c r="W57" t="str">
        <f t="shared" si="29"/>
        <v>42 Secretarial and related occupations</v>
      </c>
      <c r="X57" s="173">
        <f t="shared" ref="X57:AB57" si="58">X20/X$35*100</f>
        <v>4.4375594245749888</v>
      </c>
      <c r="Y57" s="173">
        <f t="shared" si="58"/>
        <v>3.8459790369740197</v>
      </c>
      <c r="Z57" s="173">
        <f t="shared" si="58"/>
        <v>3.8077563463160811</v>
      </c>
      <c r="AA57" s="173">
        <f t="shared" si="58"/>
        <v>3.8267846372003604</v>
      </c>
      <c r="AB57" s="173">
        <f t="shared" si="58"/>
        <v>2.338993597953213</v>
      </c>
      <c r="AD57" s="68">
        <f t="shared" si="31"/>
        <v>-33.289021018594951</v>
      </c>
      <c r="AE57" s="69">
        <f t="shared" si="32"/>
        <v>50.131557881603165</v>
      </c>
      <c r="AF57" s="69">
        <f t="shared" si="33"/>
        <v>16.84253686300821</v>
      </c>
    </row>
    <row r="58" spans="1:32" x14ac:dyDescent="0.2">
      <c r="A58" t="str">
        <f t="shared" si="19"/>
        <v>51 Skilled agricultural and related trades</v>
      </c>
      <c r="B58" s="173">
        <f t="shared" si="52"/>
        <v>1.4965601178585282</v>
      </c>
      <c r="C58" s="173">
        <f t="shared" si="52"/>
        <v>1.2918746114731123</v>
      </c>
      <c r="D58" s="173">
        <f t="shared" si="52"/>
        <v>1.0873301854060342</v>
      </c>
      <c r="E58" s="173">
        <f t="shared" si="52"/>
        <v>1.0777608026508294</v>
      </c>
      <c r="F58" s="173">
        <f t="shared" si="52"/>
        <v>1.0991616710471943</v>
      </c>
      <c r="H58" s="68">
        <f t="shared" si="21"/>
        <v>8.1559854881492733</v>
      </c>
      <c r="I58" s="69">
        <f t="shared" si="22"/>
        <v>57.877395464009197</v>
      </c>
      <c r="J58" s="69">
        <f t="shared" si="23"/>
        <v>66.033380952158467</v>
      </c>
      <c r="L58" t="str">
        <f t="shared" si="24"/>
        <v>51 Skilled agricultural and related trades</v>
      </c>
      <c r="M58" s="173">
        <f t="shared" ref="M58:Q58" si="59">M21/M$35*100</f>
        <v>2.3872087352882838</v>
      </c>
      <c r="N58" s="173">
        <f t="shared" si="59"/>
        <v>1.9808727038044025</v>
      </c>
      <c r="O58" s="173">
        <f t="shared" si="59"/>
        <v>1.617499321334203</v>
      </c>
      <c r="P58" s="173">
        <f t="shared" si="59"/>
        <v>1.5717030450346565</v>
      </c>
      <c r="Q58" s="173">
        <f t="shared" si="59"/>
        <v>1.5854700558839165</v>
      </c>
      <c r="S58" s="68">
        <f t="shared" si="26"/>
        <v>3.5055174755457106</v>
      </c>
      <c r="T58" s="69">
        <f t="shared" si="27"/>
        <v>52.194933225742055</v>
      </c>
      <c r="U58" s="69">
        <f t="shared" si="28"/>
        <v>55.700450701287771</v>
      </c>
      <c r="W58" t="str">
        <f t="shared" si="29"/>
        <v>51 Skilled agricultural and related trades</v>
      </c>
      <c r="X58" s="173">
        <f t="shared" ref="X58:AB58" si="60">X21/X$35*100</f>
        <v>0.44484971501684722</v>
      </c>
      <c r="Y58" s="173">
        <f t="shared" si="60"/>
        <v>0.47400087070275143</v>
      </c>
      <c r="Z58" s="173">
        <f t="shared" si="60"/>
        <v>0.47552554668660985</v>
      </c>
      <c r="AA58" s="173">
        <f t="shared" si="60"/>
        <v>0.51083655117238069</v>
      </c>
      <c r="AB58" s="173">
        <f t="shared" si="60"/>
        <v>0.5535015510417628</v>
      </c>
      <c r="AD58" s="68">
        <f t="shared" si="31"/>
        <v>26.410287820084349</v>
      </c>
      <c r="AE58" s="69">
        <f t="shared" si="32"/>
        <v>80.182544839513383</v>
      </c>
      <c r="AF58" s="69">
        <f t="shared" si="33"/>
        <v>106.59283265959773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5.1938040329517206</v>
      </c>
      <c r="C59" s="173">
        <f t="shared" si="52"/>
        <v>5.0553600527632199</v>
      </c>
      <c r="D59" s="173">
        <f t="shared" si="52"/>
        <v>4.3657598444342902</v>
      </c>
      <c r="E59" s="173">
        <f t="shared" si="52"/>
        <v>4.1658426449340462</v>
      </c>
      <c r="F59" s="173">
        <f t="shared" si="52"/>
        <v>3.7450990292498827</v>
      </c>
      <c r="H59" s="68">
        <f t="shared" si="21"/>
        <v>-8.2187661418046378</v>
      </c>
      <c r="I59" s="69">
        <f t="shared" si="22"/>
        <v>36.524435160384023</v>
      </c>
      <c r="J59" s="69">
        <f t="shared" si="23"/>
        <v>28.305669018579387</v>
      </c>
      <c r="L59" t="str">
        <f t="shared" si="24"/>
        <v>52 Skilled metal, electrical and electronic trades</v>
      </c>
      <c r="M59" s="173">
        <f t="shared" ref="M59:Q59" si="61">M22/M$35*100</f>
        <v>9.4654817840244547</v>
      </c>
      <c r="N59" s="173">
        <f t="shared" si="61"/>
        <v>9.1133744155268168</v>
      </c>
      <c r="O59" s="173">
        <f t="shared" si="61"/>
        <v>7.9804378006795007</v>
      </c>
      <c r="P59" s="173">
        <f t="shared" si="61"/>
        <v>7.4419114023319617</v>
      </c>
      <c r="Q59" s="173">
        <f t="shared" si="61"/>
        <v>6.6639774321293341</v>
      </c>
      <c r="S59" s="68">
        <f t="shared" si="26"/>
        <v>-11.822787709285054</v>
      </c>
      <c r="T59" s="69">
        <f t="shared" si="27"/>
        <v>34.677905199265673</v>
      </c>
      <c r="U59" s="69">
        <f t="shared" si="28"/>
        <v>22.855117489980621</v>
      </c>
      <c r="W59" t="str">
        <f t="shared" si="29"/>
        <v>52 Skilled metal, electrical and electronic trades</v>
      </c>
      <c r="X59" s="173">
        <f t="shared" ref="X59:AB59" si="62">X22/X$35*100</f>
        <v>0.14965099608377588</v>
      </c>
      <c r="Y59" s="173">
        <f t="shared" si="62"/>
        <v>0.23830261252656915</v>
      </c>
      <c r="Z59" s="173">
        <f t="shared" si="62"/>
        <v>0.19449337258280389</v>
      </c>
      <c r="AA59" s="173">
        <f t="shared" si="62"/>
        <v>0.4057211798893316</v>
      </c>
      <c r="AB59" s="173">
        <f t="shared" si="62"/>
        <v>0.46998474116040206</v>
      </c>
      <c r="AD59" s="68">
        <f t="shared" si="31"/>
        <v>162.43175353296832</v>
      </c>
      <c r="AE59" s="69">
        <f t="shared" si="32"/>
        <v>123.9576792628001</v>
      </c>
      <c r="AF59" s="69">
        <f t="shared" si="33"/>
        <v>286.38943279576841</v>
      </c>
    </row>
    <row r="60" spans="1:32" x14ac:dyDescent="0.2">
      <c r="A60" t="str">
        <f t="shared" si="19"/>
        <v>53 Skilled construction and building trades</v>
      </c>
      <c r="B60" s="173">
        <f t="shared" si="52"/>
        <v>3.5785067315793131</v>
      </c>
      <c r="C60" s="173">
        <f t="shared" si="52"/>
        <v>4.1030105990369705</v>
      </c>
      <c r="D60" s="173">
        <f t="shared" si="52"/>
        <v>3.4500204610400051</v>
      </c>
      <c r="E60" s="173">
        <f t="shared" si="52"/>
        <v>3.3718618446589277</v>
      </c>
      <c r="F60" s="173">
        <f t="shared" si="52"/>
        <v>2.8576832887215291</v>
      </c>
      <c r="H60" s="68">
        <f t="shared" si="21"/>
        <v>-11.377733626204348</v>
      </c>
      <c r="I60" s="69">
        <f t="shared" si="22"/>
        <v>40.916416494436916</v>
      </c>
      <c r="J60" s="69">
        <f t="shared" si="23"/>
        <v>29.53868286823257</v>
      </c>
      <c r="L60" t="str">
        <f t="shared" si="24"/>
        <v>53 Skilled construction and building trades</v>
      </c>
      <c r="M60" s="173">
        <f t="shared" ref="M60:Q60" si="63">M23/M$35*100</f>
        <v>6.5232224255120581</v>
      </c>
      <c r="N60" s="173">
        <f t="shared" si="63"/>
        <v>7.4812139310239685</v>
      </c>
      <c r="O60" s="173">
        <f t="shared" si="63"/>
        <v>6.3417298581526476</v>
      </c>
      <c r="P60" s="173">
        <f t="shared" si="63"/>
        <v>6.2115809838246179</v>
      </c>
      <c r="Q60" s="173">
        <f t="shared" si="63"/>
        <v>5.2972485129025522</v>
      </c>
      <c r="S60" s="68">
        <f t="shared" si="26"/>
        <v>-11.795209360618816</v>
      </c>
      <c r="T60" s="69">
        <f t="shared" si="27"/>
        <v>40.672824266544204</v>
      </c>
      <c r="U60" s="69">
        <f t="shared" si="28"/>
        <v>28.877614905925391</v>
      </c>
      <c r="W60" t="str">
        <f t="shared" si="29"/>
        <v>53 Skilled construction and building trades</v>
      </c>
      <c r="X60" s="173">
        <f t="shared" ref="X60:AB60" si="64">X23/X$35*100</f>
        <v>0.10127893588863415</v>
      </c>
      <c r="Y60" s="173">
        <f t="shared" si="64"/>
        <v>9.2921417416153826E-2</v>
      </c>
      <c r="Z60" s="173">
        <f t="shared" si="64"/>
        <v>0.11304532784072129</v>
      </c>
      <c r="AA60" s="173">
        <f t="shared" si="64"/>
        <v>0.1125624585385306</v>
      </c>
      <c r="AB60" s="173">
        <f t="shared" si="64"/>
        <v>0.12038018128151362</v>
      </c>
      <c r="AD60" s="68">
        <f t="shared" si="31"/>
        <v>15.648447434383581</v>
      </c>
      <c r="AE60" s="69">
        <f t="shared" si="32"/>
        <v>56.68587831767978</v>
      </c>
      <c r="AF60" s="69">
        <f t="shared" si="33"/>
        <v>72.334325752063364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1.9280246618333707</v>
      </c>
      <c r="C61" s="173">
        <f t="shared" si="52"/>
        <v>1.6308210662822387</v>
      </c>
      <c r="D61" s="173">
        <f t="shared" si="52"/>
        <v>1.6855485925934506</v>
      </c>
      <c r="E61" s="173">
        <f t="shared" si="52"/>
        <v>1.5698078077561524</v>
      </c>
      <c r="F61" s="173">
        <f t="shared" si="52"/>
        <v>1.4429148899385984</v>
      </c>
      <c r="H61" s="68">
        <f t="shared" si="21"/>
        <v>-8.4096189977711209</v>
      </c>
      <c r="I61" s="69">
        <f t="shared" si="22"/>
        <v>40.734326252353867</v>
      </c>
      <c r="J61" s="69">
        <f t="shared" si="23"/>
        <v>32.324707254582748</v>
      </c>
      <c r="L61" t="str">
        <f t="shared" si="24"/>
        <v>54 Textiles, printing and other skilled trades</v>
      </c>
      <c r="M61" s="173">
        <f t="shared" ref="M61:Q61" si="65">M24/M$35*100</f>
        <v>2.291018392906496</v>
      </c>
      <c r="N61" s="173">
        <f t="shared" si="65"/>
        <v>1.9315551959888668</v>
      </c>
      <c r="O61" s="173">
        <f t="shared" si="65"/>
        <v>1.8520458181526329</v>
      </c>
      <c r="P61" s="173">
        <f t="shared" si="65"/>
        <v>1.6990344777849462</v>
      </c>
      <c r="Q61" s="173">
        <f t="shared" si="65"/>
        <v>1.5276328059492859</v>
      </c>
      <c r="S61" s="68">
        <f t="shared" si="26"/>
        <v>-12.900269009949699</v>
      </c>
      <c r="T61" s="69">
        <f t="shared" si="27"/>
        <v>29.521425100588701</v>
      </c>
      <c r="U61" s="69">
        <f t="shared" si="28"/>
        <v>16.621156090638998</v>
      </c>
      <c r="W61" t="str">
        <f t="shared" si="29"/>
        <v>54 Textiles, printing and other skilled trades</v>
      </c>
      <c r="X61" s="173">
        <f t="shared" ref="X61:AB61" si="66">X24/X$35*100</f>
        <v>1.4993884121779044</v>
      </c>
      <c r="Y61" s="173">
        <f t="shared" si="66"/>
        <v>1.2738352482109006</v>
      </c>
      <c r="Z61" s="173">
        <f t="shared" si="66"/>
        <v>1.4934141056382895</v>
      </c>
      <c r="AA61" s="173">
        <f t="shared" si="66"/>
        <v>1.4214873627916669</v>
      </c>
      <c r="AB61" s="173">
        <f t="shared" si="66"/>
        <v>1.3478575360899228</v>
      </c>
      <c r="AD61" s="68">
        <f t="shared" si="31"/>
        <v>-1.9830524307193449</v>
      </c>
      <c r="AE61" s="69">
        <f t="shared" si="32"/>
        <v>56.781102435348515</v>
      </c>
      <c r="AF61" s="69">
        <f t="shared" si="33"/>
        <v>54.798050004629175</v>
      </c>
    </row>
    <row r="62" spans="1:32" x14ac:dyDescent="0.2">
      <c r="A62" t="str">
        <f t="shared" si="19"/>
        <v>61 Caring personal service occupations</v>
      </c>
      <c r="B62" s="173">
        <f t="shared" si="52"/>
        <v>8.0580399414437931</v>
      </c>
      <c r="C62" s="173">
        <f t="shared" si="52"/>
        <v>8.0351980950498731</v>
      </c>
      <c r="D62" s="173">
        <f t="shared" si="52"/>
        <v>7.9942371511363284</v>
      </c>
      <c r="E62" s="173">
        <f t="shared" si="52"/>
        <v>8.4013906073557347</v>
      </c>
      <c r="F62" s="173">
        <f t="shared" si="52"/>
        <v>8.8681527175325172</v>
      </c>
      <c r="H62" s="68">
        <f t="shared" si="21"/>
        <v>18.687932242067536</v>
      </c>
      <c r="I62" s="69">
        <f t="shared" si="22"/>
        <v>63.060722433807811</v>
      </c>
      <c r="J62" s="69">
        <f t="shared" si="23"/>
        <v>81.748654675875343</v>
      </c>
      <c r="L62" t="str">
        <f t="shared" si="24"/>
        <v>61 Caring personal service occupations</v>
      </c>
      <c r="M62" s="173">
        <f t="shared" ref="M62:Q62" si="67">M25/M$35*100</f>
        <v>1.6578029333902373</v>
      </c>
      <c r="N62" s="173">
        <f t="shared" si="67"/>
        <v>1.6546058571384938</v>
      </c>
      <c r="O62" s="173">
        <f t="shared" si="67"/>
        <v>1.6387886623534333</v>
      </c>
      <c r="P62" s="173">
        <f t="shared" si="67"/>
        <v>1.9620471009470417</v>
      </c>
      <c r="Q62" s="173">
        <f t="shared" si="67"/>
        <v>2.1895055833672483</v>
      </c>
      <c r="S62" s="68">
        <f t="shared" si="26"/>
        <v>41.082345192577698</v>
      </c>
      <c r="T62" s="69">
        <f t="shared" si="27"/>
        <v>55.852203984714308</v>
      </c>
      <c r="U62" s="69">
        <f t="shared" si="28"/>
        <v>96.934549177292013</v>
      </c>
      <c r="W62" t="str">
        <f t="shared" si="29"/>
        <v>61 Caring personal service occupations</v>
      </c>
      <c r="X62" s="173">
        <f t="shared" ref="X62:AB62" si="68">X25/X$35*100</f>
        <v>15.615673457394452</v>
      </c>
      <c r="Y62" s="173">
        <f t="shared" si="68"/>
        <v>15.609266731863572</v>
      </c>
      <c r="Z62" s="173">
        <f t="shared" si="68"/>
        <v>15.328298308379001</v>
      </c>
      <c r="AA62" s="173">
        <f t="shared" si="68"/>
        <v>15.792173747839986</v>
      </c>
      <c r="AB62" s="173">
        <f t="shared" si="68"/>
        <v>16.361898477079961</v>
      </c>
      <c r="AD62" s="68">
        <f t="shared" si="31"/>
        <v>15.925020492528832</v>
      </c>
      <c r="AE62" s="69">
        <f t="shared" si="32"/>
        <v>63.950073736017913</v>
      </c>
      <c r="AF62" s="69">
        <f t="shared" si="33"/>
        <v>79.875094228546743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2.2754987431001208</v>
      </c>
      <c r="C63" s="173">
        <f t="shared" si="52"/>
        <v>2.1093132839521216</v>
      </c>
      <c r="D63" s="173">
        <f t="shared" si="52"/>
        <v>1.9720462424821239</v>
      </c>
      <c r="E63" s="173">
        <f t="shared" si="52"/>
        <v>1.9650514891315858</v>
      </c>
      <c r="F63" s="173">
        <f t="shared" si="52"/>
        <v>1.956974339265966</v>
      </c>
      <c r="H63" s="68">
        <f t="shared" si="21"/>
        <v>6.1740697004368643</v>
      </c>
      <c r="I63" s="69">
        <f t="shared" si="22"/>
        <v>53.285346116448174</v>
      </c>
      <c r="J63" s="69">
        <f t="shared" si="23"/>
        <v>59.459415816885027</v>
      </c>
      <c r="L63" t="str">
        <f t="shared" si="24"/>
        <v>62 Leisure, travel and related personal service occupations</v>
      </c>
      <c r="M63" s="173">
        <f t="shared" ref="M63:Q63" si="69">M26/M$35*100</f>
        <v>1.1280875788885087</v>
      </c>
      <c r="N63" s="173">
        <f t="shared" si="69"/>
        <v>1.1241341259737141</v>
      </c>
      <c r="O63" s="173">
        <f t="shared" si="69"/>
        <v>1.1096359540447043</v>
      </c>
      <c r="P63" s="173">
        <f t="shared" si="69"/>
        <v>1.1272167700853801</v>
      </c>
      <c r="Q63" s="173">
        <f t="shared" si="69"/>
        <v>1.172770430899309</v>
      </c>
      <c r="S63" s="68">
        <f t="shared" si="26"/>
        <v>11.604588722455887</v>
      </c>
      <c r="T63" s="69">
        <f t="shared" si="27"/>
        <v>46.287321436341486</v>
      </c>
      <c r="U63" s="69">
        <f t="shared" si="28"/>
        <v>57.89191015879738</v>
      </c>
      <c r="W63" t="str">
        <f t="shared" si="29"/>
        <v>62 Leisure, travel and related personal service occupations</v>
      </c>
      <c r="X63" s="173">
        <f t="shared" ref="X63:AB63" si="70">X26/X$35*100</f>
        <v>3.6304037349480534</v>
      </c>
      <c r="Y63" s="173">
        <f t="shared" si="70"/>
        <v>3.2787681376491031</v>
      </c>
      <c r="Z63" s="173">
        <f t="shared" si="70"/>
        <v>2.9672505634987538</v>
      </c>
      <c r="AA63" s="173">
        <f t="shared" si="70"/>
        <v>2.9266797529252915</v>
      </c>
      <c r="AB63" s="173">
        <f t="shared" si="70"/>
        <v>2.8368867818444494</v>
      </c>
      <c r="AD63" s="68">
        <f t="shared" si="31"/>
        <v>3.83056427933602</v>
      </c>
      <c r="AE63" s="69">
        <f t="shared" si="32"/>
        <v>56.305298483492564</v>
      </c>
      <c r="AF63" s="69">
        <f t="shared" si="33"/>
        <v>60.135862762828587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9.5935078075990388E-2</v>
      </c>
      <c r="C64" s="173">
        <f t="shared" si="52"/>
        <v>7.9658718722292729E-2</v>
      </c>
      <c r="D64" s="173">
        <f t="shared" si="52"/>
        <v>0.10107661194174514</v>
      </c>
      <c r="E64" s="173">
        <f t="shared" si="52"/>
        <v>8.2967502043396257E-2</v>
      </c>
      <c r="F64" s="173">
        <f t="shared" si="52"/>
        <v>8.742384936027954E-2</v>
      </c>
      <c r="H64" s="68">
        <f t="shared" si="21"/>
        <v>-7.4599613028435607</v>
      </c>
      <c r="I64" s="69">
        <f t="shared" si="22"/>
        <v>44.266658128274273</v>
      </c>
      <c r="J64" s="69">
        <f t="shared" si="23"/>
        <v>36.806696825430713</v>
      </c>
      <c r="L64" t="str">
        <f t="shared" si="24"/>
        <v>63 Community and civil enforcement occupations</v>
      </c>
      <c r="M64" s="173">
        <f t="shared" ref="M64:Q64" si="71">M27/M$35*100</f>
        <v>0.13510226416664672</v>
      </c>
      <c r="N64" s="173">
        <f t="shared" si="71"/>
        <v>9.6865717171802909E-2</v>
      </c>
      <c r="O64" s="173">
        <f t="shared" si="71"/>
        <v>0.14335039317927878</v>
      </c>
      <c r="P64" s="173">
        <f t="shared" si="71"/>
        <v>9.6374370198007403E-2</v>
      </c>
      <c r="Q64" s="173">
        <f t="shared" si="71"/>
        <v>0.10752405273991417</v>
      </c>
      <c r="S64" s="68">
        <f t="shared" si="26"/>
        <v>-20.794324762361249</v>
      </c>
      <c r="T64" s="69">
        <f t="shared" si="27"/>
        <v>30.827459374188276</v>
      </c>
      <c r="U64" s="69">
        <f t="shared" si="28"/>
        <v>10.033134611827025</v>
      </c>
      <c r="W64" t="str">
        <f t="shared" si="29"/>
        <v>63 Community and civil enforcement occupations</v>
      </c>
      <c r="X64" s="173">
        <f t="shared" ref="X64:AB64" si="72">X27/X$35*100</f>
        <v>4.9685034842944148E-2</v>
      </c>
      <c r="Y64" s="173">
        <f t="shared" si="72"/>
        <v>5.92331872934427E-2</v>
      </c>
      <c r="Z64" s="173">
        <f t="shared" si="72"/>
        <v>5.2293509145589265E-2</v>
      </c>
      <c r="AA64" s="173">
        <f t="shared" si="72"/>
        <v>6.7579713672550945E-2</v>
      </c>
      <c r="AB64" s="173">
        <f t="shared" si="72"/>
        <v>6.4870507221324744E-2</v>
      </c>
      <c r="AD64" s="68">
        <f t="shared" si="31"/>
        <v>34.721509137911831</v>
      </c>
      <c r="AE64" s="69">
        <f t="shared" si="32"/>
        <v>86.779760963212482</v>
      </c>
      <c r="AF64" s="69">
        <f t="shared" si="33"/>
        <v>121.50127010112431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6.3903148076937812</v>
      </c>
      <c r="C65" s="173">
        <f t="shared" si="73"/>
        <v>5.412896824742786</v>
      </c>
      <c r="D65" s="173">
        <f t="shared" si="73"/>
        <v>5.4219155183898611</v>
      </c>
      <c r="E65" s="173">
        <f t="shared" si="73"/>
        <v>4.8619351480219182</v>
      </c>
      <c r="F65" s="173">
        <f t="shared" si="73"/>
        <v>4.4655387121071328</v>
      </c>
      <c r="H65" s="68">
        <f t="shared" si="21"/>
        <v>-11.880598223414479</v>
      </c>
      <c r="I65" s="69">
        <f t="shared" si="22"/>
        <v>41.76282582359454</v>
      </c>
      <c r="J65" s="69">
        <f t="shared" si="23"/>
        <v>29.882227600180062</v>
      </c>
      <c r="L65" t="str">
        <f t="shared" si="24"/>
        <v>71 Sales occupations</v>
      </c>
      <c r="M65" s="173">
        <f t="shared" ref="M65:Q65" si="74">M28/M$35*100</f>
        <v>4.7080622637028942</v>
      </c>
      <c r="N65" s="173">
        <f t="shared" si="74"/>
        <v>4.2729392854939725</v>
      </c>
      <c r="O65" s="173">
        <f t="shared" si="74"/>
        <v>4.3536077326141296</v>
      </c>
      <c r="P65" s="173">
        <f t="shared" si="74"/>
        <v>3.9764242325570915</v>
      </c>
      <c r="Q65" s="173">
        <f t="shared" si="74"/>
        <v>3.744865623447919</v>
      </c>
      <c r="S65" s="68">
        <f t="shared" si="26"/>
        <v>-9.1684957075793214</v>
      </c>
      <c r="T65" s="69">
        <f t="shared" si="27"/>
        <v>30.563710632714304</v>
      </c>
      <c r="U65" s="69">
        <f t="shared" si="28"/>
        <v>21.395214925134979</v>
      </c>
      <c r="W65" t="str">
        <f t="shared" si="29"/>
        <v>71 Sales occupations</v>
      </c>
      <c r="X65" s="173">
        <f t="shared" ref="X65:AB65" si="75">X28/X$35*100</f>
        <v>8.3767800265224661</v>
      </c>
      <c r="Y65" s="173">
        <f t="shared" si="75"/>
        <v>6.7660810313784374</v>
      </c>
      <c r="Z65" s="173">
        <f t="shared" si="75"/>
        <v>6.6547214563919184</v>
      </c>
      <c r="AA65" s="173">
        <f t="shared" si="75"/>
        <v>5.8782839634281503</v>
      </c>
      <c r="AB65" s="173">
        <f t="shared" si="75"/>
        <v>5.2741666862567076</v>
      </c>
      <c r="AD65" s="68">
        <f t="shared" si="31"/>
        <v>-13.928097888013086</v>
      </c>
      <c r="AE65" s="69">
        <f t="shared" si="32"/>
        <v>50.217589042626521</v>
      </c>
      <c r="AF65" s="69">
        <f t="shared" si="33"/>
        <v>36.28949115461343</v>
      </c>
    </row>
    <row r="66" spans="1:32" x14ac:dyDescent="0.2">
      <c r="A66" t="str">
        <f t="shared" si="19"/>
        <v>72 Customer service occupations</v>
      </c>
      <c r="B66" s="173">
        <f t="shared" si="73"/>
        <v>1.684955047298373</v>
      </c>
      <c r="C66" s="173">
        <f t="shared" si="73"/>
        <v>1.6921825330821774</v>
      </c>
      <c r="D66" s="173">
        <f t="shared" si="73"/>
        <v>1.7799229864492239</v>
      </c>
      <c r="E66" s="173">
        <f t="shared" si="73"/>
        <v>2.26147304251529</v>
      </c>
      <c r="F66" s="173">
        <f t="shared" si="73"/>
        <v>2.5328345925798494</v>
      </c>
      <c r="H66" s="68">
        <f t="shared" si="21"/>
        <v>52.249559630112749</v>
      </c>
      <c r="I66" s="69">
        <f t="shared" si="22"/>
        <v>61.071686413119586</v>
      </c>
      <c r="J66" s="69">
        <f t="shared" si="23"/>
        <v>113.32124604323232</v>
      </c>
      <c r="L66" t="str">
        <f t="shared" si="24"/>
        <v>72 Customer service occupations</v>
      </c>
      <c r="M66" s="173">
        <f t="shared" ref="M66:Q66" si="76">M29/M$35*100</f>
        <v>1.3241442021963905</v>
      </c>
      <c r="N66" s="173">
        <f t="shared" si="76"/>
        <v>1.1655090894468867</v>
      </c>
      <c r="O66" s="173">
        <f t="shared" si="76"/>
        <v>1.3879431457544722</v>
      </c>
      <c r="P66" s="173">
        <f t="shared" si="76"/>
        <v>1.920129469415927</v>
      </c>
      <c r="Q66" s="173">
        <f t="shared" si="76"/>
        <v>2.2271230632208656</v>
      </c>
      <c r="S66" s="68">
        <f t="shared" si="26"/>
        <v>69.442403356850079</v>
      </c>
      <c r="T66" s="69">
        <f t="shared" si="27"/>
        <v>50.76837876255329</v>
      </c>
      <c r="U66" s="69">
        <f t="shared" si="28"/>
        <v>120.21078211940338</v>
      </c>
      <c r="W66" t="str">
        <f t="shared" si="29"/>
        <v>72 Customer service occupations</v>
      </c>
      <c r="X66" s="173">
        <f t="shared" ref="X66:AB66" si="77">X29/X$35*100</f>
        <v>2.1110136655073446</v>
      </c>
      <c r="Y66" s="173">
        <f t="shared" si="77"/>
        <v>2.3173691399897649</v>
      </c>
      <c r="Z66" s="173">
        <f t="shared" si="77"/>
        <v>2.2322599268139274</v>
      </c>
      <c r="AA66" s="173">
        <f t="shared" si="77"/>
        <v>2.6532515402246641</v>
      </c>
      <c r="AB66" s="173">
        <f t="shared" si="77"/>
        <v>2.8758568290832911</v>
      </c>
      <c r="AD66" s="68">
        <f t="shared" si="31"/>
        <v>39.913599606906089</v>
      </c>
      <c r="AE66" s="69">
        <f t="shared" si="32"/>
        <v>68.464366373708657</v>
      </c>
      <c r="AF66" s="69">
        <f t="shared" si="33"/>
        <v>108.37796598061476</v>
      </c>
    </row>
    <row r="67" spans="1:32" x14ac:dyDescent="0.2">
      <c r="A67" t="str">
        <f t="shared" si="19"/>
        <v>81 Process, plant and machine operatives</v>
      </c>
      <c r="B67" s="173">
        <f t="shared" si="73"/>
        <v>4.077828645744944</v>
      </c>
      <c r="C67" s="173">
        <f t="shared" si="73"/>
        <v>3.7603617859422274</v>
      </c>
      <c r="D67" s="173">
        <f t="shared" si="73"/>
        <v>3.3242609065795334</v>
      </c>
      <c r="E67" s="173">
        <f t="shared" si="73"/>
        <v>3.9202453415842275</v>
      </c>
      <c r="F67" s="173">
        <f t="shared" si="73"/>
        <v>3.7209160516559807</v>
      </c>
      <c r="H67" s="68">
        <f t="shared" si="21"/>
        <v>19.758182805381335</v>
      </c>
      <c r="I67" s="69">
        <f t="shared" si="22"/>
        <v>47.656303872185205</v>
      </c>
      <c r="J67" s="69">
        <f t="shared" si="23"/>
        <v>67.414486677566543</v>
      </c>
      <c r="L67" t="str">
        <f t="shared" si="24"/>
        <v>81 Process, plant and machine operatives</v>
      </c>
      <c r="M67" s="173">
        <f t="shared" ref="M67:Q67" si="78">M30/M$35*100</f>
        <v>6.0326145105309843</v>
      </c>
      <c r="N67" s="173">
        <f t="shared" si="78"/>
        <v>5.446365506496079</v>
      </c>
      <c r="O67" s="173">
        <f t="shared" si="78"/>
        <v>4.848295132059488</v>
      </c>
      <c r="P67" s="173">
        <f t="shared" si="78"/>
        <v>5.6513184416228022</v>
      </c>
      <c r="Q67" s="173">
        <f t="shared" si="78"/>
        <v>5.328585595524304</v>
      </c>
      <c r="S67" s="68">
        <f t="shared" si="26"/>
        <v>16.057299660008646</v>
      </c>
      <c r="T67" s="69">
        <f t="shared" si="27"/>
        <v>42.847352387947289</v>
      </c>
      <c r="U67" s="69">
        <f t="shared" si="28"/>
        <v>58.904652047955942</v>
      </c>
      <c r="W67" t="str">
        <f t="shared" si="29"/>
        <v>81 Process, plant and machine operatives</v>
      </c>
      <c r="X67" s="173">
        <f t="shared" ref="X67:AB67" si="79">X30/X$35*100</f>
        <v>1.7695461322030697</v>
      </c>
      <c r="Y67" s="173">
        <f t="shared" si="79"/>
        <v>1.7589946047700045</v>
      </c>
      <c r="Z67" s="173">
        <f t="shared" si="79"/>
        <v>1.565555720764789</v>
      </c>
      <c r="AA67" s="173">
        <f t="shared" si="79"/>
        <v>1.9333990318668164</v>
      </c>
      <c r="AB67" s="173">
        <f t="shared" si="79"/>
        <v>1.9170377234408418</v>
      </c>
      <c r="AD67" s="68">
        <f t="shared" si="31"/>
        <v>32.984051782465052</v>
      </c>
      <c r="AE67" s="69">
        <f t="shared" si="32"/>
        <v>64.842083522430954</v>
      </c>
      <c r="AF67" s="69">
        <f t="shared" si="33"/>
        <v>97.826135304896027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4.6243489980960879</v>
      </c>
      <c r="C68" s="173">
        <f t="shared" si="73"/>
        <v>5.1389039345438077</v>
      </c>
      <c r="D68" s="173">
        <f t="shared" si="73"/>
        <v>4.6509463956646542</v>
      </c>
      <c r="E68" s="173">
        <f t="shared" si="73"/>
        <v>4.9929861219261902</v>
      </c>
      <c r="F68" s="173">
        <f t="shared" si="73"/>
        <v>4.9550599628279697</v>
      </c>
      <c r="H68" s="68">
        <f t="shared" si="21"/>
        <v>13.987704573137757</v>
      </c>
      <c r="I68" s="69">
        <f t="shared" si="22"/>
        <v>59.05394312730737</v>
      </c>
      <c r="J68" s="69">
        <f t="shared" si="23"/>
        <v>73.041647700445125</v>
      </c>
      <c r="L68" t="str">
        <f t="shared" si="24"/>
        <v>82 Transport and mobile machine drivers and operatives</v>
      </c>
      <c r="M68" s="173">
        <f t="shared" ref="M68:Q68" si="80">M31/M$35*100</f>
        <v>8.1470430028049758</v>
      </c>
      <c r="N68" s="173">
        <f t="shared" si="80"/>
        <v>9.0394613709542764</v>
      </c>
      <c r="O68" s="173">
        <f t="shared" si="80"/>
        <v>8.3066211362903708</v>
      </c>
      <c r="P68" s="173">
        <f t="shared" si="80"/>
        <v>8.7731396496793437</v>
      </c>
      <c r="Q68" s="173">
        <f t="shared" si="80"/>
        <v>8.7179917841170713</v>
      </c>
      <c r="S68" s="68">
        <f t="shared" si="26"/>
        <v>10.825989248629202</v>
      </c>
      <c r="T68" s="69">
        <f t="shared" si="27"/>
        <v>57.068895751997893</v>
      </c>
      <c r="U68" s="69">
        <f t="shared" si="28"/>
        <v>67.894885000627099</v>
      </c>
      <c r="W68" t="str">
        <f t="shared" si="29"/>
        <v>82 Transport and mobile machine drivers and operatives</v>
      </c>
      <c r="X68" s="173">
        <f t="shared" ref="X68:AB68" si="81">X31/X$35*100</f>
        <v>0.4646233124807318</v>
      </c>
      <c r="Y68" s="173">
        <f t="shared" si="81"/>
        <v>0.508755408569738</v>
      </c>
      <c r="Z68" s="173">
        <f t="shared" si="81"/>
        <v>0.43237044999277402</v>
      </c>
      <c r="AA68" s="173">
        <f t="shared" si="81"/>
        <v>0.65429927697767021</v>
      </c>
      <c r="AB68" s="173">
        <f t="shared" si="81"/>
        <v>0.73287936056204217</v>
      </c>
      <c r="AD68" s="68">
        <f t="shared" si="31"/>
        <v>84.083099389797582</v>
      </c>
      <c r="AE68" s="69">
        <f t="shared" si="32"/>
        <v>103.06254770454926</v>
      </c>
      <c r="AF68" s="69">
        <f t="shared" si="33"/>
        <v>187.14564709434686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2.2569792028868116</v>
      </c>
      <c r="C69" s="173">
        <f t="shared" si="73"/>
        <v>1.9446616952651645</v>
      </c>
      <c r="D69" s="173">
        <f t="shared" si="73"/>
        <v>1.7284626466329569</v>
      </c>
      <c r="E69" s="173">
        <f t="shared" si="73"/>
        <v>1.4390912510545868</v>
      </c>
      <c r="F69" s="173">
        <f t="shared" si="73"/>
        <v>1.3145380004872527</v>
      </c>
      <c r="H69" s="68">
        <f t="shared" si="21"/>
        <v>-18.630138938858675</v>
      </c>
      <c r="I69" s="69">
        <f t="shared" si="22"/>
        <v>34.454404794809541</v>
      </c>
      <c r="J69" s="69">
        <f t="shared" si="23"/>
        <v>15.824265855950866</v>
      </c>
      <c r="L69" t="str">
        <f t="shared" si="24"/>
        <v>91 Elementary trades and related occupations</v>
      </c>
      <c r="M69" s="173">
        <f t="shared" ref="M69:Q70" si="82">M32/M$35*100</f>
        <v>3.1387489622976528</v>
      </c>
      <c r="N69" s="173">
        <f t="shared" si="82"/>
        <v>2.7346747526439752</v>
      </c>
      <c r="O69" s="173">
        <f t="shared" si="82"/>
        <v>2.5314188029551605</v>
      </c>
      <c r="P69" s="173">
        <f t="shared" si="82"/>
        <v>2.105618848960602</v>
      </c>
      <c r="Q69" s="173">
        <f t="shared" si="82"/>
        <v>1.9432073795395621</v>
      </c>
      <c r="S69" s="68">
        <f t="shared" si="26"/>
        <v>-18.940352015399039</v>
      </c>
      <c r="T69" s="69">
        <f t="shared" si="27"/>
        <v>28.89861097781775</v>
      </c>
      <c r="U69" s="69">
        <f t="shared" si="28"/>
        <v>9.9582589624187108</v>
      </c>
      <c r="W69" t="str">
        <f t="shared" si="29"/>
        <v>91 Elementary trades and related occupations</v>
      </c>
      <c r="X69" s="173">
        <f t="shared" ref="X69:AB70" si="83">X32/X$35*100</f>
        <v>1.215753279739028</v>
      </c>
      <c r="Y69" s="173">
        <f t="shared" si="83"/>
        <v>1.0068783520492361</v>
      </c>
      <c r="Z69" s="173">
        <f t="shared" si="83"/>
        <v>0.80186721163804309</v>
      </c>
      <c r="AA69" s="173">
        <f t="shared" si="83"/>
        <v>0.67408144401935843</v>
      </c>
      <c r="AB69" s="173">
        <f t="shared" si="83"/>
        <v>0.60914237188299203</v>
      </c>
      <c r="AD69" s="68">
        <f t="shared" si="31"/>
        <v>-17.500030882339114</v>
      </c>
      <c r="AE69" s="69">
        <f t="shared" si="32"/>
        <v>54.694194241995994</v>
      </c>
      <c r="AF69" s="69">
        <f t="shared" si="33"/>
        <v>37.194163359656883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9.0187818796402084</v>
      </c>
      <c r="C70" s="173">
        <f t="shared" si="73"/>
        <v>8.5724517938909077</v>
      </c>
      <c r="D70" s="173">
        <f t="shared" si="73"/>
        <v>7.9593920179867235</v>
      </c>
      <c r="E70" s="173">
        <f t="shared" si="73"/>
        <v>7.9175888621066406</v>
      </c>
      <c r="F70" s="173">
        <f t="shared" si="73"/>
        <v>7.2568318804849623</v>
      </c>
      <c r="H70" s="68">
        <f t="shared" si="21"/>
        <v>-2.4521740973149515</v>
      </c>
      <c r="I70" s="69">
        <f t="shared" si="22"/>
        <v>49.967735787075895</v>
      </c>
      <c r="J70" s="69">
        <f t="shared" si="23"/>
        <v>47.515561689760943</v>
      </c>
      <c r="L70" t="str">
        <f t="shared" si="24"/>
        <v>92 Elementary administration and service occupations</v>
      </c>
      <c r="M70" s="173">
        <f t="shared" si="82"/>
        <v>8.3850156903038595</v>
      </c>
      <c r="N70" s="173">
        <f t="shared" si="82"/>
        <v>7.5070382714774047</v>
      </c>
      <c r="O70" s="173">
        <f t="shared" si="82"/>
        <v>7.3361834615643149</v>
      </c>
      <c r="P70" s="173">
        <f t="shared" si="82"/>
        <v>7.716225672713402</v>
      </c>
      <c r="Q70" s="173">
        <f t="shared" si="82"/>
        <v>7.1989452608384701</v>
      </c>
      <c r="S70" s="68">
        <f t="shared" si="26"/>
        <v>3.6211127578006708</v>
      </c>
      <c r="T70" s="69">
        <f t="shared" si="27"/>
        <v>43.063683840272958</v>
      </c>
      <c r="U70" s="69">
        <f t="shared" si="28"/>
        <v>46.684796598073632</v>
      </c>
      <c r="W70" t="str">
        <f t="shared" si="29"/>
        <v>92 Elementary administration and service occupations</v>
      </c>
      <c r="X70" s="173">
        <f t="shared" si="83"/>
        <v>9.7671561332464147</v>
      </c>
      <c r="Y70" s="173">
        <f t="shared" si="83"/>
        <v>9.8371486816504401</v>
      </c>
      <c r="Z70" s="173">
        <f t="shared" si="83"/>
        <v>8.678562297564298</v>
      </c>
      <c r="AA70" s="173">
        <f t="shared" si="83"/>
        <v>8.148704295504535</v>
      </c>
      <c r="AB70" s="173">
        <f t="shared" si="83"/>
        <v>7.321783299806313</v>
      </c>
      <c r="AD70" s="68">
        <f t="shared" si="31"/>
        <v>-8.3765760522083887</v>
      </c>
      <c r="AE70" s="69">
        <f t="shared" si="32"/>
        <v>56.702536863674723</v>
      </c>
      <c r="AF70" s="69">
        <f t="shared" si="33"/>
        <v>48.325960811466331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6.9917836941680411</v>
      </c>
      <c r="I72" s="67">
        <f>IF(D35&gt;0,I35/D35*100,0)</f>
        <v>50.221168664560622</v>
      </c>
      <c r="J72" s="67">
        <f>IF(D35&gt;0,(J35/D35)*100,0)</f>
        <v>57.212952358728671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5.596509785675015</v>
      </c>
      <c r="T72" s="67">
        <f t="shared" ref="T72" si="85">IF(O35&gt;0,T35/O35*100,0)</f>
        <v>41.96570852029776</v>
      </c>
      <c r="U72" s="67">
        <f t="shared" ref="U72" si="86">IF(O35&gt;0,(U35/O35)*100,0)</f>
        <v>47.562218305972735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8.6019020349986075</v>
      </c>
      <c r="AE72" s="67">
        <f t="shared" ref="AE72" si="88">IF(Z35&gt;0,AE35/Z35*100,0)</f>
        <v>59.747805484301139</v>
      </c>
      <c r="AF72" s="67">
        <f t="shared" ref="AF72" si="89">IF(Z35&gt;0,(AF35/Z35)*100,0)</f>
        <v>68.349707519299784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Stoke-on-Trent and Staffordshire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Stoke-on-Trent and Staffordshire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Stoke-on-Trent and Staffordshire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3.924978886122843</v>
      </c>
      <c r="C82" s="18">
        <f t="shared" ref="B82:E107" si="96">IF(AND(D$6-C$6 &lt;&gt; 0,C8&lt;&gt;0,D8&lt;&gt;0),(EXP(LN(D8/C8)/(D$6-C$6))-1)*100,0)</f>
        <v>2.3328621516242265</v>
      </c>
      <c r="D82" s="18">
        <f t="shared" si="96"/>
        <v>-1.1433794672680353</v>
      </c>
      <c r="E82" s="18">
        <f t="shared" si="96"/>
        <v>1.0126080866680542</v>
      </c>
      <c r="F82" s="18">
        <f t="shared" ref="F82:F107" si="97">IF(AND(F$6-D$6 &lt;&gt; 0,D8&lt;&gt;0,F8&lt;&gt;0),(EXP(LN(F8/D8)/(F$6-D$6))-1)*100,0)</f>
        <v>0.28877108070708424</v>
      </c>
      <c r="H82" s="18">
        <f t="shared" ref="H82:H107" si="98">IF($F$6-$D$6 &lt;&gt; 0,(EXP(LN(1+(H45/100))/($F$6-$D$6))-1)*100,0)</f>
        <v>0.28877108070708424</v>
      </c>
      <c r="I82" s="18">
        <f t="shared" ref="I82:I107" si="99">IF(D8&gt;0,((1+(I8/D8))^(1/($F$6-$D$6))-1)*100,0)</f>
        <v>2.7434920314641564</v>
      </c>
      <c r="J82" s="18">
        <f t="shared" ref="J82:J107" si="100">IF($F$6-$D$6 &lt;&gt; 0,(EXP(LN(1+(J45/100))/($F$6-$D$6))-1)*100,0)</f>
        <v>2.9425111622237488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3.0701210636769893</v>
      </c>
      <c r="N82" s="18">
        <f t="shared" si="102"/>
        <v>1.3087947559307533</v>
      </c>
      <c r="O82" s="18">
        <f t="shared" si="102"/>
        <v>-1.7738076915928547</v>
      </c>
      <c r="P82" s="18">
        <f t="shared" si="102"/>
        <v>0.59872344361069363</v>
      </c>
      <c r="Q82" s="18">
        <f t="shared" ref="Q82:Q107" si="103">IF(AND(Q$6-O$6 &lt;&gt; 0,O8&lt;&gt;0,Q8&lt;&gt;0),(EXP(LN(Q8/O8)/(Q$6-O$6))-1)*100,0)</f>
        <v>-0.1984201442669864</v>
      </c>
      <c r="S82" s="18">
        <f t="shared" ref="S82:S107" si="104">IF($F$6-$D$6 &lt;&gt; 0,(EXP(LN(1+(S45/100))/($F$6-$D$6))-1)*100,0)</f>
        <v>-0.1984201442669864</v>
      </c>
      <c r="T82" s="18">
        <f t="shared" ref="T82:T107" si="105">IF(O8&gt;0,((1+(T8/O8))^(1/($F$6-$D$6))-1)*100,0)</f>
        <v>2.4558929036460952</v>
      </c>
      <c r="U82" s="18">
        <f t="shared" ref="U82:U107" si="106">IF($F$6-$D$6 &lt;&gt; 0,(EXP(LN(1+(U45/100))/($F$6-$D$6))-1)*100,0)</f>
        <v>2.3152182776866814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5.958422491894555</v>
      </c>
      <c r="Y82" s="18">
        <f t="shared" si="108"/>
        <v>4.6066159310582</v>
      </c>
      <c r="Z82" s="18">
        <f t="shared" si="108"/>
        <v>0.1602249296150271</v>
      </c>
      <c r="AA82" s="18">
        <f t="shared" si="108"/>
        <v>1.7785284840494242</v>
      </c>
      <c r="AB82" s="18">
        <f t="shared" ref="AB82:AB107" si="109">IF(AND(AB$6-Z$6 &lt;&gt; 0,Z8&lt;&gt;0,AB8&lt;&gt;0),(EXP(LN(AB8/Z8)/(AB$6-Z$6))-1)*100,0)</f>
        <v>1.2362093927009044</v>
      </c>
      <c r="AD82" s="18">
        <f t="shared" ref="AD82:AD107" si="110">IF($F$6-$D$6 &lt;&gt; 0,(EXP(LN(1+(AD45/100))/($F$6-$D$6))-1)*100,0)</f>
        <v>1.2362093927009044</v>
      </c>
      <c r="AE82" s="18">
        <f t="shared" ref="AE82:AE107" si="111">IF(Z8&gt;0,((1+(AE8/Z8))^(1/($F$6-$D$6))-1)*100,0)</f>
        <v>3.3262349655215795</v>
      </c>
      <c r="AF82" s="18">
        <f t="shared" ref="AF82:AF107" si="112">IF($F$6-$D$6 &lt;&gt; 0,(EXP(LN(1+(AF45/100))/($F$6-$D$6))-1)*100,0)</f>
        <v>4.1338272381589825</v>
      </c>
    </row>
    <row r="83" spans="1:32" x14ac:dyDescent="0.2">
      <c r="A83" t="str">
        <f t="shared" si="95"/>
        <v>12 Other managers and proprietors</v>
      </c>
      <c r="B83" s="18">
        <f t="shared" si="96"/>
        <v>1.1678775206097392</v>
      </c>
      <c r="C83" s="18">
        <f t="shared" si="96"/>
        <v>3.6786958688904914</v>
      </c>
      <c r="D83" s="18">
        <f t="shared" si="96"/>
        <v>4.571794534307827</v>
      </c>
      <c r="E83" s="18">
        <f t="shared" si="96"/>
        <v>1.5688442736935482</v>
      </c>
      <c r="F83" s="18">
        <f t="shared" si="97"/>
        <v>2.5601216896885326</v>
      </c>
      <c r="H83" s="18">
        <f t="shared" si="98"/>
        <v>2.5601216896885326</v>
      </c>
      <c r="I83" s="18">
        <f t="shared" si="99"/>
        <v>3.7826870428265824</v>
      </c>
      <c r="J83" s="18">
        <f t="shared" si="100"/>
        <v>5.4174197916832423</v>
      </c>
      <c r="L83" t="str">
        <f t="shared" si="101"/>
        <v>12 Other managers and proprietors</v>
      </c>
      <c r="M83" s="18">
        <f t="shared" si="102"/>
        <v>1.8103065979635735</v>
      </c>
      <c r="N83" s="18">
        <f t="shared" si="102"/>
        <v>-5.5774852305192191</v>
      </c>
      <c r="O83" s="18">
        <f t="shared" si="102"/>
        <v>5.3047821772431503</v>
      </c>
      <c r="P83" s="18">
        <f t="shared" si="102"/>
        <v>1.4177167443780281</v>
      </c>
      <c r="Q83" s="18">
        <f t="shared" si="103"/>
        <v>2.6971955263380254</v>
      </c>
      <c r="S83" s="18">
        <f t="shared" si="104"/>
        <v>2.6971955263380254</v>
      </c>
      <c r="T83" s="18">
        <f t="shared" si="105"/>
        <v>3.5293978465025022</v>
      </c>
      <c r="U83" s="18">
        <f t="shared" si="106"/>
        <v>5.3107729471270293</v>
      </c>
      <c r="W83" t="str">
        <f t="shared" si="107"/>
        <v>12 Other managers and proprietors</v>
      </c>
      <c r="X83" s="18">
        <f t="shared" si="108"/>
        <v>0.17660625517643691</v>
      </c>
      <c r="Y83" s="18">
        <f t="shared" si="108"/>
        <v>18.550997592576213</v>
      </c>
      <c r="Z83" s="18">
        <f t="shared" si="108"/>
        <v>3.602734586658185</v>
      </c>
      <c r="AA83" s="18">
        <f t="shared" si="108"/>
        <v>1.7753639691083345</v>
      </c>
      <c r="AB83" s="18">
        <f t="shared" si="109"/>
        <v>2.380877850996499</v>
      </c>
      <c r="AD83" s="18">
        <f t="shared" si="110"/>
        <v>2.380877850996499</v>
      </c>
      <c r="AE83" s="18">
        <f t="shared" si="111"/>
        <v>4.0946957071443801</v>
      </c>
      <c r="AF83" s="18">
        <f t="shared" si="112"/>
        <v>5.5517316475944156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4.0093635725600096</v>
      </c>
      <c r="C84" s="18">
        <f t="shared" si="96"/>
        <v>5.219719756779706</v>
      </c>
      <c r="D84" s="18">
        <f t="shared" si="96"/>
        <v>0.99624017439536861</v>
      </c>
      <c r="E84" s="18">
        <f t="shared" si="96"/>
        <v>0.98100153772893162</v>
      </c>
      <c r="F84" s="18">
        <f t="shared" si="97"/>
        <v>0.98608082779456652</v>
      </c>
      <c r="H84" s="18">
        <f t="shared" si="98"/>
        <v>0.98608082779456652</v>
      </c>
      <c r="I84" s="18">
        <f t="shared" si="99"/>
        <v>2.2321843816369702</v>
      </c>
      <c r="J84" s="18">
        <f t="shared" si="100"/>
        <v>2.9698181050647365</v>
      </c>
      <c r="L84" t="str">
        <f t="shared" si="101"/>
        <v>21 Science, research, engineering and technology professionals</v>
      </c>
      <c r="M84" s="18">
        <f t="shared" si="102"/>
        <v>4.2859179280009707</v>
      </c>
      <c r="N84" s="18">
        <f t="shared" si="102"/>
        <v>1.6220705681289749</v>
      </c>
      <c r="O84" s="18">
        <f t="shared" si="102"/>
        <v>0.44879858097419678</v>
      </c>
      <c r="P84" s="18">
        <f t="shared" si="102"/>
        <v>0.69791784249995104</v>
      </c>
      <c r="Q84" s="18">
        <f t="shared" si="103"/>
        <v>0.61480951629959701</v>
      </c>
      <c r="S84" s="18">
        <f t="shared" si="104"/>
        <v>0.61480951629959701</v>
      </c>
      <c r="T84" s="18">
        <f t="shared" si="105"/>
        <v>1.9665051485118212</v>
      </c>
      <c r="U84" s="18">
        <f t="shared" si="106"/>
        <v>2.4396140117666443</v>
      </c>
      <c r="W84" t="str">
        <f t="shared" si="107"/>
        <v>21 Science, research, engineering and technology professionals</v>
      </c>
      <c r="X84" s="18">
        <f t="shared" si="108"/>
        <v>2.5376905157473928</v>
      </c>
      <c r="Y84" s="18">
        <f t="shared" si="108"/>
        <v>25.193404777916271</v>
      </c>
      <c r="Z84" s="18">
        <f t="shared" si="108"/>
        <v>3.3266659493835338</v>
      </c>
      <c r="AA84" s="18">
        <f t="shared" si="108"/>
        <v>2.0249075346731038</v>
      </c>
      <c r="AB84" s="18">
        <f t="shared" si="109"/>
        <v>2.4569944861062121</v>
      </c>
      <c r="AD84" s="18">
        <f t="shared" si="110"/>
        <v>2.4569944861062121</v>
      </c>
      <c r="AE84" s="18">
        <f t="shared" si="111"/>
        <v>3.3226425940172666</v>
      </c>
      <c r="AF84" s="18">
        <f t="shared" si="112"/>
        <v>4.9766642875618272</v>
      </c>
    </row>
    <row r="85" spans="1:32" x14ac:dyDescent="0.2">
      <c r="A85" t="str">
        <f t="shared" si="95"/>
        <v>22 Health professionals</v>
      </c>
      <c r="B85" s="18">
        <f t="shared" si="96"/>
        <v>4.6114419780467708</v>
      </c>
      <c r="C85" s="18">
        <f t="shared" si="96"/>
        <v>-1.6128573860301532</v>
      </c>
      <c r="D85" s="18">
        <f t="shared" si="96"/>
        <v>1.693365791828283</v>
      </c>
      <c r="E85" s="18">
        <f t="shared" si="96"/>
        <v>0.90278213631456161</v>
      </c>
      <c r="F85" s="18">
        <f t="shared" si="97"/>
        <v>1.1656247457809688</v>
      </c>
      <c r="H85" s="18">
        <f t="shared" si="98"/>
        <v>1.1656247457809688</v>
      </c>
      <c r="I85" s="18">
        <f t="shared" si="99"/>
        <v>3.137008025220922</v>
      </c>
      <c r="J85" s="18">
        <f t="shared" si="100"/>
        <v>3.91581727444692</v>
      </c>
      <c r="L85" t="str">
        <f t="shared" si="101"/>
        <v>22 Health professionals</v>
      </c>
      <c r="M85" s="18">
        <f t="shared" si="102"/>
        <v>5.0470632633743406</v>
      </c>
      <c r="N85" s="18">
        <f t="shared" si="102"/>
        <v>5.128809992084582</v>
      </c>
      <c r="O85" s="18">
        <f t="shared" si="102"/>
        <v>1.3761865017109631</v>
      </c>
      <c r="P85" s="18">
        <f t="shared" si="102"/>
        <v>0.74064310211519047</v>
      </c>
      <c r="Q85" s="18">
        <f t="shared" si="103"/>
        <v>0.95204696146069523</v>
      </c>
      <c r="S85" s="18">
        <f t="shared" si="104"/>
        <v>0.95204696146069523</v>
      </c>
      <c r="T85" s="18">
        <f t="shared" si="105"/>
        <v>2.3540795873491005</v>
      </c>
      <c r="U85" s="18">
        <f t="shared" si="106"/>
        <v>3.0546169494522601</v>
      </c>
      <c r="W85" t="str">
        <f t="shared" si="107"/>
        <v>22 Health professionals</v>
      </c>
      <c r="X85" s="18">
        <f t="shared" si="108"/>
        <v>4.4764863482026351</v>
      </c>
      <c r="Y85" s="18">
        <f t="shared" si="108"/>
        <v>-3.7300403647511859</v>
      </c>
      <c r="Z85" s="18">
        <f t="shared" si="108"/>
        <v>1.8012347323488109</v>
      </c>
      <c r="AA85" s="18">
        <f t="shared" si="108"/>
        <v>0.95671345936945151</v>
      </c>
      <c r="AB85" s="18">
        <f t="shared" si="109"/>
        <v>1.2374392253967637</v>
      </c>
      <c r="AD85" s="18">
        <f t="shared" si="110"/>
        <v>1.2374392253967637</v>
      </c>
      <c r="AE85" s="18">
        <f t="shared" si="111"/>
        <v>3.3873988694387069</v>
      </c>
      <c r="AF85" s="18">
        <f t="shared" si="112"/>
        <v>4.1895222568919532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1.8103204034359166</v>
      </c>
      <c r="C86" s="18">
        <f t="shared" si="96"/>
        <v>5.4222670352300106</v>
      </c>
      <c r="D86" s="18">
        <f t="shared" si="96"/>
        <v>1.0653523709206247</v>
      </c>
      <c r="E86" s="18">
        <f t="shared" si="96"/>
        <v>0.91141268426517819</v>
      </c>
      <c r="F86" s="18">
        <f t="shared" si="97"/>
        <v>0.96269984257855157</v>
      </c>
      <c r="H86" s="18">
        <f t="shared" si="98"/>
        <v>0.96269984257855157</v>
      </c>
      <c r="I86" s="18">
        <f t="shared" si="99"/>
        <v>2.9577986138236811</v>
      </c>
      <c r="J86" s="18">
        <f t="shared" si="100"/>
        <v>3.6129093726874784</v>
      </c>
      <c r="L86" t="str">
        <f t="shared" si="101"/>
        <v>23 Teaching and other educational professionals</v>
      </c>
      <c r="M86" s="18">
        <f t="shared" si="102"/>
        <v>0.52553652327409495</v>
      </c>
      <c r="N86" s="18">
        <f t="shared" si="102"/>
        <v>7.3544374910591515</v>
      </c>
      <c r="O86" s="18">
        <f t="shared" si="102"/>
        <v>1.3611032520745914</v>
      </c>
      <c r="P86" s="18">
        <f t="shared" si="102"/>
        <v>0.56972880773318302</v>
      </c>
      <c r="Q86" s="18">
        <f t="shared" si="103"/>
        <v>0.83283138079814911</v>
      </c>
      <c r="S86" s="18">
        <f t="shared" si="104"/>
        <v>0.83283138079814911</v>
      </c>
      <c r="T86" s="18">
        <f t="shared" si="105"/>
        <v>2.5709135260181037</v>
      </c>
      <c r="U86" s="18">
        <f t="shared" si="106"/>
        <v>3.1652214886218832</v>
      </c>
      <c r="W86" t="str">
        <f t="shared" si="107"/>
        <v>23 Teaching and other educational professionals</v>
      </c>
      <c r="X86" s="18">
        <f t="shared" si="108"/>
        <v>2.4410565622154268</v>
      </c>
      <c r="Y86" s="18">
        <f t="shared" si="108"/>
        <v>4.5175025585691087</v>
      </c>
      <c r="Z86" s="18">
        <f t="shared" si="108"/>
        <v>0.92186221548673508</v>
      </c>
      <c r="AA86" s="18">
        <f t="shared" si="108"/>
        <v>1.0756174463306234</v>
      </c>
      <c r="AB86" s="18">
        <f t="shared" si="109"/>
        <v>1.0243396928491411</v>
      </c>
      <c r="AD86" s="18">
        <f t="shared" si="110"/>
        <v>1.0243396928491411</v>
      </c>
      <c r="AE86" s="18">
        <f t="shared" si="111"/>
        <v>3.1368675633856702</v>
      </c>
      <c r="AF86" s="18">
        <f t="shared" si="112"/>
        <v>3.8189501587936769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4.4380750446869399</v>
      </c>
      <c r="C87" s="18">
        <f t="shared" si="96"/>
        <v>9.3400137686830078</v>
      </c>
      <c r="D87" s="18">
        <f t="shared" si="96"/>
        <v>2.3642711840812236</v>
      </c>
      <c r="E87" s="18">
        <f t="shared" si="96"/>
        <v>1.308342863286116</v>
      </c>
      <c r="F87" s="18">
        <f t="shared" si="97"/>
        <v>1.6591031300066339</v>
      </c>
      <c r="H87" s="18">
        <f t="shared" si="98"/>
        <v>1.6591031300066339</v>
      </c>
      <c r="I87" s="18">
        <f t="shared" si="99"/>
        <v>2.9731631156890259</v>
      </c>
      <c r="J87" s="18">
        <f t="shared" si="100"/>
        <v>4.1180150297536411</v>
      </c>
      <c r="L87" t="str">
        <f t="shared" si="101"/>
        <v>24 Business, media and public service professionals</v>
      </c>
      <c r="M87" s="18">
        <f t="shared" si="102"/>
        <v>3.4521891712695263</v>
      </c>
      <c r="N87" s="18">
        <f t="shared" si="102"/>
        <v>9.2033442550689237</v>
      </c>
      <c r="O87" s="18">
        <f t="shared" si="102"/>
        <v>2.4796045635393282</v>
      </c>
      <c r="P87" s="18">
        <f t="shared" si="102"/>
        <v>0.96280671273718532</v>
      </c>
      <c r="Q87" s="18">
        <f t="shared" si="103"/>
        <v>1.465894990443295</v>
      </c>
      <c r="S87" s="18">
        <f t="shared" si="104"/>
        <v>1.465894990443295</v>
      </c>
      <c r="T87" s="18">
        <f t="shared" si="105"/>
        <v>2.6749373910360807</v>
      </c>
      <c r="U87" s="18">
        <f t="shared" si="106"/>
        <v>3.7207967524911734</v>
      </c>
      <c r="W87" t="str">
        <f t="shared" si="107"/>
        <v>24 Business, media and public service professionals</v>
      </c>
      <c r="X87" s="18">
        <f t="shared" si="108"/>
        <v>5.8565671158767429</v>
      </c>
      <c r="Y87" s="18">
        <f t="shared" si="108"/>
        <v>9.5256879842557254</v>
      </c>
      <c r="Z87" s="18">
        <f t="shared" si="108"/>
        <v>2.2072109467933698</v>
      </c>
      <c r="AA87" s="18">
        <f t="shared" si="108"/>
        <v>1.7660324104660674</v>
      </c>
      <c r="AB87" s="18">
        <f t="shared" si="109"/>
        <v>1.9128799209559455</v>
      </c>
      <c r="AD87" s="18">
        <f t="shared" si="110"/>
        <v>1.9128799209559455</v>
      </c>
      <c r="AE87" s="18">
        <f t="shared" si="111"/>
        <v>3.3587678290906142</v>
      </c>
      <c r="AF87" s="18">
        <f t="shared" si="112"/>
        <v>4.6243348112739779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4.0081371093987128</v>
      </c>
      <c r="C88" s="18">
        <f t="shared" si="96"/>
        <v>8.6368608399111313</v>
      </c>
      <c r="D88" s="18">
        <f t="shared" si="96"/>
        <v>-2.6261216452230784</v>
      </c>
      <c r="E88" s="18">
        <f t="shared" si="96"/>
        <v>0.51890747873537535</v>
      </c>
      <c r="F88" s="18">
        <f t="shared" si="97"/>
        <v>-0.54056316462041121</v>
      </c>
      <c r="H88" s="18">
        <f t="shared" si="98"/>
        <v>-0.54056316462041121</v>
      </c>
      <c r="I88" s="18">
        <f t="shared" si="99"/>
        <v>2.0742574936655878</v>
      </c>
      <c r="J88" s="18">
        <f t="shared" si="100"/>
        <v>1.6728590218256345</v>
      </c>
      <c r="L88" t="str">
        <f t="shared" si="101"/>
        <v>31 Science, engineering and technology associate professionals</v>
      </c>
      <c r="M88" s="18">
        <f t="shared" si="102"/>
        <v>4.8905920005328118</v>
      </c>
      <c r="N88" s="18">
        <f t="shared" si="102"/>
        <v>4.478691765044629</v>
      </c>
      <c r="O88" s="18">
        <f t="shared" si="102"/>
        <v>-3.6980871505796098</v>
      </c>
      <c r="P88" s="18">
        <f t="shared" si="102"/>
        <v>7.0845761210636127E-2</v>
      </c>
      <c r="Q88" s="18">
        <f t="shared" si="103"/>
        <v>-1.2015757383586068</v>
      </c>
      <c r="S88" s="18">
        <f t="shared" si="104"/>
        <v>-1.2015757383586068</v>
      </c>
      <c r="T88" s="18">
        <f t="shared" si="105"/>
        <v>1.7845244613150513</v>
      </c>
      <c r="U88" s="18">
        <f t="shared" si="106"/>
        <v>0.86558533021126038</v>
      </c>
      <c r="W88" t="str">
        <f t="shared" si="107"/>
        <v>31 Science, engineering and technology associate professionals</v>
      </c>
      <c r="X88" s="18">
        <f t="shared" si="108"/>
        <v>0.88901319185186178</v>
      </c>
      <c r="Y88" s="18">
        <f t="shared" si="108"/>
        <v>24.843992104007384</v>
      </c>
      <c r="Z88" s="18">
        <f t="shared" si="108"/>
        <v>0.5766008342315887</v>
      </c>
      <c r="AA88" s="18">
        <f t="shared" si="108"/>
        <v>1.6163076004213739</v>
      </c>
      <c r="AB88" s="18">
        <f t="shared" si="109"/>
        <v>1.2685499179018844</v>
      </c>
      <c r="AD88" s="18">
        <f t="shared" si="110"/>
        <v>1.2685499179018844</v>
      </c>
      <c r="AE88" s="18">
        <f t="shared" si="111"/>
        <v>2.9466047758412328</v>
      </c>
      <c r="AF88" s="18">
        <f t="shared" si="112"/>
        <v>3.81720101741021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3.7839115097715093</v>
      </c>
      <c r="C89" s="18">
        <f t="shared" si="96"/>
        <v>0.84405532360904978</v>
      </c>
      <c r="D89" s="18">
        <f t="shared" si="96"/>
        <v>0.53243247713745667</v>
      </c>
      <c r="E89" s="18">
        <f t="shared" si="96"/>
        <v>0.9679038819355501</v>
      </c>
      <c r="F89" s="18">
        <f t="shared" si="97"/>
        <v>0.8225375594714146</v>
      </c>
      <c r="H89" s="18">
        <f t="shared" si="98"/>
        <v>0.8225375594714146</v>
      </c>
      <c r="I89" s="18">
        <f t="shared" si="99"/>
        <v>3.2010218284106662</v>
      </c>
      <c r="J89" s="18">
        <f t="shared" si="100"/>
        <v>3.7414840141333228</v>
      </c>
      <c r="L89" t="str">
        <f t="shared" si="101"/>
        <v>32 Health and social care associate professionals</v>
      </c>
      <c r="M89" s="18">
        <f t="shared" si="102"/>
        <v>1.6813490484479887</v>
      </c>
      <c r="N89" s="18">
        <f t="shared" si="102"/>
        <v>5.4857559963774616</v>
      </c>
      <c r="O89" s="18">
        <f t="shared" si="102"/>
        <v>-1.2052008175828077</v>
      </c>
      <c r="P89" s="18">
        <f t="shared" si="102"/>
        <v>0.48358956434844114</v>
      </c>
      <c r="Q89" s="18">
        <f>IF(AND(Q$6-O$6 &lt;&gt; 0,O15&lt;&gt;0,Q15&lt;&gt;0),(EXP(LN(Q15/O15)/(Q$6-O$6))-1)*100,0)</f>
        <v>-8.2523995255978644E-2</v>
      </c>
      <c r="S89" s="18">
        <f t="shared" si="104"/>
        <v>-8.2523995255978644E-2</v>
      </c>
      <c r="T89" s="18">
        <f t="shared" si="105"/>
        <v>2.5600993912070269</v>
      </c>
      <c r="U89" s="18">
        <f t="shared" si="106"/>
        <v>2.5022780381493304</v>
      </c>
      <c r="W89" t="str">
        <f t="shared" si="107"/>
        <v>32 Health and social care associate professionals</v>
      </c>
      <c r="X89" s="18">
        <f t="shared" si="108"/>
        <v>4.397005934406617</v>
      </c>
      <c r="Y89" s="18">
        <f t="shared" si="108"/>
        <v>-0.42282167441394236</v>
      </c>
      <c r="Z89" s="18">
        <f t="shared" si="108"/>
        <v>1.0131433874027485</v>
      </c>
      <c r="AA89" s="18">
        <f t="shared" si="108"/>
        <v>1.0898820067057002</v>
      </c>
      <c r="AB89" s="18">
        <f t="shared" si="109"/>
        <v>1.0642959916219663</v>
      </c>
      <c r="AD89" s="18">
        <f t="shared" si="110"/>
        <v>1.0642959916219885</v>
      </c>
      <c r="AE89" s="18">
        <f t="shared" si="111"/>
        <v>3.3763864646437769</v>
      </c>
      <c r="AF89" s="18">
        <f t="shared" si="112"/>
        <v>4.0641895341608114</v>
      </c>
    </row>
    <row r="90" spans="1:32" x14ac:dyDescent="0.2">
      <c r="A90" t="str">
        <f t="shared" si="95"/>
        <v>33 Protective service occupations</v>
      </c>
      <c r="B90" s="18">
        <f t="shared" si="96"/>
        <v>0.42730835088879981</v>
      </c>
      <c r="C90" s="18">
        <f t="shared" si="96"/>
        <v>5.8932515080728276</v>
      </c>
      <c r="D90" s="18">
        <f t="shared" si="96"/>
        <v>3.9450402703690157</v>
      </c>
      <c r="E90" s="18">
        <f t="shared" si="96"/>
        <v>1.5644188877385279</v>
      </c>
      <c r="F90" s="18">
        <f t="shared" si="97"/>
        <v>2.3518387757530013</v>
      </c>
      <c r="H90" s="18">
        <f t="shared" si="98"/>
        <v>2.3518387757530013</v>
      </c>
      <c r="I90" s="18">
        <f t="shared" si="99"/>
        <v>2.4597007154142592</v>
      </c>
      <c r="J90" s="18">
        <f t="shared" si="100"/>
        <v>4.2127053484763755</v>
      </c>
      <c r="L90" t="str">
        <f t="shared" si="101"/>
        <v>33 Protective service occupations</v>
      </c>
      <c r="M90" s="18">
        <f t="shared" si="102"/>
        <v>-0.45220635419872535</v>
      </c>
      <c r="N90" s="18">
        <f t="shared" si="102"/>
        <v>3.5159135899004657</v>
      </c>
      <c r="O90" s="18">
        <f t="shared" si="102"/>
        <v>3.1987158080954314</v>
      </c>
      <c r="P90" s="18">
        <f t="shared" si="102"/>
        <v>0.87066948393099697</v>
      </c>
      <c r="Q90" s="18">
        <f t="shared" si="103"/>
        <v>1.6407902939396868</v>
      </c>
      <c r="S90" s="18">
        <f t="shared" si="104"/>
        <v>1.6407902939396868</v>
      </c>
      <c r="T90" s="18">
        <f t="shared" si="105"/>
        <v>1.949210032278792</v>
      </c>
      <c r="U90" s="18">
        <f t="shared" si="106"/>
        <v>3.2358694924615294</v>
      </c>
      <c r="W90" t="str">
        <f t="shared" si="107"/>
        <v>33 Protective service occupations</v>
      </c>
      <c r="X90" s="18">
        <f t="shared" si="108"/>
        <v>3.2680945537364225</v>
      </c>
      <c r="Y90" s="18">
        <f t="shared" si="108"/>
        <v>12.901995964267066</v>
      </c>
      <c r="Z90" s="18">
        <f t="shared" si="108"/>
        <v>5.8616399940532249</v>
      </c>
      <c r="AA90" s="18">
        <f t="shared" si="108"/>
        <v>3.0621433637360473</v>
      </c>
      <c r="AB90" s="18">
        <f t="shared" si="109"/>
        <v>3.9869848969159793</v>
      </c>
      <c r="AD90" s="18">
        <f t="shared" si="110"/>
        <v>3.9869848969159793</v>
      </c>
      <c r="AE90" s="18">
        <f t="shared" si="111"/>
        <v>3.6844916704708908</v>
      </c>
      <c r="AF90" s="18">
        <f t="shared" si="112"/>
        <v>6.3506601374387461</v>
      </c>
    </row>
    <row r="91" spans="1:32" x14ac:dyDescent="0.2">
      <c r="A91" t="str">
        <f t="shared" si="95"/>
        <v>34 Culture, media and sports occupations</v>
      </c>
      <c r="B91" s="18">
        <f t="shared" si="96"/>
        <v>2.3573561026881906</v>
      </c>
      <c r="C91" s="18">
        <f t="shared" si="96"/>
        <v>-0.58815836527637</v>
      </c>
      <c r="D91" s="18">
        <f t="shared" si="96"/>
        <v>-0.66733208831472046</v>
      </c>
      <c r="E91" s="18">
        <f t="shared" si="96"/>
        <v>1.2502618109628383</v>
      </c>
      <c r="F91" s="18">
        <f t="shared" si="97"/>
        <v>0.60698555386922148</v>
      </c>
      <c r="H91" s="18">
        <f t="shared" si="98"/>
        <v>0.60698555386922148</v>
      </c>
      <c r="I91" s="18">
        <f t="shared" si="99"/>
        <v>2.5756982933321293</v>
      </c>
      <c r="J91" s="18">
        <f t="shared" si="100"/>
        <v>3.0065109247672694</v>
      </c>
      <c r="L91" t="str">
        <f t="shared" si="101"/>
        <v>34 Culture, media and sports occupations</v>
      </c>
      <c r="M91" s="18">
        <f t="shared" si="102"/>
        <v>2.8888006794144383</v>
      </c>
      <c r="N91" s="18">
        <f t="shared" si="102"/>
        <v>-2.8549318926141543</v>
      </c>
      <c r="O91" s="18">
        <f t="shared" si="102"/>
        <v>-0.58138772723392851</v>
      </c>
      <c r="P91" s="18">
        <f t="shared" si="102"/>
        <v>1.0345056029112953</v>
      </c>
      <c r="Q91" s="18">
        <f t="shared" si="103"/>
        <v>0.49297717469043434</v>
      </c>
      <c r="S91" s="18">
        <f t="shared" si="104"/>
        <v>0.49297717469043434</v>
      </c>
      <c r="T91" s="18">
        <f t="shared" si="105"/>
        <v>2.2971217160346447</v>
      </c>
      <c r="U91" s="18">
        <f t="shared" si="106"/>
        <v>2.659356794228418</v>
      </c>
      <c r="W91" t="str">
        <f t="shared" si="107"/>
        <v>34 Culture, media and sports occupations</v>
      </c>
      <c r="X91" s="18">
        <f t="shared" si="108"/>
        <v>1.5293827469114785</v>
      </c>
      <c r="Y91" s="18">
        <f t="shared" si="108"/>
        <v>3.0628937944186196</v>
      </c>
      <c r="Z91" s="18">
        <f>IF(AND(AA$6-Z$6 &lt;&gt; 0,Z17&lt;&gt;0,AA17&lt;&gt;0),(EXP(LN(AA17/Z17)/(AA$6-Z$6))-1)*100,0)</f>
        <v>-0.79838394692324233</v>
      </c>
      <c r="AA91" s="18">
        <f t="shared" si="108"/>
        <v>1.5735774381266054</v>
      </c>
      <c r="AB91" s="18">
        <f t="shared" si="109"/>
        <v>0.77668804506254574</v>
      </c>
      <c r="AD91" s="18">
        <f t="shared" si="110"/>
        <v>0.77668804506254574</v>
      </c>
      <c r="AE91" s="18">
        <f t="shared" si="111"/>
        <v>2.9793739377370176</v>
      </c>
      <c r="AF91" s="18">
        <f t="shared" si="112"/>
        <v>3.5041208250847777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0.95497033162703637</v>
      </c>
      <c r="C92" s="18">
        <f t="shared" si="96"/>
        <v>3.1323780612262375</v>
      </c>
      <c r="D92" s="18">
        <f t="shared" si="96"/>
        <v>-0.67726384805187889</v>
      </c>
      <c r="E92" s="18">
        <f t="shared" si="96"/>
        <v>0.4923886267106603</v>
      </c>
      <c r="F92" s="18">
        <f t="shared" si="97"/>
        <v>0.10098196231336232</v>
      </c>
      <c r="H92" s="18">
        <f t="shared" si="98"/>
        <v>0.10098196231336232</v>
      </c>
      <c r="I92" s="18">
        <f t="shared" si="99"/>
        <v>2.5197616024682512</v>
      </c>
      <c r="J92" s="18">
        <f t="shared" si="100"/>
        <v>2.5911932474944166</v>
      </c>
      <c r="L92" t="str">
        <f t="shared" si="101"/>
        <v>35 Business and public service associate professionals</v>
      </c>
      <c r="M92" s="18">
        <f t="shared" si="102"/>
        <v>0.33745600257033548</v>
      </c>
      <c r="N92" s="18">
        <f t="shared" si="102"/>
        <v>3.4178065030676885</v>
      </c>
      <c r="O92" s="18">
        <f t="shared" si="102"/>
        <v>-1.294817913653501</v>
      </c>
      <c r="P92" s="18">
        <f t="shared" si="102"/>
        <v>-2.4907446360011853E-2</v>
      </c>
      <c r="Q92" s="18">
        <f t="shared" si="103"/>
        <v>-0.45001599639218348</v>
      </c>
      <c r="S92" s="18">
        <f t="shared" si="104"/>
        <v>-0.45001599639218348</v>
      </c>
      <c r="T92" s="18">
        <f t="shared" si="105"/>
        <v>2.075837166690242</v>
      </c>
      <c r="U92" s="18">
        <f t="shared" si="106"/>
        <v>1.7411666864421527</v>
      </c>
      <c r="W92" t="str">
        <f t="shared" si="107"/>
        <v>35 Business and public service associate professionals</v>
      </c>
      <c r="X92" s="18">
        <f t="shared" si="108"/>
        <v>1.7038391417284693</v>
      </c>
      <c r="Y92" s="18">
        <f t="shared" si="108"/>
        <v>2.7977403327783312</v>
      </c>
      <c r="Z92" s="18">
        <f t="shared" si="108"/>
        <v>3.1925102045571307E-2</v>
      </c>
      <c r="AA92" s="18">
        <f t="shared" si="108"/>
        <v>1.0366268943087009</v>
      </c>
      <c r="AB92" s="18">
        <f t="shared" si="109"/>
        <v>0.70061004666912563</v>
      </c>
      <c r="AD92" s="18">
        <f t="shared" si="110"/>
        <v>0.70061004666912563</v>
      </c>
      <c r="AE92" s="18">
        <f t="shared" si="111"/>
        <v>3.0109620334803244</v>
      </c>
      <c r="AF92" s="18">
        <f t="shared" si="112"/>
        <v>3.4814964985213415</v>
      </c>
    </row>
    <row r="93" spans="1:32" x14ac:dyDescent="0.2">
      <c r="A93" t="str">
        <f t="shared" si="95"/>
        <v>41 Administrative occupations</v>
      </c>
      <c r="B93" s="18">
        <f t="shared" si="96"/>
        <v>-1.353095121612502</v>
      </c>
      <c r="C93" s="18">
        <f t="shared" si="96"/>
        <v>4.4111538830424291</v>
      </c>
      <c r="D93" s="18">
        <f t="shared" si="96"/>
        <v>-1.3101902401222554</v>
      </c>
      <c r="E93" s="18">
        <f t="shared" si="96"/>
        <v>-0.43572653087913249</v>
      </c>
      <c r="F93" s="18">
        <f t="shared" si="97"/>
        <v>-0.72807199276545553</v>
      </c>
      <c r="H93" s="18">
        <f t="shared" si="98"/>
        <v>-0.72807199276545553</v>
      </c>
      <c r="I93" s="18">
        <f t="shared" si="99"/>
        <v>2.5683606156303496</v>
      </c>
      <c r="J93" s="18">
        <f t="shared" si="100"/>
        <v>2.0662381318147682</v>
      </c>
      <c r="L93" t="str">
        <f t="shared" si="101"/>
        <v>41 Administrative occupations</v>
      </c>
      <c r="M93" s="18">
        <f t="shared" si="102"/>
        <v>-2.1196107977175416</v>
      </c>
      <c r="N93" s="18">
        <f t="shared" si="102"/>
        <v>18.777434497623524</v>
      </c>
      <c r="O93" s="18">
        <f t="shared" si="102"/>
        <v>-0.39206237488880191</v>
      </c>
      <c r="P93" s="18">
        <f t="shared" si="102"/>
        <v>1.0409913601066911</v>
      </c>
      <c r="Q93" s="18">
        <f t="shared" si="103"/>
        <v>0.56103050092619622</v>
      </c>
      <c r="S93" s="18">
        <f t="shared" si="104"/>
        <v>0.56103050092619622</v>
      </c>
      <c r="T93" s="18">
        <f t="shared" si="105"/>
        <v>2.2050907081639037</v>
      </c>
      <c r="U93" s="18">
        <f t="shared" si="106"/>
        <v>2.6229543424844737</v>
      </c>
      <c r="W93" t="str">
        <f t="shared" si="107"/>
        <v>41 Administrative occupations</v>
      </c>
      <c r="X93" s="18">
        <f t="shared" si="108"/>
        <v>-1.0126262264692265</v>
      </c>
      <c r="Y93" s="18">
        <f t="shared" si="108"/>
        <v>-1.7929229071021235</v>
      </c>
      <c r="Z93" s="18">
        <f t="shared" si="108"/>
        <v>-1.8036487764089615</v>
      </c>
      <c r="AA93" s="18">
        <f t="shared" si="108"/>
        <v>-1.3592162814382358</v>
      </c>
      <c r="AB93" s="18">
        <f t="shared" si="109"/>
        <v>-1.5075834960934897</v>
      </c>
      <c r="AD93" s="18">
        <f t="shared" si="110"/>
        <v>-1.5075834960934897</v>
      </c>
      <c r="AE93" s="18">
        <f t="shared" si="111"/>
        <v>2.7511672350140515</v>
      </c>
      <c r="AF93" s="18">
        <f t="shared" si="112"/>
        <v>1.7576474584730439</v>
      </c>
    </row>
    <row r="94" spans="1:32" x14ac:dyDescent="0.2">
      <c r="A94" t="str">
        <f t="shared" si="95"/>
        <v>42 Secretarial and related occupations</v>
      </c>
      <c r="B94" s="18">
        <f t="shared" si="96"/>
        <v>-2.9478419630108776</v>
      </c>
      <c r="C94" s="18">
        <f t="shared" si="96"/>
        <v>-2.114565000937163</v>
      </c>
      <c r="D94" s="18">
        <f t="shared" si="96"/>
        <v>1.1864330381080368</v>
      </c>
      <c r="E94" s="18">
        <f t="shared" si="96"/>
        <v>-3.6258614617464491</v>
      </c>
      <c r="F94" s="18">
        <f t="shared" si="97"/>
        <v>-2.0477458113028923</v>
      </c>
      <c r="H94" s="18">
        <f t="shared" si="98"/>
        <v>-2.0477458113028923</v>
      </c>
      <c r="I94" s="18">
        <f t="shared" si="99"/>
        <v>2.7289382215429647</v>
      </c>
      <c r="J94" s="18">
        <f t="shared" si="100"/>
        <v>1.393928953305279</v>
      </c>
      <c r="L94" t="str">
        <f t="shared" si="101"/>
        <v>42 Secretarial and related occupations</v>
      </c>
      <c r="M94" s="18">
        <f t="shared" si="102"/>
        <v>-7.4891143331624281</v>
      </c>
      <c r="N94" s="18">
        <f t="shared" si="102"/>
        <v>-1.3693330815073956</v>
      </c>
      <c r="O94" s="18">
        <f t="shared" si="102"/>
        <v>5.2459891413000115</v>
      </c>
      <c r="P94" s="18">
        <f t="shared" si="102"/>
        <v>1.9200858840416002</v>
      </c>
      <c r="Q94" s="18">
        <f t="shared" si="103"/>
        <v>3.0168751236210323</v>
      </c>
      <c r="S94" s="18">
        <f t="shared" si="104"/>
        <v>3.0168751236210323</v>
      </c>
      <c r="T94" s="18">
        <f t="shared" si="105"/>
        <v>2.5119326204193548</v>
      </c>
      <c r="U94" s="18">
        <f t="shared" si="106"/>
        <v>4.7733735453732606</v>
      </c>
      <c r="W94" t="str">
        <f t="shared" si="107"/>
        <v>42 Secretarial and related occupations</v>
      </c>
      <c r="X94" s="18">
        <f t="shared" si="108"/>
        <v>-2.5380467363860681</v>
      </c>
      <c r="Y94" s="18">
        <f t="shared" si="108"/>
        <v>-2.1735113315217713</v>
      </c>
      <c r="Z94" s="18">
        <f t="shared" si="108"/>
        <v>0.83319302423940922</v>
      </c>
      <c r="AA94" s="18">
        <f t="shared" si="108"/>
        <v>-4.3647557414819405</v>
      </c>
      <c r="AB94" s="18">
        <f t="shared" si="109"/>
        <v>-2.6625822041921987</v>
      </c>
      <c r="AD94" s="18">
        <f t="shared" si="110"/>
        <v>-2.6625822041921987</v>
      </c>
      <c r="AE94" s="18">
        <f t="shared" si="111"/>
        <v>2.7459706722883004</v>
      </c>
      <c r="AF94" s="18">
        <f t="shared" si="112"/>
        <v>1.0431162750027978</v>
      </c>
    </row>
    <row r="95" spans="1:32" x14ac:dyDescent="0.2">
      <c r="A95" t="str">
        <f t="shared" si="95"/>
        <v>51 Skilled agricultural and related trades</v>
      </c>
      <c r="B95" s="18">
        <f t="shared" si="96"/>
        <v>-2.5661701171898699</v>
      </c>
      <c r="C95" s="18">
        <f t="shared" si="96"/>
        <v>-18.093436979728505</v>
      </c>
      <c r="D95" s="18">
        <f t="shared" si="96"/>
        <v>0.49658605377687071</v>
      </c>
      <c r="E95" s="18">
        <f t="shared" si="96"/>
        <v>0.53780553572178036</v>
      </c>
      <c r="F95" s="18">
        <f t="shared" si="97"/>
        <v>0.52406383024898862</v>
      </c>
      <c r="H95" s="18">
        <f t="shared" si="98"/>
        <v>0.52406383024898862</v>
      </c>
      <c r="I95" s="18">
        <f t="shared" si="99"/>
        <v>3.0911371641116014</v>
      </c>
      <c r="J95" s="18">
        <f t="shared" si="100"/>
        <v>3.4378998106831204</v>
      </c>
      <c r="L95" t="str">
        <f t="shared" si="101"/>
        <v>51 Skilled agricultural and related trades</v>
      </c>
      <c r="M95" s="18">
        <f t="shared" si="102"/>
        <v>-3.4659360507645065</v>
      </c>
      <c r="N95" s="18">
        <f t="shared" si="102"/>
        <v>-21.564648699772516</v>
      </c>
      <c r="O95" s="18">
        <f t="shared" si="102"/>
        <v>4.7428761563517163E-2</v>
      </c>
      <c r="P95" s="18">
        <f t="shared" si="102"/>
        <v>0.32135382141198487</v>
      </c>
      <c r="Q95" s="18">
        <f t="shared" si="103"/>
        <v>0.22996223674212057</v>
      </c>
      <c r="S95" s="18">
        <f t="shared" si="104"/>
        <v>0.22996223674212057</v>
      </c>
      <c r="T95" s="18">
        <f t="shared" si="105"/>
        <v>2.8395133794330674</v>
      </c>
      <c r="U95" s="18">
        <f t="shared" si="106"/>
        <v>2.9957547976137366</v>
      </c>
      <c r="W95" t="str">
        <f t="shared" si="107"/>
        <v>51 Skilled agricultural and related trades</v>
      </c>
      <c r="X95" s="18">
        <f t="shared" si="108"/>
        <v>2.6268228086735013</v>
      </c>
      <c r="Y95" s="18">
        <f t="shared" si="108"/>
        <v>-0.87368956742825965</v>
      </c>
      <c r="Z95" s="18">
        <f t="shared" si="108"/>
        <v>2.1861808254825421</v>
      </c>
      <c r="AA95" s="18">
        <f t="shared" si="108"/>
        <v>1.2703143577367682</v>
      </c>
      <c r="AB95" s="18">
        <f t="shared" si="109"/>
        <v>1.5746874549425582</v>
      </c>
      <c r="AD95" s="18">
        <f t="shared" si="110"/>
        <v>1.5746874549425582</v>
      </c>
      <c r="AE95" s="18">
        <f t="shared" si="111"/>
        <v>4.0033945579182939</v>
      </c>
      <c r="AF95" s="18">
        <f t="shared" si="112"/>
        <v>4.9560996896663267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0.40257662296652175</v>
      </c>
      <c r="C96" s="18">
        <f t="shared" si="96"/>
        <v>-15.960130239387048</v>
      </c>
      <c r="D96" s="18">
        <f t="shared" si="96"/>
        <v>-0.26496955010180123</v>
      </c>
      <c r="E96" s="18">
        <f t="shared" si="96"/>
        <v>-0.72234121079381985</v>
      </c>
      <c r="F96" s="18">
        <f t="shared" si="97"/>
        <v>-0.57011751638111896</v>
      </c>
      <c r="H96" s="18">
        <f t="shared" si="98"/>
        <v>-0.57011751638111896</v>
      </c>
      <c r="I96" s="18">
        <f t="shared" si="99"/>
        <v>2.0972456312872145</v>
      </c>
      <c r="J96" s="18">
        <f t="shared" si="100"/>
        <v>1.6755170744546799</v>
      </c>
      <c r="L96" t="str">
        <f t="shared" si="101"/>
        <v>52 Skilled metal, electrical and electronic trades</v>
      </c>
      <c r="M96" s="18">
        <f t="shared" si="102"/>
        <v>0.18972139678439248</v>
      </c>
      <c r="N96" s="18">
        <f t="shared" si="102"/>
        <v>-15.885317454646586</v>
      </c>
      <c r="O96" s="18">
        <f t="shared" si="102"/>
        <v>-0.77246339258600916</v>
      </c>
      <c r="P96" s="18">
        <f t="shared" si="102"/>
        <v>-0.86670728020894483</v>
      </c>
      <c r="Q96" s="18">
        <f t="shared" si="103"/>
        <v>-0.83530260081742247</v>
      </c>
      <c r="S96" s="18">
        <f t="shared" si="104"/>
        <v>-0.83530260081742247</v>
      </c>
      <c r="T96" s="18">
        <f t="shared" si="105"/>
        <v>2.0045999285639438</v>
      </c>
      <c r="U96" s="18">
        <f t="shared" si="106"/>
        <v>1.3816955114106078</v>
      </c>
      <c r="W96" t="str">
        <f t="shared" si="107"/>
        <v>52 Skilled metal, electrical and electronic trades</v>
      </c>
      <c r="X96" s="18">
        <f t="shared" si="108"/>
        <v>13.470175393768603</v>
      </c>
      <c r="Y96" s="18">
        <f t="shared" si="108"/>
        <v>-19.356339763838058</v>
      </c>
      <c r="Z96" s="18">
        <f t="shared" si="108"/>
        <v>16.690397765184684</v>
      </c>
      <c r="AA96" s="18">
        <f t="shared" si="108"/>
        <v>1.9492600759416279</v>
      </c>
      <c r="AB96" s="18">
        <f t="shared" si="109"/>
        <v>6.6435087089770528</v>
      </c>
      <c r="AD96" s="18">
        <f t="shared" si="110"/>
        <v>6.6435087089770528</v>
      </c>
      <c r="AE96" s="18">
        <f t="shared" si="111"/>
        <v>5.5223360968404744</v>
      </c>
      <c r="AF96" s="18">
        <f t="shared" si="112"/>
        <v>9.4296514769871784</v>
      </c>
    </row>
    <row r="97" spans="1:32" x14ac:dyDescent="0.2">
      <c r="A97" t="str">
        <f t="shared" si="95"/>
        <v>53 Skilled construction and building trades</v>
      </c>
      <c r="B97" s="18">
        <f t="shared" si="96"/>
        <v>4.5992149514319403</v>
      </c>
      <c r="C97" s="18">
        <f t="shared" si="96"/>
        <v>-18.172995495858736</v>
      </c>
      <c r="D97" s="18">
        <f t="shared" si="96"/>
        <v>0.21407932945394226</v>
      </c>
      <c r="E97" s="18">
        <f t="shared" si="96"/>
        <v>-1.3061900359587986</v>
      </c>
      <c r="F97" s="18">
        <f t="shared" si="97"/>
        <v>-0.80201354789701806</v>
      </c>
      <c r="H97" s="18">
        <f t="shared" si="98"/>
        <v>-0.80201354789701806</v>
      </c>
      <c r="I97" s="18">
        <f t="shared" si="99"/>
        <v>2.312989059363324</v>
      </c>
      <c r="J97" s="18">
        <f t="shared" si="100"/>
        <v>1.740366663861459</v>
      </c>
      <c r="L97" t="str">
        <f t="shared" si="101"/>
        <v>53 Skilled construction and building trades</v>
      </c>
      <c r="M97" s="18">
        <f t="shared" si="102"/>
        <v>4.668624834976387</v>
      </c>
      <c r="N97" s="18">
        <f t="shared" si="102"/>
        <v>-18.57458686904091</v>
      </c>
      <c r="O97" s="18">
        <f t="shared" si="102"/>
        <v>0.20734067363585851</v>
      </c>
      <c r="P97" s="18">
        <f t="shared" si="102"/>
        <v>-1.3494640783991096</v>
      </c>
      <c r="Q97" s="18">
        <f t="shared" si="103"/>
        <v>-0.83323524921005143</v>
      </c>
      <c r="S97" s="18">
        <f t="shared" si="104"/>
        <v>-0.83323524921005143</v>
      </c>
      <c r="T97" s="18">
        <f t="shared" si="105"/>
        <v>2.3011887894184513</v>
      </c>
      <c r="U97" s="18">
        <f t="shared" si="106"/>
        <v>1.7056702069515151</v>
      </c>
      <c r="W97" t="str">
        <f t="shared" si="107"/>
        <v>53 Skilled construction and building trades</v>
      </c>
      <c r="X97" s="18">
        <f t="shared" si="108"/>
        <v>-1.1404561396833435</v>
      </c>
      <c r="Y97" s="18">
        <f t="shared" si="108"/>
        <v>20.207348960845749</v>
      </c>
      <c r="Z97" s="18">
        <f t="shared" si="108"/>
        <v>0.64651376571789321</v>
      </c>
      <c r="AA97" s="18">
        <f t="shared" si="108"/>
        <v>1.1380585330282633</v>
      </c>
      <c r="AB97" s="18">
        <f t="shared" si="109"/>
        <v>0.97394411658699998</v>
      </c>
      <c r="AD97" s="18">
        <f t="shared" si="110"/>
        <v>0.97394411658699998</v>
      </c>
      <c r="AE97" s="18">
        <f t="shared" si="111"/>
        <v>3.0390842846361066</v>
      </c>
      <c r="AF97" s="18">
        <f t="shared" si="112"/>
        <v>3.6950724302429849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-3.0603032156322318</v>
      </c>
      <c r="C98" s="18">
        <f t="shared" si="96"/>
        <v>0.58022098953713908</v>
      </c>
      <c r="D98" s="18">
        <f t="shared" si="96"/>
        <v>-0.74779538333948903</v>
      </c>
      <c r="E98" s="18">
        <f t="shared" si="96"/>
        <v>-0.50187299975780197</v>
      </c>
      <c r="F98" s="18">
        <f t="shared" si="97"/>
        <v>-0.58391475703162277</v>
      </c>
      <c r="H98" s="18">
        <f t="shared" si="98"/>
        <v>-0.58391475703162277</v>
      </c>
      <c r="I98" s="18">
        <f t="shared" si="99"/>
        <v>2.3041699115028624</v>
      </c>
      <c r="J98" s="18">
        <f t="shared" si="100"/>
        <v>1.8847997313734766</v>
      </c>
      <c r="L98" t="str">
        <f t="shared" si="101"/>
        <v>54 Textiles, printing and other skilled trades</v>
      </c>
      <c r="M98" s="18">
        <f t="shared" si="102"/>
        <v>-3.0810537947338568</v>
      </c>
      <c r="N98" s="18">
        <f t="shared" si="102"/>
        <v>-7.898032035285385</v>
      </c>
      <c r="O98" s="18">
        <f t="shared" si="102"/>
        <v>-1.0967080248142302</v>
      </c>
      <c r="P98" s="18">
        <f t="shared" si="102"/>
        <v>-0.82634762728137634</v>
      </c>
      <c r="Q98" s="18">
        <f t="shared" si="103"/>
        <v>-0.9165497771512876</v>
      </c>
      <c r="S98" s="18">
        <f t="shared" si="104"/>
        <v>-0.9165497771512876</v>
      </c>
      <c r="T98" s="18">
        <f t="shared" si="105"/>
        <v>1.7394629848779708</v>
      </c>
      <c r="U98" s="18">
        <f t="shared" si="106"/>
        <v>1.0303419285123461</v>
      </c>
      <c r="W98" t="str">
        <f t="shared" si="107"/>
        <v>54 Textiles, printing and other skilled trades</v>
      </c>
      <c r="X98" s="18">
        <f t="shared" si="108"/>
        <v>-3.0228970143404199</v>
      </c>
      <c r="Y98" s="18">
        <f t="shared" si="108"/>
        <v>15.840711026306131</v>
      </c>
      <c r="Z98" s="18">
        <f t="shared" si="108"/>
        <v>-0.25684611190169848</v>
      </c>
      <c r="AA98" s="18">
        <f t="shared" si="108"/>
        <v>-7.168390997455143E-2</v>
      </c>
      <c r="AB98" s="18">
        <f t="shared" si="109"/>
        <v>-0.13344280505928063</v>
      </c>
      <c r="AD98" s="18">
        <f t="shared" si="110"/>
        <v>-0.13344280505928063</v>
      </c>
      <c r="AE98" s="18">
        <f t="shared" si="111"/>
        <v>3.0432578257107101</v>
      </c>
      <c r="AF98" s="18">
        <f t="shared" si="112"/>
        <v>2.9558509241108588</v>
      </c>
    </row>
    <row r="99" spans="1:32" x14ac:dyDescent="0.2">
      <c r="A99" t="str">
        <f t="shared" si="95"/>
        <v>61 Caring personal service occupations</v>
      </c>
      <c r="B99" s="18">
        <f t="shared" si="96"/>
        <v>1.0113133932825757</v>
      </c>
      <c r="C99" s="18">
        <f t="shared" si="96"/>
        <v>-3.1815644968876566</v>
      </c>
      <c r="D99" s="18">
        <f t="shared" si="96"/>
        <v>1.6796284475468548</v>
      </c>
      <c r="E99" s="18">
        <f t="shared" si="96"/>
        <v>0.88432233639790248</v>
      </c>
      <c r="F99" s="18">
        <f t="shared" si="97"/>
        <v>1.1487307780517098</v>
      </c>
      <c r="H99" s="18">
        <f t="shared" si="98"/>
        <v>1.1487307780517098</v>
      </c>
      <c r="I99" s="18">
        <f t="shared" si="99"/>
        <v>3.3133928430044035</v>
      </c>
      <c r="J99" s="18">
        <f t="shared" si="100"/>
        <v>4.063416555592414</v>
      </c>
      <c r="L99" t="str">
        <f t="shared" si="101"/>
        <v>61 Caring personal service occupations</v>
      </c>
      <c r="M99" s="18">
        <f t="shared" si="102"/>
        <v>1.0949495870297143</v>
      </c>
      <c r="N99" s="18">
        <f t="shared" si="102"/>
        <v>-4.8622886439214081</v>
      </c>
      <c r="O99" s="18">
        <f t="shared" si="102"/>
        <v>4.312883287924385</v>
      </c>
      <c r="P99" s="18">
        <f t="shared" si="102"/>
        <v>1.3393914809614715</v>
      </c>
      <c r="Q99" s="18">
        <f t="shared" si="103"/>
        <v>2.3210162005195878</v>
      </c>
      <c r="S99" s="18">
        <f t="shared" si="104"/>
        <v>2.3210162005195878</v>
      </c>
      <c r="T99" s="18">
        <f t="shared" si="105"/>
        <v>3.0024440693519505</v>
      </c>
      <c r="U99" s="18">
        <f t="shared" si="106"/>
        <v>4.6216249045646585</v>
      </c>
      <c r="W99" t="str">
        <f t="shared" si="107"/>
        <v>61 Caring personal service occupations</v>
      </c>
      <c r="X99" s="18">
        <f t="shared" si="108"/>
        <v>1.0008140223640272</v>
      </c>
      <c r="Y99" s="18">
        <f t="shared" si="108"/>
        <v>-2.9700808746557783</v>
      </c>
      <c r="Z99" s="18">
        <f t="shared" si="108"/>
        <v>1.3351558287396426</v>
      </c>
      <c r="AA99" s="18">
        <f t="shared" si="108"/>
        <v>0.81790030117072643</v>
      </c>
      <c r="AB99" s="18">
        <f t="shared" si="109"/>
        <v>0.99002477828888935</v>
      </c>
      <c r="AD99" s="18">
        <f t="shared" si="110"/>
        <v>0.99002477828888935</v>
      </c>
      <c r="AE99" s="18">
        <f t="shared" si="111"/>
        <v>3.3508630791379446</v>
      </c>
      <c r="AF99" s="18">
        <f t="shared" si="112"/>
        <v>3.991554196337832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-0.81537700425625692</v>
      </c>
      <c r="C100" s="18">
        <f t="shared" si="96"/>
        <v>-9.0183879018089002</v>
      </c>
      <c r="D100" s="18">
        <f t="shared" si="96"/>
        <v>0.60289738964367512</v>
      </c>
      <c r="E100" s="18">
        <f t="shared" si="96"/>
        <v>0.29899977994594096</v>
      </c>
      <c r="F100" s="18">
        <f t="shared" si="97"/>
        <v>0.40019684566654501</v>
      </c>
      <c r="H100" s="18">
        <f t="shared" si="98"/>
        <v>0.40019684566654501</v>
      </c>
      <c r="I100" s="18">
        <f t="shared" si="99"/>
        <v>2.888470035293067</v>
      </c>
      <c r="J100" s="18">
        <f t="shared" si="100"/>
        <v>3.1596859277601475</v>
      </c>
      <c r="L100" t="str">
        <f t="shared" si="101"/>
        <v>62 Leisure, travel and related personal service occupations</v>
      </c>
      <c r="M100" s="18">
        <f t="shared" si="102"/>
        <v>1.0550160376316287</v>
      </c>
      <c r="N100" s="18">
        <f t="shared" si="102"/>
        <v>-5.1828942730061334</v>
      </c>
      <c r="O100" s="18">
        <f t="shared" si="102"/>
        <v>0.94063637834780334</v>
      </c>
      <c r="P100" s="18">
        <f t="shared" si="102"/>
        <v>0.63178724493690996</v>
      </c>
      <c r="Q100" s="18">
        <f t="shared" si="103"/>
        <v>0.7346318142601227</v>
      </c>
      <c r="S100" s="18">
        <f t="shared" si="104"/>
        <v>0.7346318142601227</v>
      </c>
      <c r="T100" s="18">
        <f t="shared" si="105"/>
        <v>2.5684468414898465</v>
      </c>
      <c r="U100" s="18">
        <f t="shared" si="106"/>
        <v>3.0917689928765091</v>
      </c>
      <c r="W100" t="str">
        <f t="shared" si="107"/>
        <v>62 Leisure, travel and related personal service occupations</v>
      </c>
      <c r="X100" s="18">
        <f t="shared" si="108"/>
        <v>-1.5289943099094594</v>
      </c>
      <c r="Y100" s="18">
        <f t="shared" si="108"/>
        <v>-10.579366457734917</v>
      </c>
      <c r="Z100" s="18">
        <f t="shared" si="108"/>
        <v>0.45573651443431284</v>
      </c>
      <c r="AA100" s="18">
        <f t="shared" si="108"/>
        <v>0.14866175178367413</v>
      </c>
      <c r="AB100" s="18">
        <f t="shared" si="109"/>
        <v>0.25091556724783359</v>
      </c>
      <c r="AD100" s="18">
        <f t="shared" si="110"/>
        <v>0.25091556724783359</v>
      </c>
      <c r="AE100" s="18">
        <f t="shared" si="111"/>
        <v>3.0223803256910209</v>
      </c>
      <c r="AF100" s="18">
        <f t="shared" si="112"/>
        <v>3.1888027559987542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-3.5078027876701001</v>
      </c>
      <c r="C101" s="18">
        <f t="shared" si="96"/>
        <v>23.4795336075845</v>
      </c>
      <c r="D101" s="18">
        <f t="shared" si="96"/>
        <v>-3.2233491432124617</v>
      </c>
      <c r="E101" s="18">
        <f t="shared" si="96"/>
        <v>0.86666771033154788</v>
      </c>
      <c r="F101" s="18">
        <f t="shared" si="97"/>
        <v>-0.51552514669643834</v>
      </c>
      <c r="H101" s="18">
        <f t="shared" si="98"/>
        <v>-0.51552514669643834</v>
      </c>
      <c r="I101" s="18">
        <f t="shared" si="99"/>
        <v>2.4733808234663979</v>
      </c>
      <c r="J101" s="18">
        <f t="shared" si="100"/>
        <v>2.1113043459100034</v>
      </c>
      <c r="L101" t="str">
        <f t="shared" si="101"/>
        <v>63 Community and civil enforcement occupations</v>
      </c>
      <c r="M101" s="18">
        <f t="shared" si="102"/>
        <v>-6.9286712284070351</v>
      </c>
      <c r="N101" s="18">
        <f t="shared" si="102"/>
        <v>42.152040028075575</v>
      </c>
      <c r="O101" s="18">
        <f t="shared" si="102"/>
        <v>-7.0577488975898994</v>
      </c>
      <c r="P101" s="18">
        <f t="shared" si="102"/>
        <v>1.3372317805423695</v>
      </c>
      <c r="Q101" s="18">
        <f t="shared" si="103"/>
        <v>-1.5421336564346966</v>
      </c>
      <c r="S101" s="18">
        <f t="shared" si="104"/>
        <v>-1.5421336564346966</v>
      </c>
      <c r="T101" s="18">
        <f t="shared" si="105"/>
        <v>1.8075361469777285</v>
      </c>
      <c r="U101" s="18">
        <f t="shared" si="106"/>
        <v>0.63944482921609591</v>
      </c>
      <c r="W101" t="str">
        <f t="shared" si="107"/>
        <v>63 Community and civil enforcement occupations</v>
      </c>
      <c r="X101" s="18">
        <f t="shared" si="108"/>
        <v>5.5490440144325026</v>
      </c>
      <c r="Y101" s="18">
        <f t="shared" si="108"/>
        <v>-12.767782775230629</v>
      </c>
      <c r="Z101" s="18">
        <f t="shared" si="108"/>
        <v>6.0337834493159992</v>
      </c>
      <c r="AA101" s="18">
        <f t="shared" si="108"/>
        <v>5.1030224146608738E-2</v>
      </c>
      <c r="AB101" s="18">
        <f t="shared" si="109"/>
        <v>2.006801294571936</v>
      </c>
      <c r="AD101" s="18">
        <f t="shared" si="110"/>
        <v>2.006801294571936</v>
      </c>
      <c r="AE101" s="18">
        <f t="shared" si="111"/>
        <v>4.2530223733053152</v>
      </c>
      <c r="AF101" s="18">
        <f t="shared" si="112"/>
        <v>5.4447791136022605</v>
      </c>
    </row>
    <row r="102" spans="1:32" x14ac:dyDescent="0.2">
      <c r="A102" t="str">
        <f t="shared" si="95"/>
        <v>71 Sales occupations</v>
      </c>
      <c r="B102" s="18">
        <f t="shared" si="96"/>
        <v>-3.0260471090939434</v>
      </c>
      <c r="C102" s="18">
        <f t="shared" si="96"/>
        <v>-2.5233448303660255</v>
      </c>
      <c r="D102" s="18">
        <f t="shared" si="96"/>
        <v>-1.4967853856752922</v>
      </c>
      <c r="E102" s="18">
        <f t="shared" si="96"/>
        <v>-0.50942241533618038</v>
      </c>
      <c r="F102" s="18">
        <f t="shared" si="97"/>
        <v>-0.83963820083514662</v>
      </c>
      <c r="H102" s="18">
        <f t="shared" si="98"/>
        <v>-0.83963820083514662</v>
      </c>
      <c r="I102" s="18">
        <f t="shared" si="99"/>
        <v>2.3538439474712014</v>
      </c>
      <c r="J102" s="18">
        <f t="shared" si="100"/>
        <v>1.7583325625078583</v>
      </c>
      <c r="L102" t="str">
        <f t="shared" si="101"/>
        <v>71 Sales occupations</v>
      </c>
      <c r="M102" s="18">
        <f t="shared" si="102"/>
        <v>-1.2788563911204753</v>
      </c>
      <c r="N102" s="18">
        <f t="shared" si="102"/>
        <v>-2.1306102654091719</v>
      </c>
      <c r="O102" s="18">
        <f t="shared" si="102"/>
        <v>-1.1835296038889553</v>
      </c>
      <c r="P102" s="18">
        <f t="shared" si="102"/>
        <v>-0.36567520797916586</v>
      </c>
      <c r="Q102" s="18">
        <f t="shared" si="103"/>
        <v>-0.63904269452434992</v>
      </c>
      <c r="S102" s="18">
        <f t="shared" si="104"/>
        <v>-0.63904269452434992</v>
      </c>
      <c r="T102" s="18">
        <f t="shared" si="105"/>
        <v>1.7938402941452214</v>
      </c>
      <c r="U102" s="18">
        <f t="shared" si="106"/>
        <v>1.3009312692890296</v>
      </c>
      <c r="W102" t="str">
        <f t="shared" si="107"/>
        <v>71 Sales occupations</v>
      </c>
      <c r="X102" s="18">
        <f t="shared" si="108"/>
        <v>-4.239931263498697</v>
      </c>
      <c r="Y102" s="18">
        <f t="shared" si="108"/>
        <v>-2.8177577730706393</v>
      </c>
      <c r="Z102" s="18">
        <f t="shared" si="108"/>
        <v>-1.7359450617938643</v>
      </c>
      <c r="AA102" s="18">
        <f t="shared" si="108"/>
        <v>-0.62233248602702185</v>
      </c>
      <c r="AB102" s="18">
        <f t="shared" si="109"/>
        <v>-0.99493192943665987</v>
      </c>
      <c r="AD102" s="18">
        <f t="shared" si="110"/>
        <v>-0.99493192943665987</v>
      </c>
      <c r="AE102" s="18">
        <f t="shared" si="111"/>
        <v>2.7498947827339748</v>
      </c>
      <c r="AF102" s="18">
        <f t="shared" si="112"/>
        <v>2.0855229820754939</v>
      </c>
    </row>
    <row r="103" spans="1:32" x14ac:dyDescent="0.2">
      <c r="A103" t="str">
        <f t="shared" si="95"/>
        <v>72 Customer service occupations</v>
      </c>
      <c r="B103" s="18">
        <f t="shared" si="96"/>
        <v>1.1912468514180041</v>
      </c>
      <c r="C103" s="18">
        <f t="shared" si="96"/>
        <v>2.3603176312927632</v>
      </c>
      <c r="D103" s="18">
        <f t="shared" si="96"/>
        <v>5.612947037713556</v>
      </c>
      <c r="E103" s="18">
        <f t="shared" si="96"/>
        <v>1.4838708182771443</v>
      </c>
      <c r="F103" s="18">
        <f t="shared" si="97"/>
        <v>2.8419737382112453</v>
      </c>
      <c r="H103" s="18">
        <f t="shared" si="98"/>
        <v>2.8419737382112453</v>
      </c>
      <c r="I103" s="18">
        <f t="shared" si="99"/>
        <v>3.2288954434092743</v>
      </c>
      <c r="J103" s="18">
        <f t="shared" si="100"/>
        <v>5.1805911716248598</v>
      </c>
      <c r="L103" t="str">
        <f t="shared" si="101"/>
        <v>72 Customer service occupations</v>
      </c>
      <c r="M103" s="18">
        <f t="shared" si="102"/>
        <v>-2.0320225770800393</v>
      </c>
      <c r="N103" s="18">
        <f t="shared" si="102"/>
        <v>14.387960864330651</v>
      </c>
      <c r="O103" s="18">
        <f t="shared" si="102"/>
        <v>7.3723408778522126</v>
      </c>
      <c r="P103" s="18">
        <f t="shared" si="102"/>
        <v>1.7316291756496627</v>
      </c>
      <c r="Q103" s="18">
        <f t="shared" si="103"/>
        <v>3.5781476938134382</v>
      </c>
      <c r="S103" s="18">
        <f t="shared" si="104"/>
        <v>3.5781476938134382</v>
      </c>
      <c r="T103" s="18">
        <f t="shared" si="105"/>
        <v>2.7749681791966019</v>
      </c>
      <c r="U103" s="18">
        <f t="shared" si="106"/>
        <v>5.4037119050769578</v>
      </c>
      <c r="W103" t="str">
        <f t="shared" si="107"/>
        <v>72 Customer service occupations</v>
      </c>
      <c r="X103" s="18">
        <f t="shared" si="108"/>
        <v>3.3940320658590206</v>
      </c>
      <c r="Y103" s="18">
        <f t="shared" si="108"/>
        <v>-4.8204228007691423</v>
      </c>
      <c r="Z103" s="18">
        <f t="shared" si="108"/>
        <v>4.2742988111613034</v>
      </c>
      <c r="AA103" s="18">
        <f t="shared" si="108"/>
        <v>1.2738578388659771</v>
      </c>
      <c r="AB103" s="18">
        <f t="shared" si="109"/>
        <v>2.2642871391647335</v>
      </c>
      <c r="AD103" s="18">
        <f t="shared" si="110"/>
        <v>2.2642871391647335</v>
      </c>
      <c r="AE103" s="18">
        <f t="shared" si="111"/>
        <v>3.5381824308116094</v>
      </c>
      <c r="AF103" s="18">
        <f t="shared" si="112"/>
        <v>5.0163177519182645</v>
      </c>
    </row>
    <row r="104" spans="1:32" x14ac:dyDescent="0.2">
      <c r="A104" t="str">
        <f t="shared" si="95"/>
        <v>81 Process, plant and machine operatives</v>
      </c>
      <c r="B104" s="18">
        <f t="shared" si="96"/>
        <v>-0.9445467554469289</v>
      </c>
      <c r="C104" s="18">
        <f t="shared" si="96"/>
        <v>-13.97135297729516</v>
      </c>
      <c r="D104" s="18">
        <f t="shared" si="96"/>
        <v>4.0501593665676516</v>
      </c>
      <c r="E104" s="18">
        <f t="shared" si="96"/>
        <v>-0.18193541702637983</v>
      </c>
      <c r="F104" s="18">
        <f t="shared" si="97"/>
        <v>1.2092826070459806</v>
      </c>
      <c r="H104" s="18">
        <f t="shared" si="98"/>
        <v>1.2092826070459806</v>
      </c>
      <c r="I104" s="18">
        <f t="shared" si="99"/>
        <v>2.6321592959651641</v>
      </c>
      <c r="J104" s="18">
        <f t="shared" si="100"/>
        <v>3.4950397561667401</v>
      </c>
      <c r="L104" t="str">
        <f t="shared" si="101"/>
        <v>81 Process, plant and machine operatives</v>
      </c>
      <c r="M104" s="18">
        <f t="shared" si="102"/>
        <v>-1.4085284283048116</v>
      </c>
      <c r="N104" s="18">
        <f t="shared" si="102"/>
        <v>-14.492034805791587</v>
      </c>
      <c r="O104" s="18">
        <f t="shared" si="102"/>
        <v>3.7558996213923113</v>
      </c>
      <c r="P104" s="18">
        <f t="shared" si="102"/>
        <v>-0.353776041592746</v>
      </c>
      <c r="Q104" s="18">
        <f t="shared" si="103"/>
        <v>0.99770317129737052</v>
      </c>
      <c r="S104" s="18">
        <f t="shared" si="104"/>
        <v>0.99770317129737052</v>
      </c>
      <c r="T104" s="18">
        <f t="shared" si="105"/>
        <v>2.405860922808345</v>
      </c>
      <c r="U104" s="18">
        <f t="shared" si="106"/>
        <v>3.1357206326510179</v>
      </c>
      <c r="W104" t="str">
        <f t="shared" si="107"/>
        <v>81 Process, plant and machine operatives</v>
      </c>
      <c r="X104" s="18">
        <f t="shared" si="108"/>
        <v>0.86025986561244494</v>
      </c>
      <c r="Y104" s="18">
        <f t="shared" si="108"/>
        <v>-12.057612940646646</v>
      </c>
      <c r="Z104" s="18">
        <f t="shared" si="108"/>
        <v>5.0754211034870211</v>
      </c>
      <c r="AA104" s="18">
        <f t="shared" si="108"/>
        <v>0.37588479081538395</v>
      </c>
      <c r="AB104" s="18">
        <f t="shared" si="109"/>
        <v>1.9185659012250111</v>
      </c>
      <c r="AD104" s="18">
        <f t="shared" si="110"/>
        <v>1.9185659012250111</v>
      </c>
      <c r="AE104" s="18">
        <f t="shared" si="111"/>
        <v>3.3882552458197157</v>
      </c>
      <c r="AF104" s="18">
        <f t="shared" si="112"/>
        <v>4.6531354367875588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3.7846676836728488</v>
      </c>
      <c r="C105" s="18">
        <f t="shared" si="96"/>
        <v>-11.925850917697556</v>
      </c>
      <c r="D105" s="18">
        <f t="shared" si="96"/>
        <v>2.1134443994661689</v>
      </c>
      <c r="E105" s="18">
        <f t="shared" si="96"/>
        <v>0.26384100631826612</v>
      </c>
      <c r="F105" s="18">
        <f t="shared" si="97"/>
        <v>0.87662270805797249</v>
      </c>
      <c r="H105" s="18">
        <f t="shared" si="98"/>
        <v>0.87662270805797249</v>
      </c>
      <c r="I105" s="18">
        <f t="shared" si="99"/>
        <v>3.1421775430339638</v>
      </c>
      <c r="J105" s="18">
        <f t="shared" si="100"/>
        <v>3.7233916818499635</v>
      </c>
      <c r="L105" t="str">
        <f t="shared" si="101"/>
        <v>82 Transport and mobile machine drivers and operatives</v>
      </c>
      <c r="M105" s="18">
        <f t="shared" si="102"/>
        <v>3.806532124359796</v>
      </c>
      <c r="N105" s="18">
        <f t="shared" si="102"/>
        <v>-11.731416748620759</v>
      </c>
      <c r="O105" s="18">
        <f t="shared" si="102"/>
        <v>1.729470052962534</v>
      </c>
      <c r="P105" s="18">
        <f t="shared" si="102"/>
        <v>0.17071428670187849</v>
      </c>
      <c r="Q105" s="18">
        <f t="shared" si="103"/>
        <v>0.68762751468673944</v>
      </c>
      <c r="S105" s="18">
        <f t="shared" si="104"/>
        <v>0.68762751468673944</v>
      </c>
      <c r="T105" s="18">
        <f t="shared" si="105"/>
        <v>3.0558570428993681</v>
      </c>
      <c r="U105" s="18">
        <f t="shared" si="106"/>
        <v>3.5148119947377543</v>
      </c>
      <c r="W105" t="str">
        <f t="shared" si="107"/>
        <v>82 Transport and mobile machine drivers and operatives</v>
      </c>
      <c r="X105" s="18">
        <f t="shared" si="108"/>
        <v>3.3288126299038323</v>
      </c>
      <c r="Y105" s="18">
        <f t="shared" si="108"/>
        <v>-16.026705294980204</v>
      </c>
      <c r="Z105" s="18">
        <f t="shared" si="108"/>
        <v>9.4345944542312701</v>
      </c>
      <c r="AA105" s="18">
        <f t="shared" si="108"/>
        <v>1.6071044839967463</v>
      </c>
      <c r="AB105" s="18">
        <f t="shared" si="109"/>
        <v>4.1519953317787239</v>
      </c>
      <c r="AD105" s="18">
        <f t="shared" si="110"/>
        <v>4.1519953317787239</v>
      </c>
      <c r="AE105" s="18">
        <f t="shared" si="111"/>
        <v>4.8355686841018208</v>
      </c>
      <c r="AF105" s="18">
        <f t="shared" si="112"/>
        <v>7.2852825073622007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-2.6115731473938197</v>
      </c>
      <c r="C106" s="18">
        <f t="shared" si="96"/>
        <v>-13.504490785218781</v>
      </c>
      <c r="D106" s="18">
        <f t="shared" si="96"/>
        <v>-2.9479333987374567</v>
      </c>
      <c r="E106" s="18">
        <f t="shared" si="96"/>
        <v>-0.56392719464126717</v>
      </c>
      <c r="F106" s="18">
        <f t="shared" si="97"/>
        <v>-1.3650326934989354</v>
      </c>
      <c r="H106" s="18">
        <f t="shared" si="98"/>
        <v>-1.3650326934989354</v>
      </c>
      <c r="I106" s="18">
        <f t="shared" si="99"/>
        <v>1.9933059483137949</v>
      </c>
      <c r="J106" s="18">
        <f t="shared" si="100"/>
        <v>0.984170797529349</v>
      </c>
      <c r="L106" t="str">
        <f t="shared" si="101"/>
        <v>91 Elementary trades and related occupations</v>
      </c>
      <c r="M106" s="18">
        <f t="shared" si="102"/>
        <v>-2.2816058566248021</v>
      </c>
      <c r="N106" s="18">
        <f t="shared" si="102"/>
        <v>-11.083445208766896</v>
      </c>
      <c r="O106" s="18">
        <f t="shared" si="102"/>
        <v>-3.015170693983138</v>
      </c>
      <c r="P106" s="18">
        <f t="shared" si="102"/>
        <v>-0.5674520176435327</v>
      </c>
      <c r="Q106" s="18">
        <f t="shared" si="103"/>
        <v>-1.3901463554853333</v>
      </c>
      <c r="S106" s="18">
        <f t="shared" si="104"/>
        <v>-1.3901463554853333</v>
      </c>
      <c r="T106" s="18">
        <f t="shared" si="105"/>
        <v>1.7067747469617034</v>
      </c>
      <c r="U106" s="18">
        <f t="shared" si="106"/>
        <v>0.6348778183732362</v>
      </c>
      <c r="W106" t="str">
        <f t="shared" si="107"/>
        <v>91 Elementary trades and related occupations</v>
      </c>
      <c r="X106" s="18">
        <f t="shared" si="108"/>
        <v>-3.6387740432142324</v>
      </c>
      <c r="Y106" s="18">
        <f t="shared" si="108"/>
        <v>-21.309975684693615</v>
      </c>
      <c r="Z106" s="18">
        <f t="shared" si="108"/>
        <v>-2.7045504533339204</v>
      </c>
      <c r="AA106" s="18">
        <f t="shared" si="108"/>
        <v>-0.55129915065927904</v>
      </c>
      <c r="AB106" s="18">
        <f t="shared" si="109"/>
        <v>-1.2742930260866481</v>
      </c>
      <c r="AD106" s="18">
        <f t="shared" si="110"/>
        <v>-1.2742930260866481</v>
      </c>
      <c r="AE106" s="18">
        <f t="shared" si="111"/>
        <v>2.9512445320548863</v>
      </c>
      <c r="AF106" s="18">
        <f t="shared" si="112"/>
        <v>2.130559015257294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-0.19150270564320948</v>
      </c>
      <c r="C107" s="18">
        <f t="shared" si="96"/>
        <v>-9.6449429028884541</v>
      </c>
      <c r="D107" s="18">
        <f t="shared" si="96"/>
        <v>0.5684440402210722</v>
      </c>
      <c r="E107" s="18">
        <f t="shared" si="96"/>
        <v>-0.53028033216331316</v>
      </c>
      <c r="F107" s="18">
        <f t="shared" si="97"/>
        <v>-0.16537913889007605</v>
      </c>
      <c r="H107" s="18">
        <f t="shared" si="98"/>
        <v>-0.16537913889007605</v>
      </c>
      <c r="I107" s="18">
        <f t="shared" si="99"/>
        <v>2.7384925032979179</v>
      </c>
      <c r="J107" s="18">
        <f t="shared" si="100"/>
        <v>2.6256346379770923</v>
      </c>
      <c r="L107" t="str">
        <f t="shared" si="101"/>
        <v>92 Elementary administration and service occupations</v>
      </c>
      <c r="M107" s="18">
        <f t="shared" si="102"/>
        <v>-1.6146954718600615</v>
      </c>
      <c r="N107" s="18">
        <f t="shared" si="102"/>
        <v>-6.1302070345506383</v>
      </c>
      <c r="O107" s="18">
        <f t="shared" si="102"/>
        <v>1.6453701249903752</v>
      </c>
      <c r="P107" s="18">
        <f t="shared" si="102"/>
        <v>-0.45922347935959396</v>
      </c>
      <c r="Q107" s="18">
        <f t="shared" si="103"/>
        <v>0.2374208257534427</v>
      </c>
      <c r="S107" s="18">
        <f t="shared" si="104"/>
        <v>0.2374208257534427</v>
      </c>
      <c r="T107" s="18">
        <f t="shared" si="105"/>
        <v>2.4161926822552582</v>
      </c>
      <c r="U107" s="18">
        <f t="shared" si="106"/>
        <v>2.5870024741902586</v>
      </c>
      <c r="W107" t="str">
        <f t="shared" si="107"/>
        <v>92 Elementary administration and service occupations</v>
      </c>
      <c r="X107" s="18">
        <f t="shared" si="108"/>
        <v>1.1916563194993568</v>
      </c>
      <c r="Y107" s="18">
        <f t="shared" si="108"/>
        <v>-12.828849604592563</v>
      </c>
      <c r="Z107" s="18">
        <f t="shared" si="108"/>
        <v>-0.52849238031591472</v>
      </c>
      <c r="AA107" s="18">
        <f t="shared" si="108"/>
        <v>-0.60802932426392564</v>
      </c>
      <c r="AB107" s="18">
        <f t="shared" si="109"/>
        <v>-0.58152407850050603</v>
      </c>
      <c r="AD107" s="18">
        <f t="shared" si="110"/>
        <v>-0.58152407850050603</v>
      </c>
      <c r="AE107" s="18">
        <f t="shared" si="111"/>
        <v>3.0398145764299889</v>
      </c>
      <c r="AF107" s="18">
        <f t="shared" si="112"/>
        <v>2.6631245848558249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1.0830238020725247</v>
      </c>
      <c r="C109" s="26">
        <f>IF(AND(D$6-C$6 &lt;&gt; 0,C35&lt;&gt;0,D35&lt;&gt;0),(EXP(LN(D35/C35)/(D$6-C$6))-1)*100,0)</f>
        <v>-2.6854853299246861</v>
      </c>
      <c r="D109" s="26">
        <f>IF(AND(E$6-D$6 &lt;&gt; 0,D35&lt;&gt;0,E35&lt;&gt;0),(EXP(LN(E35/D35)/(E$6-D$6))-1)*100,0)</f>
        <v>0.67441639592689118</v>
      </c>
      <c r="E109" s="26">
        <f>IF(AND(F$6-E$6 &lt;&gt; 0,E35&lt;&gt;0,F35&lt;&gt;0),(EXP(LN(F35/E35)/(F$6-E$6))-1)*100,0)</f>
        <v>0.34032016372831375</v>
      </c>
      <c r="F109" s="26">
        <f t="shared" ref="F109" si="113">IF(AND(F$6-D$6 &lt;&gt; 0,D35&lt;&gt;0,F35&lt;&gt;0),(EXP(LN(F35/D35)/(F$6-D$6))-1)*100,0)</f>
        <v>0.45156220068820474</v>
      </c>
      <c r="H109" s="26">
        <f t="shared" ref="H109" si="114">IF($F$6-$D$6 &lt;&gt; 0,(EXP(LN(1+(H72/100))/($F$6-$D$6))-1)*100,0)</f>
        <v>0.45156220068820474</v>
      </c>
      <c r="I109" s="26">
        <f>IF(D35&gt;0,((1+(I35/D35))^(1/($F$6-$D$6))-1)*100,0)</f>
        <v>2.7500580133690944</v>
      </c>
      <c r="J109" s="26">
        <f t="shared" ref="J109" si="115">IF($F$6-$D$6 &lt;&gt; 0,(EXP(LN(1+(J72/100))/($F$6-$D$6))-1)*100,0)</f>
        <v>3.0621555641642706</v>
      </c>
      <c r="L109" s="24" t="str">
        <f>L35</f>
        <v>All occupations</v>
      </c>
      <c r="M109" s="26">
        <f>IF(AND(N$6-M$6 &lt;&gt; 0,M35&lt;&gt;0,N35&lt;&gt;0),(EXP(LN(N35/M35)/(N$6-M$6))-1)*100,0)</f>
        <v>1.1437488724701073</v>
      </c>
      <c r="N109" s="26">
        <f>IF(AND(O$6-N$6 &lt;&gt; 0,N35&lt;&gt;0,O35&lt;&gt;0),(EXP(LN(O35/N35)/(O$6-N$6))-1)*100,0)</f>
        <v>-3.944042291299632</v>
      </c>
      <c r="O109" s="26">
        <f>IF(AND(P$6-O$6 &lt;&gt; 0,O35&lt;&gt;0,P35&lt;&gt;0),(EXP(LN(P35/O35)/(P$6-O$6))-1)*100,0)</f>
        <v>0.6237860961767705</v>
      </c>
      <c r="P109" s="26">
        <f>IF(AND(Q$6-P$6 &lt;&gt; 0,P35&lt;&gt;0,Q35&lt;&gt;0),(EXP(LN(Q35/P35)/(Q$6-P$6))-1)*100,0)</f>
        <v>0.23390015339430636</v>
      </c>
      <c r="Q109" s="26">
        <f t="shared" ref="Q109" si="116">IF(AND(Q$6-O$6 &lt;&gt; 0,O35&lt;&gt;0,Q35&lt;&gt;0),(EXP(LN(Q35/O35)/(Q$6-O$6))-1)*100,0)</f>
        <v>0.36369399049358542</v>
      </c>
      <c r="S109" s="26">
        <f t="shared" ref="S109" si="117">IF($F$6-$D$6 &lt;&gt; 0,(EXP(LN(1+(S72/100))/($F$6-$D$6))-1)*100,0)</f>
        <v>0.36369399049358542</v>
      </c>
      <c r="T109" s="26">
        <f t="shared" ref="T109" si="118">IF(O35&gt;0,((1+(T35/O35))^(1/($F$6-$D$6))-1)*100,0)</f>
        <v>2.3636029552808413</v>
      </c>
      <c r="U109" s="26">
        <f t="shared" ref="U109" si="119">IF($F$6-$D$6 &lt;&gt; 0,(EXP(LN(1+(U72/100))/($F$6-$D$6))-1)*100,0)</f>
        <v>2.6277982326567084</v>
      </c>
      <c r="W109" s="24" t="str">
        <f>W35</f>
        <v>All occupations</v>
      </c>
      <c r="X109" s="26">
        <f>IF(AND(Y$6-X$6 &lt;&gt; 0,X35&lt;&gt;0,Y35&lt;&gt;0),(EXP(LN(Y35/X35)/(Y$6-X$6))-1)*100,0)</f>
        <v>1.0111762150902592</v>
      </c>
      <c r="Y109" s="26">
        <f>IF(AND(Z$6-Y$6 &lt;&gt; 0,Y35&lt;&gt;0,Z35&lt;&gt;0),(EXP(LN(Z35/Y35)/(Z$6-Y$6))-1)*100,0)</f>
        <v>-1.1915179279403776</v>
      </c>
      <c r="Z109" s="26">
        <f>IF(AND(AA$6-Z$6 &lt;&gt; 0,Z35&lt;&gt;0,AA35&lt;&gt;0),(EXP(LN(AA35/Z35)/(AA$6-Z$6))-1)*100,0)</f>
        <v>0.73271645621606485</v>
      </c>
      <c r="AA109" s="26">
        <f>IF(AND(AB$6-AA$6 &lt;&gt; 0,AA35&lt;&gt;0,AB35&lt;&gt;0),(EXP(LN(AB35/AA35)/(AB$6-AA$6))-1)*100,0)</f>
        <v>0.46122517393589746</v>
      </c>
      <c r="AB109" s="26">
        <f t="shared" ref="AB109" si="120">IF(AND(AB$6-Z$6 &lt;&gt; 0,Z35&lt;&gt;0,AB35&lt;&gt;0),(EXP(LN(AB35/Z35)/(AB$6-Z$6))-1)*100,0)</f>
        <v>0.55164086895809206</v>
      </c>
      <c r="AD109" s="26">
        <f t="shared" ref="AD109" si="121">IF($F$6-$D$6 &lt;&gt; 0,(EXP(LN(1+(AD72/100))/($F$6-$D$6))-1)*100,0)</f>
        <v>0.55164086895809206</v>
      </c>
      <c r="AE109" s="26">
        <f t="shared" ref="AE109" si="122">IF(Z35&gt;0,((1+(AE35/Z35))^(1/($F$6-$D$6))-1)*100,0)</f>
        <v>3.1721133774179178</v>
      </c>
      <c r="AF109" s="26">
        <f t="shared" ref="AF109" si="123">IF($F$6-$D$6 &lt;&gt; 0,(EXP(LN(1+(AF72/100))/($F$6-$D$6))-1)*100,0)</f>
        <v>3.533482983314129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Stoke-on-Trent and Staffordshire (Continued)</v>
      </c>
      <c r="L112" s="19" t="str">
        <f>CONCATENATE(L$1," (Continued)")</f>
        <v>Occupation Table 2.1  Males: Employment Change by Occupation (SOC 2020) and Replacement Demand, 2015-2035, Stoke-on-Trent and Staffordshire (Continued)</v>
      </c>
      <c r="W112" s="19" t="str">
        <f>CONCATENATE(W$1," (Continued)")</f>
        <v>Occupation Table 2.2  Females: Employment Change by Occupation (SOC 2020) and Replacement Demand, 2015-2035, Stoke-on-Trent and Staffordshire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3.0907353024259869</v>
      </c>
      <c r="C119" s="27">
        <f t="shared" si="125"/>
        <v>0.50518588323541991</v>
      </c>
      <c r="D119" s="27">
        <f t="shared" si="125"/>
        <v>-1.2382450297881924</v>
      </c>
      <c r="E119" s="27">
        <f t="shared" si="125"/>
        <v>2.2177848092500767</v>
      </c>
      <c r="F119" s="27">
        <f t="shared" ref="F119:F144" si="126">F8-D8</f>
        <v>0.97953977946188431</v>
      </c>
      <c r="L119" t="str">
        <f t="shared" ref="L119:L144" si="127">L8</f>
        <v>11 Corporate managers and directors</v>
      </c>
      <c r="M119" s="27">
        <f t="shared" ref="M119:P144" si="128">N8-M8</f>
        <v>1.7010228996348733</v>
      </c>
      <c r="N119" s="27">
        <f t="shared" si="128"/>
        <v>0.19541144984935954</v>
      </c>
      <c r="O119" s="27">
        <f t="shared" si="128"/>
        <v>-1.2947796537832748</v>
      </c>
      <c r="P119" s="27">
        <f t="shared" si="128"/>
        <v>0.8507821451667219</v>
      </c>
      <c r="Q119" s="27">
        <f t="shared" ref="Q119:Q144" si="129">Q8-O8</f>
        <v>-0.44399750861655285</v>
      </c>
      <c r="W119" t="str">
        <f t="shared" ref="W119:W144" si="130">W8</f>
        <v>11 Corporate managers and directors</v>
      </c>
      <c r="X119" s="27">
        <f t="shared" ref="X119:AA144" si="131">Y8-X8</f>
        <v>1.3897124027911092</v>
      </c>
      <c r="Y119" s="27">
        <f t="shared" si="131"/>
        <v>0.30977443338603372</v>
      </c>
      <c r="Z119" s="27">
        <f t="shared" si="131"/>
        <v>5.6534623995140976E-2</v>
      </c>
      <c r="AA119" s="27">
        <f t="shared" si="131"/>
        <v>1.3670026640833202</v>
      </c>
      <c r="AB119" s="27">
        <f t="shared" ref="AB119:AB144" si="132">AB8-Z8</f>
        <v>1.4235372880784611</v>
      </c>
    </row>
    <row r="120" spans="1:28" x14ac:dyDescent="0.2">
      <c r="A120" t="str">
        <f t="shared" si="124"/>
        <v>12 Other managers and proprietors</v>
      </c>
      <c r="B120" s="27">
        <f t="shared" si="125"/>
        <v>0.39246946218078627</v>
      </c>
      <c r="C120" s="27">
        <f t="shared" si="125"/>
        <v>0.31813574457076399</v>
      </c>
      <c r="D120" s="27">
        <f t="shared" si="125"/>
        <v>2.2457502969656034</v>
      </c>
      <c r="E120" s="27">
        <f t="shared" si="125"/>
        <v>1.8885003469010488</v>
      </c>
      <c r="F120" s="27">
        <f t="shared" si="126"/>
        <v>4.1342506438666522</v>
      </c>
      <c r="L120" t="str">
        <f t="shared" si="127"/>
        <v>12 Other managers and proprietors</v>
      </c>
      <c r="M120" s="27">
        <f t="shared" si="128"/>
        <v>0.36913641051882617</v>
      </c>
      <c r="N120" s="27">
        <f t="shared" si="128"/>
        <v>-0.29730703434664107</v>
      </c>
      <c r="O120" s="27">
        <f t="shared" si="128"/>
        <v>1.4843479185552528</v>
      </c>
      <c r="P120" s="27">
        <f t="shared" si="128"/>
        <v>0.98523415692012506</v>
      </c>
      <c r="Q120" s="27">
        <f t="shared" si="129"/>
        <v>2.4695820754753779</v>
      </c>
      <c r="W120" t="str">
        <f t="shared" si="130"/>
        <v>12 Other managers and proprietors</v>
      </c>
      <c r="X120" s="27">
        <f t="shared" si="131"/>
        <v>2.3333051661945881E-2</v>
      </c>
      <c r="Y120" s="27">
        <f t="shared" si="131"/>
        <v>0.61544277891740329</v>
      </c>
      <c r="Z120" s="27">
        <f t="shared" si="131"/>
        <v>0.76140237841033676</v>
      </c>
      <c r="AA120" s="27">
        <f t="shared" si="131"/>
        <v>0.90326618998092645</v>
      </c>
      <c r="AB120" s="27">
        <f t="shared" si="132"/>
        <v>1.6646685683912632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2.5856870185351912</v>
      </c>
      <c r="C121" s="27">
        <f t="shared" si="125"/>
        <v>0.92757587120585328</v>
      </c>
      <c r="D121" s="27">
        <f t="shared" si="125"/>
        <v>0.95013768213783578</v>
      </c>
      <c r="E121" s="27">
        <f t="shared" si="125"/>
        <v>2.0148576261030939</v>
      </c>
      <c r="F121" s="27">
        <f t="shared" si="126"/>
        <v>2.9649953082409297</v>
      </c>
      <c r="L121" t="str">
        <f t="shared" si="127"/>
        <v>21 Science, research, engineering and technology professionals</v>
      </c>
      <c r="M121" s="27">
        <f t="shared" si="128"/>
        <v>2.3269865756524375</v>
      </c>
      <c r="N121" s="27">
        <f t="shared" si="128"/>
        <v>0.2442564449350737</v>
      </c>
      <c r="O121" s="27">
        <f t="shared" si="128"/>
        <v>0.34648465729808109</v>
      </c>
      <c r="P121" s="27">
        <f t="shared" si="128"/>
        <v>1.1271227650640743</v>
      </c>
      <c r="Q121" s="27">
        <f t="shared" si="129"/>
        <v>1.4736074223621554</v>
      </c>
      <c r="W121" t="str">
        <f t="shared" si="130"/>
        <v>21 Science, research, engineering and technology professionals</v>
      </c>
      <c r="X121" s="27">
        <f t="shared" si="131"/>
        <v>0.25870044288274929</v>
      </c>
      <c r="Y121" s="27">
        <f t="shared" si="131"/>
        <v>0.68331942627080045</v>
      </c>
      <c r="Z121" s="27">
        <f t="shared" si="131"/>
        <v>0.60365302483969652</v>
      </c>
      <c r="AA121" s="27">
        <f t="shared" si="131"/>
        <v>0.88773486103907873</v>
      </c>
      <c r="AB121" s="27">
        <f t="shared" si="132"/>
        <v>1.4913878858787752</v>
      </c>
    </row>
    <row r="122" spans="1:28" x14ac:dyDescent="0.2">
      <c r="A122" t="str">
        <f t="shared" si="124"/>
        <v>22 Health professionals</v>
      </c>
      <c r="B122" s="27">
        <f t="shared" si="125"/>
        <v>2.9613563487792334</v>
      </c>
      <c r="C122" s="27">
        <f t="shared" si="125"/>
        <v>-0.28945852896019986</v>
      </c>
      <c r="D122" s="27">
        <f t="shared" si="125"/>
        <v>1.5465259450841238</v>
      </c>
      <c r="E122" s="27">
        <f t="shared" si="125"/>
        <v>1.8058580959160544</v>
      </c>
      <c r="F122" s="27">
        <f t="shared" si="126"/>
        <v>3.3523840410001782</v>
      </c>
      <c r="L122" t="str">
        <f t="shared" si="127"/>
        <v>22 Health professionals</v>
      </c>
      <c r="M122" s="27">
        <f t="shared" si="128"/>
        <v>0.76677545688064841</v>
      </c>
      <c r="N122" s="27">
        <f t="shared" si="128"/>
        <v>0.21998244331122674</v>
      </c>
      <c r="O122" s="27">
        <f t="shared" si="128"/>
        <v>0.31892861569075492</v>
      </c>
      <c r="P122" s="27">
        <f t="shared" si="128"/>
        <v>0.36974360596571021</v>
      </c>
      <c r="Q122" s="27">
        <f t="shared" si="129"/>
        <v>0.68867222165646513</v>
      </c>
      <c r="W122" t="str">
        <f t="shared" si="130"/>
        <v>22 Health professionals</v>
      </c>
      <c r="X122" s="27">
        <f t="shared" si="131"/>
        <v>2.1945808918985357</v>
      </c>
      <c r="Y122" s="27">
        <f t="shared" si="131"/>
        <v>-0.5094409722713884</v>
      </c>
      <c r="Z122" s="27">
        <f t="shared" si="131"/>
        <v>1.2275973293933671</v>
      </c>
      <c r="AA122" s="27">
        <f t="shared" si="131"/>
        <v>1.436114489950354</v>
      </c>
      <c r="AB122" s="27">
        <f t="shared" si="132"/>
        <v>2.663711819343721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0.89103166634631137</v>
      </c>
      <c r="C123" s="27">
        <f t="shared" si="125"/>
        <v>0.69767111968621087</v>
      </c>
      <c r="D123" s="27">
        <f t="shared" si="125"/>
        <v>0.73810616911152671</v>
      </c>
      <c r="E123" s="27">
        <f t="shared" si="125"/>
        <v>1.3583368413540597</v>
      </c>
      <c r="F123" s="27">
        <f t="shared" si="126"/>
        <v>2.0964430104655865</v>
      </c>
      <c r="L123" t="str">
        <f t="shared" si="127"/>
        <v>23 Teaching and other educational professionals</v>
      </c>
      <c r="M123" s="27">
        <f t="shared" si="128"/>
        <v>8.5140336574063724E-2</v>
      </c>
      <c r="N123" s="27">
        <f t="shared" si="128"/>
        <v>0.30179043463780975</v>
      </c>
      <c r="O123" s="27">
        <f t="shared" si="128"/>
        <v>0.3080768866316177</v>
      </c>
      <c r="P123" s="27">
        <f t="shared" si="128"/>
        <v>0.2755252519887943</v>
      </c>
      <c r="Q123" s="27">
        <f t="shared" si="129"/>
        <v>0.58360213862041199</v>
      </c>
      <c r="W123" t="str">
        <f t="shared" si="130"/>
        <v>23 Teaching and other educational professionals</v>
      </c>
      <c r="X123" s="27">
        <f t="shared" si="131"/>
        <v>0.80589132977225653</v>
      </c>
      <c r="Y123" s="27">
        <f t="shared" si="131"/>
        <v>0.39588068504840379</v>
      </c>
      <c r="Z123" s="27">
        <f t="shared" si="131"/>
        <v>0.43002928247989303</v>
      </c>
      <c r="AA123" s="27">
        <f t="shared" si="131"/>
        <v>1.0828115893652654</v>
      </c>
      <c r="AB123" s="27">
        <f t="shared" si="132"/>
        <v>1.5128408718451585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2.7601696302177903</v>
      </c>
      <c r="C124" s="27">
        <f t="shared" si="125"/>
        <v>1.6168290685693094</v>
      </c>
      <c r="D124" s="27">
        <f t="shared" si="125"/>
        <v>2.3458320867748768</v>
      </c>
      <c r="E124" s="27">
        <f t="shared" si="125"/>
        <v>2.953013141943746</v>
      </c>
      <c r="F124" s="27">
        <f t="shared" si="126"/>
        <v>5.2988452287186227</v>
      </c>
      <c r="L124" t="str">
        <f t="shared" si="127"/>
        <v>24 Business, media and public service professionals</v>
      </c>
      <c r="M124" s="27">
        <f t="shared" si="128"/>
        <v>1.2658053792869026</v>
      </c>
      <c r="N124" s="27">
        <f t="shared" si="128"/>
        <v>0.91768710956241506</v>
      </c>
      <c r="O124" s="27">
        <f t="shared" si="128"/>
        <v>1.4186417316779512</v>
      </c>
      <c r="P124" s="27">
        <f t="shared" si="128"/>
        <v>1.237661996636815</v>
      </c>
      <c r="Q124" s="27">
        <f t="shared" si="129"/>
        <v>2.6563037283147661</v>
      </c>
      <c r="W124" t="str">
        <f t="shared" si="130"/>
        <v>24 Business, media and public service professionals</v>
      </c>
      <c r="X124" s="27">
        <f t="shared" si="131"/>
        <v>1.4943642509308921</v>
      </c>
      <c r="Y124" s="27">
        <f t="shared" si="131"/>
        <v>0.69914195900689968</v>
      </c>
      <c r="Z124" s="27">
        <f t="shared" si="131"/>
        <v>0.92719035509692382</v>
      </c>
      <c r="AA124" s="27">
        <f t="shared" si="131"/>
        <v>1.7153511453069434</v>
      </c>
      <c r="AB124" s="27">
        <f t="shared" si="132"/>
        <v>2.6425415004038673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0.79458349695770458</v>
      </c>
      <c r="C125" s="27">
        <f t="shared" si="125"/>
        <v>0.47178277830028925</v>
      </c>
      <c r="D125" s="27">
        <f t="shared" si="125"/>
        <v>-0.7393339906370846</v>
      </c>
      <c r="E125" s="27">
        <f t="shared" si="125"/>
        <v>0.27594882292784195</v>
      </c>
      <c r="F125" s="27">
        <f t="shared" si="126"/>
        <v>-0.46338516770924265</v>
      </c>
      <c r="L125" t="str">
        <f t="shared" si="127"/>
        <v>31 Science, engineering and technology associate professionals</v>
      </c>
      <c r="M125" s="27">
        <f t="shared" si="128"/>
        <v>0.75578836254630177</v>
      </c>
      <c r="N125" s="27">
        <f t="shared" si="128"/>
        <v>0.19469404399456014</v>
      </c>
      <c r="O125" s="27">
        <f t="shared" si="128"/>
        <v>-0.77994265150013131</v>
      </c>
      <c r="P125" s="27">
        <f t="shared" si="128"/>
        <v>2.6736381012315125E-2</v>
      </c>
      <c r="Q125" s="27">
        <f t="shared" si="129"/>
        <v>-0.75320627048781619</v>
      </c>
      <c r="W125" t="str">
        <f t="shared" si="130"/>
        <v>31 Science, engineering and technology associate professionals</v>
      </c>
      <c r="X125" s="27">
        <f t="shared" si="131"/>
        <v>3.8795134411389931E-2</v>
      </c>
      <c r="Y125" s="27">
        <f t="shared" si="131"/>
        <v>0.27708873430573178</v>
      </c>
      <c r="Z125" s="27">
        <f t="shared" si="131"/>
        <v>4.0608660863053592E-2</v>
      </c>
      <c r="AA125" s="27">
        <f t="shared" si="131"/>
        <v>0.24921244191552105</v>
      </c>
      <c r="AB125" s="27">
        <f t="shared" si="132"/>
        <v>0.28982110277857465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1.001749565037569</v>
      </c>
      <c r="C126" s="27">
        <f t="shared" si="125"/>
        <v>6.1246298539098021E-2</v>
      </c>
      <c r="D126" s="27">
        <f t="shared" si="125"/>
        <v>0.19688761872895633</v>
      </c>
      <c r="E126" s="27">
        <f t="shared" si="125"/>
        <v>0.75982514366185683</v>
      </c>
      <c r="F126" s="27">
        <f t="shared" si="126"/>
        <v>0.95671276239081315</v>
      </c>
      <c r="L126" t="str">
        <f t="shared" si="127"/>
        <v>32 Health and social care associate professionals</v>
      </c>
      <c r="M126" s="27">
        <f t="shared" si="128"/>
        <v>0.10038076928246564</v>
      </c>
      <c r="N126" s="27">
        <f t="shared" si="128"/>
        <v>8.5348702291381251E-2</v>
      </c>
      <c r="O126" s="27">
        <f t="shared" si="128"/>
        <v>-9.6541866557203981E-2</v>
      </c>
      <c r="P126" s="27">
        <f t="shared" si="128"/>
        <v>7.6343385714768841E-2</v>
      </c>
      <c r="Q126" s="27">
        <f t="shared" si="129"/>
        <v>-2.019848084243514E-2</v>
      </c>
      <c r="W126" t="str">
        <f t="shared" si="130"/>
        <v>32 Health and social care associate professionals</v>
      </c>
      <c r="X126" s="27">
        <f t="shared" si="131"/>
        <v>0.90136879575509976</v>
      </c>
      <c r="Y126" s="27">
        <f t="shared" si="131"/>
        <v>-2.4102403752281454E-2</v>
      </c>
      <c r="Z126" s="27">
        <f t="shared" si="131"/>
        <v>0.29342948528615409</v>
      </c>
      <c r="AA126" s="27">
        <f t="shared" si="131"/>
        <v>0.68348175794709398</v>
      </c>
      <c r="AB126" s="27">
        <f t="shared" si="132"/>
        <v>0.97691124323324807</v>
      </c>
    </row>
    <row r="127" spans="1:28" x14ac:dyDescent="0.2">
      <c r="A127" t="str">
        <f t="shared" si="124"/>
        <v>33 Protective service occupations</v>
      </c>
      <c r="B127" s="27">
        <f t="shared" si="125"/>
        <v>5.7470587577534094E-2</v>
      </c>
      <c r="C127" s="27">
        <f t="shared" si="125"/>
        <v>0.20027367350961844</v>
      </c>
      <c r="D127" s="27">
        <f t="shared" si="125"/>
        <v>0.76809709598776221</v>
      </c>
      <c r="E127" s="27">
        <f t="shared" si="125"/>
        <v>0.73329347758237784</v>
      </c>
      <c r="F127" s="27">
        <f t="shared" si="126"/>
        <v>1.5013905735701401</v>
      </c>
      <c r="L127" t="str">
        <f t="shared" si="127"/>
        <v>33 Protective service occupations</v>
      </c>
      <c r="M127" s="27">
        <f t="shared" si="128"/>
        <v>-4.6424569226818146E-2</v>
      </c>
      <c r="N127" s="27">
        <f t="shared" si="128"/>
        <v>8.9220149182420716E-2</v>
      </c>
      <c r="O127" s="27">
        <f t="shared" si="128"/>
        <v>0.44787474914783054</v>
      </c>
      <c r="P127" s="27">
        <f t="shared" si="128"/>
        <v>0.27844110440411152</v>
      </c>
      <c r="Q127" s="27">
        <f t="shared" si="129"/>
        <v>0.72631585355194206</v>
      </c>
      <c r="W127" t="str">
        <f t="shared" si="130"/>
        <v>33 Protective service occupations</v>
      </c>
      <c r="X127" s="27">
        <f t="shared" si="131"/>
        <v>0.10389515680434736</v>
      </c>
      <c r="Y127" s="27">
        <f t="shared" si="131"/>
        <v>0.11105352432719806</v>
      </c>
      <c r="Z127" s="27">
        <f t="shared" si="131"/>
        <v>0.32022234683993345</v>
      </c>
      <c r="AA127" s="27">
        <f t="shared" si="131"/>
        <v>0.45485237317826788</v>
      </c>
      <c r="AB127" s="27">
        <f t="shared" si="132"/>
        <v>0.77507472001820132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0.54700251801339572</v>
      </c>
      <c r="C128" s="27">
        <f t="shared" si="125"/>
        <v>-3.6153364661966947E-2</v>
      </c>
      <c r="D128" s="27">
        <f t="shared" si="125"/>
        <v>-0.20119085931182124</v>
      </c>
      <c r="E128" s="27">
        <f t="shared" si="125"/>
        <v>0.78183167636997108</v>
      </c>
      <c r="F128" s="27">
        <f t="shared" si="126"/>
        <v>0.58064081705814985</v>
      </c>
      <c r="L128" t="str">
        <f t="shared" si="127"/>
        <v>34 Culture, media and sports occupations</v>
      </c>
      <c r="M128" s="27">
        <f t="shared" si="128"/>
        <v>0.40830785515440349</v>
      </c>
      <c r="N128" s="27">
        <f t="shared" si="128"/>
        <v>-0.10826948334885778</v>
      </c>
      <c r="O128" s="27">
        <f t="shared" si="128"/>
        <v>-0.10585639320043816</v>
      </c>
      <c r="P128" s="27">
        <f t="shared" si="128"/>
        <v>0.38788758948229196</v>
      </c>
      <c r="Q128" s="27">
        <f t="shared" si="129"/>
        <v>0.2820311962818538</v>
      </c>
      <c r="W128" t="str">
        <f t="shared" si="130"/>
        <v>34 Culture, media and sports occupations</v>
      </c>
      <c r="X128" s="27">
        <f t="shared" si="131"/>
        <v>0.13869466285898824</v>
      </c>
      <c r="Y128" s="27">
        <f t="shared" si="131"/>
        <v>7.2116118686894826E-2</v>
      </c>
      <c r="Z128" s="27">
        <f t="shared" si="131"/>
        <v>-9.5334466111389737E-2</v>
      </c>
      <c r="AA128" s="27">
        <f t="shared" si="131"/>
        <v>0.39394408688768223</v>
      </c>
      <c r="AB128" s="27">
        <f t="shared" si="132"/>
        <v>0.29860962077629249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0.66483451137597172</v>
      </c>
      <c r="C129" s="27">
        <f t="shared" si="125"/>
        <v>0.55825497587050421</v>
      </c>
      <c r="D129" s="27">
        <f t="shared" si="125"/>
        <v>-0.61404297257572793</v>
      </c>
      <c r="E129" s="27">
        <f t="shared" si="125"/>
        <v>0.89443200365701969</v>
      </c>
      <c r="F129" s="27">
        <f t="shared" si="126"/>
        <v>0.28038903108129176</v>
      </c>
      <c r="L129" t="str">
        <f t="shared" si="127"/>
        <v>35 Business and public service associate professionals</v>
      </c>
      <c r="M129" s="27">
        <f t="shared" si="128"/>
        <v>0.12874127644819744</v>
      </c>
      <c r="N129" s="27">
        <f t="shared" si="128"/>
        <v>0.32873259408827593</v>
      </c>
      <c r="O129" s="27">
        <f t="shared" si="128"/>
        <v>-0.62751338221111475</v>
      </c>
      <c r="P129" s="27">
        <f t="shared" si="128"/>
        <v>-2.3186375717827445E-2</v>
      </c>
      <c r="Q129" s="27">
        <f t="shared" si="129"/>
        <v>-0.65069975792894219</v>
      </c>
      <c r="W129" t="str">
        <f t="shared" si="130"/>
        <v>35 Business and public service associate professionals</v>
      </c>
      <c r="X129" s="27">
        <f t="shared" si="131"/>
        <v>0.53609323492777605</v>
      </c>
      <c r="Y129" s="27">
        <f t="shared" si="131"/>
        <v>0.22952238178223539</v>
      </c>
      <c r="Z129" s="27">
        <f t="shared" si="131"/>
        <v>1.3470409635377933E-2</v>
      </c>
      <c r="AA129" s="27">
        <f t="shared" si="131"/>
        <v>0.91761837937485069</v>
      </c>
      <c r="AB129" s="27">
        <f t="shared" si="132"/>
        <v>0.93108878901022862</v>
      </c>
    </row>
    <row r="130" spans="1:28" x14ac:dyDescent="0.2">
      <c r="A130" t="str">
        <f t="shared" si="124"/>
        <v>41 Administrative occupations</v>
      </c>
      <c r="B130" s="27">
        <f t="shared" si="125"/>
        <v>-1.6725978779482524</v>
      </c>
      <c r="C130" s="27">
        <f t="shared" si="125"/>
        <v>1.3173880312589787</v>
      </c>
      <c r="D130" s="27">
        <f t="shared" si="125"/>
        <v>-1.9899076654888717</v>
      </c>
      <c r="E130" s="27">
        <f t="shared" si="125"/>
        <v>-1.2473375738528034</v>
      </c>
      <c r="F130" s="27">
        <f t="shared" si="126"/>
        <v>-3.2372452393416751</v>
      </c>
      <c r="L130" t="str">
        <f t="shared" si="127"/>
        <v>41 Administrative occupations</v>
      </c>
      <c r="M130" s="27">
        <f t="shared" si="128"/>
        <v>-0.80593182227235083</v>
      </c>
      <c r="N130" s="27">
        <f t="shared" si="128"/>
        <v>1.6913484425209564</v>
      </c>
      <c r="O130" s="27">
        <f t="shared" si="128"/>
        <v>-0.20808967965128744</v>
      </c>
      <c r="P130" s="27">
        <f t="shared" si="128"/>
        <v>1.144666433563982</v>
      </c>
      <c r="Q130" s="27">
        <f t="shared" si="129"/>
        <v>0.93657675391269457</v>
      </c>
      <c r="W130" t="str">
        <f t="shared" si="130"/>
        <v>41 Administrative occupations</v>
      </c>
      <c r="X130" s="27">
        <f t="shared" si="131"/>
        <v>-0.86666605567594246</v>
      </c>
      <c r="Y130" s="27">
        <f t="shared" si="131"/>
        <v>-0.37396041126197233</v>
      </c>
      <c r="Z130" s="27">
        <f t="shared" si="131"/>
        <v>-1.7818179858376055</v>
      </c>
      <c r="AA130" s="27">
        <f t="shared" si="131"/>
        <v>-2.392004007416773</v>
      </c>
      <c r="AB130" s="27">
        <f t="shared" si="132"/>
        <v>-4.1738219932543785</v>
      </c>
    </row>
    <row r="131" spans="1:28" x14ac:dyDescent="0.2">
      <c r="A131" t="str">
        <f t="shared" si="124"/>
        <v>42 Secretarial and related occupations</v>
      </c>
      <c r="B131" s="27">
        <f t="shared" si="125"/>
        <v>-0.8135220785593873</v>
      </c>
      <c r="C131" s="27">
        <f t="shared" si="125"/>
        <v>-0.13529950324136752</v>
      </c>
      <c r="D131" s="27">
        <f t="shared" si="125"/>
        <v>0.38046215195141553</v>
      </c>
      <c r="E131" s="27">
        <f t="shared" si="125"/>
        <v>-2.0515349330491253</v>
      </c>
      <c r="F131" s="27">
        <f t="shared" si="126"/>
        <v>-1.6710727810977097</v>
      </c>
      <c r="L131" t="str">
        <f t="shared" si="127"/>
        <v>42 Secretarial and related occupations</v>
      </c>
      <c r="M131" s="27">
        <f t="shared" si="128"/>
        <v>-0.17132918948307746</v>
      </c>
      <c r="N131" s="27">
        <f t="shared" si="128"/>
        <v>-6.4222722962889445E-3</v>
      </c>
      <c r="O131" s="27">
        <f t="shared" si="128"/>
        <v>0.13475187471570094</v>
      </c>
      <c r="P131" s="27">
        <f t="shared" si="128"/>
        <v>0.1251286703588026</v>
      </c>
      <c r="Q131" s="27">
        <f t="shared" si="129"/>
        <v>0.25988054507450353</v>
      </c>
      <c r="W131" t="str">
        <f t="shared" si="130"/>
        <v>42 Secretarial and related occupations</v>
      </c>
      <c r="X131" s="27">
        <f t="shared" si="131"/>
        <v>-0.64219288907631533</v>
      </c>
      <c r="Y131" s="27">
        <f t="shared" si="131"/>
        <v>-0.12887723094507297</v>
      </c>
      <c r="Z131" s="27">
        <f t="shared" si="131"/>
        <v>0.24571027723571248</v>
      </c>
      <c r="AA131" s="27">
        <f t="shared" si="131"/>
        <v>-2.176663603407925</v>
      </c>
      <c r="AB131" s="27">
        <f t="shared" si="132"/>
        <v>-1.9309533261722125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-0.47735388223605391</v>
      </c>
      <c r="C132" s="27">
        <f t="shared" si="125"/>
        <v>-0.78814678043427211</v>
      </c>
      <c r="D132" s="27">
        <f t="shared" si="125"/>
        <v>8.9471049770291522E-2</v>
      </c>
      <c r="E132" s="27">
        <f t="shared" si="125"/>
        <v>0.20152103800597843</v>
      </c>
      <c r="F132" s="27">
        <f t="shared" si="126"/>
        <v>0.29099208777626995</v>
      </c>
      <c r="L132" t="str">
        <f t="shared" si="127"/>
        <v>51 Skilled agricultural and related trades</v>
      </c>
      <c r="M132" s="27">
        <f t="shared" si="128"/>
        <v>-0.54934974619698629</v>
      </c>
      <c r="N132" s="27">
        <f t="shared" si="128"/>
        <v>-0.78176203385396947</v>
      </c>
      <c r="O132" s="27">
        <f t="shared" si="128"/>
        <v>6.7494406621224634E-3</v>
      </c>
      <c r="P132" s="27">
        <f t="shared" si="128"/>
        <v>9.2927837413550485E-2</v>
      </c>
      <c r="Q132" s="27">
        <f t="shared" si="129"/>
        <v>9.9677278075672948E-2</v>
      </c>
      <c r="W132" t="str">
        <f t="shared" si="130"/>
        <v>51 Skilled agricultural and related trades</v>
      </c>
      <c r="X132" s="27">
        <f t="shared" si="131"/>
        <v>7.1995863960928164E-2</v>
      </c>
      <c r="Y132" s="27">
        <f t="shared" si="131"/>
        <v>-6.3847465803060777E-3</v>
      </c>
      <c r="Z132" s="27">
        <f t="shared" si="131"/>
        <v>8.2721609108180494E-2</v>
      </c>
      <c r="AA132" s="27">
        <f t="shared" si="131"/>
        <v>0.10859320059242783</v>
      </c>
      <c r="AB132" s="27">
        <f t="shared" si="132"/>
        <v>0.19131480970060832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0.27174936776674485</v>
      </c>
      <c r="C133" s="27">
        <f t="shared" si="125"/>
        <v>-2.7205342243632593</v>
      </c>
      <c r="D133" s="27">
        <f t="shared" si="125"/>
        <v>-0.18878505574681093</v>
      </c>
      <c r="E133" s="27">
        <f t="shared" si="125"/>
        <v>-0.98857624461098403</v>
      </c>
      <c r="F133" s="27">
        <f t="shared" si="126"/>
        <v>-1.177361300357795</v>
      </c>
      <c r="L133" t="str">
        <f t="shared" si="127"/>
        <v>52 Skilled metal, electrical and electronic trades</v>
      </c>
      <c r="M133" s="27">
        <f t="shared" si="128"/>
        <v>0.12597204824141528</v>
      </c>
      <c r="N133" s="27">
        <f t="shared" si="128"/>
        <v>-2.6494195189884664</v>
      </c>
      <c r="O133" s="27">
        <f t="shared" si="128"/>
        <v>-0.53353767294730403</v>
      </c>
      <c r="P133" s="27">
        <f t="shared" si="128"/>
        <v>-1.1250809408857236</v>
      </c>
      <c r="Q133" s="27">
        <f t="shared" si="129"/>
        <v>-1.6586186138330277</v>
      </c>
      <c r="W133" t="str">
        <f t="shared" si="130"/>
        <v>52 Skilled metal, electrical and electronic trades</v>
      </c>
      <c r="X133" s="27">
        <f t="shared" si="131"/>
        <v>0.14577731952531536</v>
      </c>
      <c r="Y133" s="27">
        <f t="shared" si="131"/>
        <v>-7.1114705374787868E-2</v>
      </c>
      <c r="Z133" s="27">
        <f t="shared" si="131"/>
        <v>0.34475261720049827</v>
      </c>
      <c r="AA133" s="27">
        <f t="shared" si="131"/>
        <v>0.13650469627472706</v>
      </c>
      <c r="AB133" s="27">
        <f t="shared" si="132"/>
        <v>0.48125731347522532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2.2774015326403347</v>
      </c>
      <c r="C134" s="27">
        <f t="shared" si="125"/>
        <v>-2.5141710897494818</v>
      </c>
      <c r="D134" s="27">
        <f t="shared" si="125"/>
        <v>0.12169400111959483</v>
      </c>
      <c r="E134" s="27">
        <f t="shared" si="125"/>
        <v>-1.4097084178062786</v>
      </c>
      <c r="F134" s="27">
        <f t="shared" si="126"/>
        <v>-1.2880144166866838</v>
      </c>
      <c r="L134" t="str">
        <f t="shared" si="127"/>
        <v>53 Skilled construction and building trades</v>
      </c>
      <c r="M134" s="27">
        <f t="shared" si="128"/>
        <v>2.2841274415907478</v>
      </c>
      <c r="N134" s="27">
        <f t="shared" si="128"/>
        <v>-2.5431200214784955</v>
      </c>
      <c r="O134" s="27">
        <f t="shared" si="128"/>
        <v>0.11605480097010101</v>
      </c>
      <c r="P134" s="27">
        <f t="shared" si="128"/>
        <v>-1.4310171516821981</v>
      </c>
      <c r="Q134" s="27">
        <f t="shared" si="129"/>
        <v>-1.3149623507120971</v>
      </c>
      <c r="W134" t="str">
        <f t="shared" si="130"/>
        <v>53 Skilled construction and building trades</v>
      </c>
      <c r="X134" s="27">
        <f t="shared" si="131"/>
        <v>-6.7259089504141667E-3</v>
      </c>
      <c r="Y134" s="27">
        <f t="shared" si="131"/>
        <v>2.8948931728996402E-2</v>
      </c>
      <c r="Z134" s="27">
        <f t="shared" si="131"/>
        <v>5.6392001494994515E-3</v>
      </c>
      <c r="AA134" s="27">
        <f t="shared" si="131"/>
        <v>2.1308733875932184E-2</v>
      </c>
      <c r="AB134" s="27">
        <f t="shared" si="132"/>
        <v>2.6947934025431636E-2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-0.72795489267446811</v>
      </c>
      <c r="C135" s="27">
        <f t="shared" si="125"/>
        <v>3.1905489982597679E-2</v>
      </c>
      <c r="D135" s="27">
        <f t="shared" si="125"/>
        <v>-0.20372397683107923</v>
      </c>
      <c r="E135" s="27">
        <f t="shared" si="125"/>
        <v>-0.26139160496652547</v>
      </c>
      <c r="F135" s="27">
        <f t="shared" si="126"/>
        <v>-0.4651155817976047</v>
      </c>
      <c r="L135" t="str">
        <f t="shared" si="127"/>
        <v>54 Textiles, printing and other skilled trades</v>
      </c>
      <c r="M135" s="27">
        <f t="shared" si="128"/>
        <v>-0.47139623449973556</v>
      </c>
      <c r="N135" s="27">
        <f t="shared" si="128"/>
        <v>-0.27919114126132305</v>
      </c>
      <c r="O135" s="27">
        <f t="shared" si="128"/>
        <v>-0.17465739805186553</v>
      </c>
      <c r="P135" s="27">
        <f t="shared" si="128"/>
        <v>-0.24534369415652968</v>
      </c>
      <c r="Q135" s="27">
        <f t="shared" si="129"/>
        <v>-0.42000109220839521</v>
      </c>
      <c r="W135" t="str">
        <f t="shared" si="130"/>
        <v>54 Textiles, printing and other skilled trades</v>
      </c>
      <c r="X135" s="27">
        <f t="shared" si="131"/>
        <v>-0.25655865817473811</v>
      </c>
      <c r="Y135" s="27">
        <f t="shared" si="131"/>
        <v>0.31109663124392228</v>
      </c>
      <c r="Z135" s="27">
        <f t="shared" si="131"/>
        <v>-2.9066578779212371E-2</v>
      </c>
      <c r="AA135" s="27">
        <f t="shared" si="131"/>
        <v>-1.6047910810000676E-2</v>
      </c>
      <c r="AB135" s="27">
        <f t="shared" si="132"/>
        <v>-4.5114489589213047E-2</v>
      </c>
    </row>
    <row r="136" spans="1:28" x14ac:dyDescent="0.2">
      <c r="A136" t="str">
        <f t="shared" si="124"/>
        <v>61 Caring personal service occupations</v>
      </c>
      <c r="B136" s="27">
        <f t="shared" si="125"/>
        <v>1.0688344567468988</v>
      </c>
      <c r="C136" s="27">
        <f t="shared" si="125"/>
        <v>-0.86199151355139847</v>
      </c>
      <c r="D136" s="27">
        <f t="shared" si="125"/>
        <v>2.2782004494385539</v>
      </c>
      <c r="E136" s="27">
        <f t="shared" si="125"/>
        <v>2.6238928167222184</v>
      </c>
      <c r="F136" s="27">
        <f t="shared" si="126"/>
        <v>4.9020932661607723</v>
      </c>
      <c r="L136" t="str">
        <f t="shared" si="127"/>
        <v>61 Caring personal service occupations</v>
      </c>
      <c r="M136" s="27">
        <f t="shared" si="128"/>
        <v>0.1290722355179299</v>
      </c>
      <c r="N136" s="27">
        <f t="shared" si="128"/>
        <v>-0.14723495027799105</v>
      </c>
      <c r="O136" s="27">
        <f t="shared" si="128"/>
        <v>0.67718994677816413</v>
      </c>
      <c r="P136" s="27">
        <f t="shared" si="128"/>
        <v>0.50633687483532341</v>
      </c>
      <c r="Q136" s="27">
        <f t="shared" si="129"/>
        <v>1.1835268216134875</v>
      </c>
      <c r="W136" t="str">
        <f t="shared" si="130"/>
        <v>61 Caring personal service occupations</v>
      </c>
      <c r="X136" s="27">
        <f t="shared" si="131"/>
        <v>0.93976222122896758</v>
      </c>
      <c r="Y136" s="27">
        <f t="shared" si="131"/>
        <v>-0.71475656327340786</v>
      </c>
      <c r="Z136" s="27">
        <f t="shared" si="131"/>
        <v>1.6010105026603867</v>
      </c>
      <c r="AA136" s="27">
        <f t="shared" si="131"/>
        <v>2.1175559418868879</v>
      </c>
      <c r="AB136" s="27">
        <f t="shared" si="132"/>
        <v>3.7185664445472746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-0.2367731954501604</v>
      </c>
      <c r="C137" s="27">
        <f t="shared" si="125"/>
        <v>-0.6414099156965376</v>
      </c>
      <c r="D137" s="27">
        <f t="shared" si="125"/>
        <v>0.19742878023205268</v>
      </c>
      <c r="E137" s="27">
        <f t="shared" si="125"/>
        <v>0.20208513809722461</v>
      </c>
      <c r="F137" s="27">
        <f t="shared" si="126"/>
        <v>0.3995139183292773</v>
      </c>
      <c r="L137" t="str">
        <f t="shared" si="127"/>
        <v>62 Leisure, travel and related personal service occupations</v>
      </c>
      <c r="M137" s="27">
        <f t="shared" si="128"/>
        <v>8.4576169677560653E-2</v>
      </c>
      <c r="N137" s="27">
        <f t="shared" si="128"/>
        <v>-0.1066267327585273</v>
      </c>
      <c r="O137" s="27">
        <f t="shared" si="128"/>
        <v>9.3485093259333629E-2</v>
      </c>
      <c r="P137" s="27">
        <f t="shared" si="128"/>
        <v>0.13288038714895878</v>
      </c>
      <c r="Q137" s="27">
        <f t="shared" si="129"/>
        <v>0.22636548040829241</v>
      </c>
      <c r="W137" t="str">
        <f t="shared" si="130"/>
        <v>62 Leisure, travel and related personal service occupations</v>
      </c>
      <c r="X137" s="27">
        <f t="shared" si="131"/>
        <v>-0.3213493651277286</v>
      </c>
      <c r="Y137" s="27">
        <f t="shared" si="131"/>
        <v>-0.53478318293799809</v>
      </c>
      <c r="Z137" s="27">
        <f t="shared" si="131"/>
        <v>0.10394368697271616</v>
      </c>
      <c r="AA137" s="27">
        <f t="shared" si="131"/>
        <v>6.9204750948260063E-2</v>
      </c>
      <c r="AB137" s="27">
        <f t="shared" si="132"/>
        <v>0.17314843792097623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-4.1239148657172486E-2</v>
      </c>
      <c r="C138" s="27">
        <f t="shared" si="125"/>
        <v>6.306500768282125E-2</v>
      </c>
      <c r="D138" s="27">
        <f t="shared" si="125"/>
        <v>-5.0116254773087454E-2</v>
      </c>
      <c r="E138" s="27">
        <f t="shared" si="125"/>
        <v>2.5374497490011083E-2</v>
      </c>
      <c r="F138" s="27">
        <f t="shared" si="126"/>
        <v>-2.4741757283076371E-2</v>
      </c>
      <c r="L138" t="str">
        <f t="shared" si="127"/>
        <v>63 Community and civil enforcement occupations</v>
      </c>
      <c r="M138" s="27">
        <f t="shared" si="128"/>
        <v>-5.8981297352984324E-2</v>
      </c>
      <c r="N138" s="27">
        <f t="shared" si="128"/>
        <v>7.4724723416260103E-2</v>
      </c>
      <c r="O138" s="27">
        <f t="shared" si="128"/>
        <v>-7.7229858114276073E-2</v>
      </c>
      <c r="P138" s="27">
        <f t="shared" si="128"/>
        <v>2.4828367956704511E-2</v>
      </c>
      <c r="Q138" s="27">
        <f t="shared" si="129"/>
        <v>-5.2401490157571562E-2</v>
      </c>
      <c r="W138" t="str">
        <f t="shared" si="130"/>
        <v>63 Community and civil enforcement occupations</v>
      </c>
      <c r="X138" s="27">
        <f t="shared" si="131"/>
        <v>1.774214869581181E-2</v>
      </c>
      <c r="Y138" s="27">
        <f t="shared" si="131"/>
        <v>-1.1659715733439144E-2</v>
      </c>
      <c r="Z138" s="27">
        <f t="shared" si="131"/>
        <v>2.7113603341188869E-2</v>
      </c>
      <c r="AA138" s="27">
        <f t="shared" si="131"/>
        <v>5.4612953330615555E-4</v>
      </c>
      <c r="AB138" s="27">
        <f t="shared" si="132"/>
        <v>2.7659732874495024E-2</v>
      </c>
    </row>
    <row r="139" spans="1:28" x14ac:dyDescent="0.2">
      <c r="A139" t="str">
        <f t="shared" si="124"/>
        <v>71 Sales occupations</v>
      </c>
      <c r="B139" s="27">
        <f t="shared" si="125"/>
        <v>-2.3869845117996</v>
      </c>
      <c r="C139" s="27">
        <f t="shared" si="125"/>
        <v>-0.46054494839017934</v>
      </c>
      <c r="D139" s="27">
        <f t="shared" si="125"/>
        <v>-1.2921863628302717</v>
      </c>
      <c r="E139" s="27">
        <f t="shared" si="125"/>
        <v>-0.82146983275751317</v>
      </c>
      <c r="F139" s="27">
        <f t="shared" si="126"/>
        <v>-2.1136561955877848</v>
      </c>
      <c r="L139" t="str">
        <f t="shared" si="127"/>
        <v>71 Sales occupations</v>
      </c>
      <c r="M139" s="27">
        <f t="shared" si="128"/>
        <v>-0.41314607672212578</v>
      </c>
      <c r="N139" s="27">
        <f t="shared" si="128"/>
        <v>-0.16661203047971807</v>
      </c>
      <c r="O139" s="27">
        <f t="shared" si="128"/>
        <v>-0.44230167724974834</v>
      </c>
      <c r="P139" s="27">
        <f t="shared" si="128"/>
        <v>-0.25939158797854756</v>
      </c>
      <c r="Q139" s="27">
        <f t="shared" si="129"/>
        <v>-0.70169326522829589</v>
      </c>
      <c r="W139" t="str">
        <f t="shared" si="130"/>
        <v>71 Sales occupations</v>
      </c>
      <c r="X139" s="27">
        <f t="shared" si="131"/>
        <v>-1.9738384350774343</v>
      </c>
      <c r="Y139" s="27">
        <f t="shared" si="131"/>
        <v>-0.29393291791044263</v>
      </c>
      <c r="Z139" s="27">
        <f t="shared" si="131"/>
        <v>-0.84988468558051444</v>
      </c>
      <c r="AA139" s="27">
        <f t="shared" si="131"/>
        <v>-0.56207824477898605</v>
      </c>
      <c r="AB139" s="27">
        <f t="shared" si="132"/>
        <v>-1.4119629303595005</v>
      </c>
    </row>
    <row r="140" spans="1:28" x14ac:dyDescent="0.2">
      <c r="A140" t="str">
        <f t="shared" si="124"/>
        <v>72 Customer service occupations</v>
      </c>
      <c r="B140" s="27">
        <f t="shared" si="125"/>
        <v>0.26397046111623457</v>
      </c>
      <c r="C140" s="27">
        <f t="shared" si="125"/>
        <v>0.13467386645363177</v>
      </c>
      <c r="D140" s="27">
        <f t="shared" si="125"/>
        <v>1.8337247696865493</v>
      </c>
      <c r="E140" s="27">
        <f t="shared" si="125"/>
        <v>1.2178719375074127</v>
      </c>
      <c r="F140" s="27">
        <f t="shared" si="126"/>
        <v>3.051596707193962</v>
      </c>
      <c r="L140" t="str">
        <f t="shared" si="127"/>
        <v>72 Customer service occupations</v>
      </c>
      <c r="M140" s="27">
        <f t="shared" si="128"/>
        <v>-0.18255084272877342</v>
      </c>
      <c r="N140" s="27">
        <f t="shared" si="128"/>
        <v>0.30689550865283755</v>
      </c>
      <c r="O140" s="27">
        <f t="shared" si="128"/>
        <v>1.0421420183379841</v>
      </c>
      <c r="P140" s="27">
        <f t="shared" si="128"/>
        <v>0.65218152668393925</v>
      </c>
      <c r="Q140" s="27">
        <f t="shared" si="129"/>
        <v>1.6943235450219234</v>
      </c>
      <c r="W140" t="str">
        <f t="shared" si="130"/>
        <v>72 Customer service occupations</v>
      </c>
      <c r="X140" s="27">
        <f t="shared" si="131"/>
        <v>0.44652130384500444</v>
      </c>
      <c r="Y140" s="27">
        <f t="shared" si="131"/>
        <v>-0.17222164219920533</v>
      </c>
      <c r="Z140" s="27">
        <f t="shared" si="131"/>
        <v>0.79158275134856471</v>
      </c>
      <c r="AA140" s="27">
        <f t="shared" si="131"/>
        <v>0.56569041082348459</v>
      </c>
      <c r="AB140" s="27">
        <f t="shared" si="132"/>
        <v>1.3572731621720493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-0.49057704846366335</v>
      </c>
      <c r="C141" s="27">
        <f t="shared" si="125"/>
        <v>-1.7714698531522881</v>
      </c>
      <c r="D141" s="27">
        <f t="shared" si="125"/>
        <v>2.3952473219508708</v>
      </c>
      <c r="E141" s="27">
        <f t="shared" si="125"/>
        <v>-0.24005816694352156</v>
      </c>
      <c r="F141" s="27">
        <f t="shared" si="126"/>
        <v>2.1551891550073492</v>
      </c>
      <c r="L141" t="str">
        <f t="shared" si="127"/>
        <v>81 Process, plant and machine operatives</v>
      </c>
      <c r="M141" s="27">
        <f t="shared" si="128"/>
        <v>-0.58192130475734061</v>
      </c>
      <c r="N141" s="27">
        <f t="shared" si="128"/>
        <v>-1.4444807947055551</v>
      </c>
      <c r="O141" s="27">
        <f t="shared" si="128"/>
        <v>1.7253960078338864</v>
      </c>
      <c r="P141" s="27">
        <f t="shared" si="128"/>
        <v>-0.35684342828432669</v>
      </c>
      <c r="Q141" s="27">
        <f t="shared" si="129"/>
        <v>1.3685525795495597</v>
      </c>
      <c r="W141" t="str">
        <f t="shared" si="130"/>
        <v>81 Process, plant and machine operatives</v>
      </c>
      <c r="X141" s="27">
        <f t="shared" si="131"/>
        <v>9.1344256293696358E-2</v>
      </c>
      <c r="Y141" s="27">
        <f t="shared" si="131"/>
        <v>-0.32698905844674808</v>
      </c>
      <c r="Z141" s="27">
        <f t="shared" si="131"/>
        <v>0.66985131411698617</v>
      </c>
      <c r="AA141" s="27">
        <f t="shared" si="131"/>
        <v>0.11678526134080114</v>
      </c>
      <c r="AB141" s="27">
        <f t="shared" si="132"/>
        <v>0.78663657545778731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2.3925741988917792</v>
      </c>
      <c r="C142" s="27">
        <f t="shared" si="125"/>
        <v>-2.0664530644463284</v>
      </c>
      <c r="D142" s="27">
        <f t="shared" si="125"/>
        <v>1.6822915065614694</v>
      </c>
      <c r="E142" s="27">
        <f t="shared" si="125"/>
        <v>0.45238011577215431</v>
      </c>
      <c r="F142" s="27">
        <f t="shared" si="126"/>
        <v>2.1346716223336237</v>
      </c>
      <c r="L142" t="str">
        <f t="shared" si="127"/>
        <v>82 Transport and mobile machine drivers and operatives</v>
      </c>
      <c r="M142" s="27">
        <f t="shared" si="128"/>
        <v>2.2962793236675463</v>
      </c>
      <c r="N142" s="27">
        <f t="shared" si="128"/>
        <v>-1.9407457162288395</v>
      </c>
      <c r="O142" s="27">
        <f t="shared" si="128"/>
        <v>1.3071596241146786</v>
      </c>
      <c r="P142" s="27">
        <f t="shared" si="128"/>
        <v>0.2736949519235381</v>
      </c>
      <c r="Q142" s="27">
        <f t="shared" si="129"/>
        <v>1.5808545760382167</v>
      </c>
      <c r="W142" t="str">
        <f t="shared" si="130"/>
        <v>82 Transport and mobile machine drivers and operatives</v>
      </c>
      <c r="X142" s="27">
        <f t="shared" si="131"/>
        <v>9.6294875224234744E-2</v>
      </c>
      <c r="Y142" s="27">
        <f t="shared" si="131"/>
        <v>-0.12570734821748286</v>
      </c>
      <c r="Z142" s="27">
        <f t="shared" si="131"/>
        <v>0.37513188244678219</v>
      </c>
      <c r="AA142" s="27">
        <f t="shared" si="131"/>
        <v>0.17868516384858735</v>
      </c>
      <c r="AB142" s="27">
        <f t="shared" si="132"/>
        <v>0.55381704629536954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-0.73213909907339314</v>
      </c>
      <c r="C143" s="27">
        <f t="shared" si="125"/>
        <v>-0.88549873080214958</v>
      </c>
      <c r="D143" s="27">
        <f t="shared" si="125"/>
        <v>-0.78811448907762394</v>
      </c>
      <c r="E143" s="27">
        <f t="shared" si="125"/>
        <v>-0.2685068657555707</v>
      </c>
      <c r="F143" s="27">
        <f t="shared" si="126"/>
        <v>-1.0566213548331946</v>
      </c>
      <c r="L143" t="str">
        <f t="shared" si="127"/>
        <v>91 Elementary trades and related occupations</v>
      </c>
      <c r="M143" s="27">
        <f t="shared" si="128"/>
        <v>-0.48404495161527983</v>
      </c>
      <c r="N143" s="27">
        <f t="shared" si="128"/>
        <v>-0.55469733559205459</v>
      </c>
      <c r="O143" s="27">
        <f t="shared" si="128"/>
        <v>-0.6316266356089919</v>
      </c>
      <c r="P143" s="27">
        <f t="shared" si="128"/>
        <v>-0.21122663112209983</v>
      </c>
      <c r="Q143" s="27">
        <f t="shared" si="129"/>
        <v>-0.84285326673109173</v>
      </c>
      <c r="W143" t="str">
        <f t="shared" si="130"/>
        <v>91 Elementary trades and related occupations</v>
      </c>
      <c r="X143" s="27">
        <f t="shared" si="131"/>
        <v>-0.24809414745810132</v>
      </c>
      <c r="Y143" s="27">
        <f t="shared" si="131"/>
        <v>-0.33080139521009833</v>
      </c>
      <c r="Z143" s="27">
        <f t="shared" si="131"/>
        <v>-0.15648785346863781</v>
      </c>
      <c r="AA143" s="27">
        <f t="shared" si="131"/>
        <v>-5.7280234633457772E-2</v>
      </c>
      <c r="AB143" s="27">
        <f t="shared" si="132"/>
        <v>-0.21376808810209558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-0.22247838974722356</v>
      </c>
      <c r="C144" s="27">
        <f t="shared" si="125"/>
        <v>-2.7878562914157037</v>
      </c>
      <c r="D144" s="27">
        <f t="shared" si="125"/>
        <v>0.7507897315590597</v>
      </c>
      <c r="E144" s="27">
        <f t="shared" si="125"/>
        <v>-1.3912238895199955</v>
      </c>
      <c r="F144" s="27">
        <f t="shared" si="126"/>
        <v>-0.64043415796093583</v>
      </c>
      <c r="L144" t="str">
        <f t="shared" si="127"/>
        <v>92 Elementary administration and service occupations</v>
      </c>
      <c r="M144" s="27">
        <f t="shared" si="128"/>
        <v>-0.92436014006026568</v>
      </c>
      <c r="N144" s="27">
        <f t="shared" si="128"/>
        <v>-0.84220805757952633</v>
      </c>
      <c r="O144" s="27">
        <f t="shared" si="128"/>
        <v>1.0964645290810946</v>
      </c>
      <c r="P144" s="27">
        <f t="shared" si="128"/>
        <v>-0.62946960673553498</v>
      </c>
      <c r="Q144" s="27">
        <f t="shared" si="129"/>
        <v>0.46699492234555962</v>
      </c>
      <c r="W144" t="str">
        <f t="shared" si="130"/>
        <v>92 Elementary administration and service occupations</v>
      </c>
      <c r="X144" s="27">
        <f t="shared" si="131"/>
        <v>0.70188175031295508</v>
      </c>
      <c r="Y144" s="27">
        <f t="shared" si="131"/>
        <v>-1.9456482338361312</v>
      </c>
      <c r="Z144" s="27">
        <f t="shared" si="131"/>
        <v>-0.34567479752207397</v>
      </c>
      <c r="AA144" s="27">
        <f t="shared" si="131"/>
        <v>-0.76175428278440194</v>
      </c>
      <c r="AB144" s="27">
        <f t="shared" si="132"/>
        <v>-1.1074290803064759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14.220000000000027</v>
      </c>
      <c r="C146" s="29">
        <f t="shared" ref="C146" si="133">D35-C35</f>
        <v>-9.05499999999995</v>
      </c>
      <c r="D146" s="29">
        <f>E35-D35</f>
        <v>11.214999999999918</v>
      </c>
      <c r="E146" s="29">
        <f>F35-E35</f>
        <v>11.726999999999805</v>
      </c>
      <c r="F146" s="29">
        <f t="shared" ref="F146" si="134">F35-D35</f>
        <v>22.941999999999723</v>
      </c>
      <c r="L146" s="24" t="str">
        <f>L35</f>
        <v>All occupations</v>
      </c>
      <c r="M146" s="29">
        <f>N35-M35</f>
        <v>8.138676365758613</v>
      </c>
      <c r="N146" s="29">
        <f t="shared" ref="N146" si="135">O35-N35</f>
        <v>-7.2180050767537125</v>
      </c>
      <c r="O146" s="29">
        <f>P35-O35</f>
        <v>5.5516710258789317</v>
      </c>
      <c r="P146" s="29">
        <f>Q35-P35</f>
        <v>4.2865640156777829</v>
      </c>
      <c r="Q146" s="29">
        <f t="shared" ref="Q146" si="136">Q35-O35</f>
        <v>9.8382350415567146</v>
      </c>
      <c r="W146" s="24" t="str">
        <f>W35</f>
        <v>All occupations</v>
      </c>
      <c r="X146" s="29">
        <f>Y35-X35</f>
        <v>6.0813236342413575</v>
      </c>
      <c r="Y146" s="29">
        <f t="shared" ref="Y146" si="137">Z35-Y35</f>
        <v>-1.8369949232462091</v>
      </c>
      <c r="Z146" s="29">
        <f>AA35-Z35</f>
        <v>5.6633289741209296</v>
      </c>
      <c r="AA146" s="29">
        <f>AB35-AA35</f>
        <v>7.4404359843221641</v>
      </c>
      <c r="AB146" s="29">
        <f t="shared" ref="AB146" si="138">AB35-Z35</f>
        <v>13.103764958443094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18.564461207307264</v>
      </c>
      <c r="C153" s="11">
        <f t="shared" ref="C153:F153" si="143">C8</f>
        <v>21.655196509733251</v>
      </c>
      <c r="D153" s="11">
        <f t="shared" si="143"/>
        <v>22.160382392968671</v>
      </c>
      <c r="E153" s="11">
        <f t="shared" si="143"/>
        <v>20.922137363180479</v>
      </c>
      <c r="F153" s="11">
        <f t="shared" si="143"/>
        <v>23.139922172430555</v>
      </c>
      <c r="H153" s="40">
        <f>IF(D$151-B$151 &lt;&gt; 0,(EXP(LN(D153/B153)/(D$151-B$151))-1)*100,0)</f>
        <v>3.6045861274095037</v>
      </c>
      <c r="I153" s="40">
        <f>IF(F$151-D$151 &lt;&gt; 0,(EXP(LN(F153/D153)/(F$151-D$151))-1)*100,0)</f>
        <v>0.28877108070708424</v>
      </c>
      <c r="L153" s="10" t="str">
        <f>L8</f>
        <v>11 Corporate managers and directors</v>
      </c>
      <c r="M153" s="11">
        <f>M8</f>
        <v>13.229618361254921</v>
      </c>
      <c r="N153" s="11">
        <f t="shared" ref="N153:Q153" si="144">N8</f>
        <v>14.930641260889795</v>
      </c>
      <c r="O153" s="11">
        <f t="shared" si="144"/>
        <v>15.126052710739154</v>
      </c>
      <c r="P153" s="11">
        <f t="shared" si="144"/>
        <v>13.831273056955879</v>
      </c>
      <c r="Q153" s="11">
        <f t="shared" si="144"/>
        <v>14.682055202122601</v>
      </c>
      <c r="S153" s="40">
        <f>IF(O$151-M$151 &lt;&gt; 0,(EXP(LN(O153/M153)/(O$151-M$151))-1)*100,0)</f>
        <v>2.715422923272337</v>
      </c>
      <c r="T153" s="40">
        <f>IF(Q$151-O$151 &lt;&gt; 0,(EXP(LN(Q153/O153)/(Q$151-O$151))-1)*100,0)</f>
        <v>-0.1984201442669864</v>
      </c>
      <c r="W153" s="10" t="str">
        <f>W8</f>
        <v>11 Corporate managers and directors</v>
      </c>
      <c r="X153" s="11">
        <f>X8</f>
        <v>5.3348428460523607</v>
      </c>
      <c r="Y153" s="11">
        <f t="shared" ref="Y153:AB153" si="145">Y8</f>
        <v>6.7245552488434699</v>
      </c>
      <c r="Z153" s="11">
        <f t="shared" si="145"/>
        <v>7.0343296822295036</v>
      </c>
      <c r="AA153" s="11">
        <f t="shared" si="145"/>
        <v>7.0908643062246446</v>
      </c>
      <c r="AB153" s="11">
        <f t="shared" si="145"/>
        <v>8.4578669703079647</v>
      </c>
      <c r="AD153" s="40">
        <f>IF(Z$151-X$151 &lt;&gt; 0,(EXP(LN(Z153/X153)/(Z$151-X$151))-1)*100,0)</f>
        <v>5.6866708266421373</v>
      </c>
      <c r="AE153" s="40">
        <f>IF(AB$151-Z$151 &lt;&gt; 0,(EXP(LN(AB153/Z153)/(AB$151-Z$151))-1)*100,0)</f>
        <v>1.2362093927009044</v>
      </c>
    </row>
    <row r="154" spans="1:31" x14ac:dyDescent="0.2">
      <c r="A154" s="10" t="str">
        <f t="shared" si="142"/>
        <v>12 Other managers and proprietors</v>
      </c>
      <c r="B154" s="11">
        <f t="shared" si="142"/>
        <v>8.2555883253936582</v>
      </c>
      <c r="C154" s="11">
        <f t="shared" ref="C154:F178" si="146">C9</f>
        <v>8.6480577875744444</v>
      </c>
      <c r="D154" s="11">
        <f t="shared" si="146"/>
        <v>8.9661935321452084</v>
      </c>
      <c r="E154" s="11">
        <f t="shared" si="146"/>
        <v>11.211943829110812</v>
      </c>
      <c r="F154" s="11">
        <f t="shared" si="146"/>
        <v>13.100444176011861</v>
      </c>
      <c r="H154" s="40">
        <f t="shared" ref="H154:H177" si="147">IF(D$151-B$151 &lt;&gt; 0,(EXP(LN(D154/B154)/(D$151-B$151))-1)*100,0)</f>
        <v>1.6651290116756146</v>
      </c>
      <c r="I154" s="40">
        <f t="shared" ref="I154:I180" si="148">IF(F$151-D$151 &lt;&gt; 0,(EXP(LN(F154/D154)/(F$151-D$151))-1)*100,0)</f>
        <v>2.5601216896885326</v>
      </c>
      <c r="L154" s="10" t="str">
        <f t="shared" ref="L154:Q154" si="149">L9</f>
        <v>12 Other managers and proprietors</v>
      </c>
      <c r="M154" s="11">
        <f t="shared" si="149"/>
        <v>4.9613489616309501</v>
      </c>
      <c r="N154" s="11">
        <f t="shared" si="149"/>
        <v>5.3304853721497762</v>
      </c>
      <c r="O154" s="11">
        <f t="shared" si="149"/>
        <v>5.0331783378031352</v>
      </c>
      <c r="P154" s="11">
        <f t="shared" si="149"/>
        <v>6.517526256358388</v>
      </c>
      <c r="Q154" s="11">
        <f t="shared" si="149"/>
        <v>7.5027604132785131</v>
      </c>
      <c r="S154" s="40">
        <f t="shared" ref="S154:S177" si="150">IF(O$151-M$151 &lt;&gt; 0,(EXP(LN(O154/M154)/(O$151-M$151))-1)*100,0)</f>
        <v>0.28789340005792585</v>
      </c>
      <c r="T154" s="40">
        <f t="shared" ref="T154:T177" si="151">IF(Q$151-O$151 &lt;&gt; 0,(EXP(LN(Q154/O154)/(Q$151-O$151))-1)*100,0)</f>
        <v>2.6971955263380254</v>
      </c>
      <c r="W154" s="10" t="str">
        <f t="shared" ref="W154:AB154" si="152">W9</f>
        <v>12 Other managers and proprietors</v>
      </c>
      <c r="X154" s="11">
        <f t="shared" si="152"/>
        <v>3.2942393637627245</v>
      </c>
      <c r="Y154" s="11">
        <f t="shared" si="152"/>
        <v>3.3175724154246704</v>
      </c>
      <c r="Z154" s="11">
        <f t="shared" si="152"/>
        <v>3.9330151943420737</v>
      </c>
      <c r="AA154" s="11">
        <f t="shared" si="152"/>
        <v>4.6944175727524105</v>
      </c>
      <c r="AB154" s="11">
        <f t="shared" si="152"/>
        <v>5.5976837627333369</v>
      </c>
      <c r="AD154" s="40">
        <f t="shared" ref="AD154:AD177" si="153">IF(Z$151-X$151 &lt;&gt; 0,(EXP(LN(Z154/X154)/(Z$151-X$151))-1)*100,0)</f>
        <v>3.6081918068076257</v>
      </c>
      <c r="AE154" s="40">
        <f t="shared" ref="AE154:AE177" si="154">IF(AB$151-Z$151 &lt;&gt; 0,(EXP(LN(AB154/Z154)/(AB$151-Z$151))-1)*100,0)</f>
        <v>2.380877850996499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15.184919727182509</v>
      </c>
      <c r="C155" s="11">
        <f t="shared" si="146"/>
        <v>17.7706067457177</v>
      </c>
      <c r="D155" s="11">
        <f t="shared" si="146"/>
        <v>18.698182616923553</v>
      </c>
      <c r="E155" s="11">
        <f t="shared" si="146"/>
        <v>19.648320299061389</v>
      </c>
      <c r="F155" s="11">
        <f t="shared" si="146"/>
        <v>21.663177925164483</v>
      </c>
      <c r="H155" s="40">
        <f t="shared" si="147"/>
        <v>4.2503158208957004</v>
      </c>
      <c r="I155" s="40">
        <f t="shared" si="148"/>
        <v>0.98608082779456652</v>
      </c>
      <c r="L155" s="10" t="str">
        <f t="shared" ref="L155:Q155" si="155">L10</f>
        <v>21 Science, research, engineering and technology professionals</v>
      </c>
      <c r="M155" s="11">
        <f t="shared" si="155"/>
        <v>12.731325296488777</v>
      </c>
      <c r="N155" s="11">
        <f t="shared" si="155"/>
        <v>15.058311872141214</v>
      </c>
      <c r="O155" s="11">
        <f t="shared" si="155"/>
        <v>15.302568317076288</v>
      </c>
      <c r="P155" s="11">
        <f t="shared" si="155"/>
        <v>15.649052974374369</v>
      </c>
      <c r="Q155" s="11">
        <f t="shared" si="155"/>
        <v>16.776175739438443</v>
      </c>
      <c r="S155" s="40">
        <f t="shared" si="150"/>
        <v>3.7476199458285064</v>
      </c>
      <c r="T155" s="40">
        <f t="shared" si="151"/>
        <v>0.61480951629959701</v>
      </c>
      <c r="W155" s="10" t="str">
        <f t="shared" ref="W155:AB155" si="156">W10</f>
        <v>21 Science, research, engineering and technology professionals</v>
      </c>
      <c r="X155" s="11">
        <f t="shared" si="156"/>
        <v>2.4535944306937529</v>
      </c>
      <c r="Y155" s="11">
        <f t="shared" si="156"/>
        <v>2.7122948735765022</v>
      </c>
      <c r="Z155" s="11">
        <f t="shared" si="156"/>
        <v>3.3956142998473027</v>
      </c>
      <c r="AA155" s="11">
        <f t="shared" si="156"/>
        <v>3.9992673246869992</v>
      </c>
      <c r="AB155" s="11">
        <f t="shared" si="156"/>
        <v>4.8870021857260779</v>
      </c>
      <c r="AD155" s="40">
        <f t="shared" si="153"/>
        <v>6.7144217270373341</v>
      </c>
      <c r="AE155" s="40">
        <f t="shared" si="154"/>
        <v>2.4569944861062121</v>
      </c>
    </row>
    <row r="156" spans="1:31" x14ac:dyDescent="0.2">
      <c r="A156" s="10" t="str">
        <f t="shared" si="142"/>
        <v>22 Health professionals</v>
      </c>
      <c r="B156" s="11">
        <f t="shared" si="142"/>
        <v>14.985582510623907</v>
      </c>
      <c r="C156" s="11">
        <f t="shared" si="146"/>
        <v>17.94693885940314</v>
      </c>
      <c r="D156" s="11">
        <f t="shared" si="146"/>
        <v>17.65748033044294</v>
      </c>
      <c r="E156" s="11">
        <f t="shared" si="146"/>
        <v>19.204006275527064</v>
      </c>
      <c r="F156" s="11">
        <f t="shared" si="146"/>
        <v>21.009864371443118</v>
      </c>
      <c r="H156" s="40">
        <f t="shared" si="147"/>
        <v>3.3358510043818734</v>
      </c>
      <c r="I156" s="40">
        <f t="shared" si="148"/>
        <v>1.1656247457809688</v>
      </c>
      <c r="L156" s="10" t="str">
        <f t="shared" ref="L156:Q156" si="157">L11</f>
        <v>22 Health professionals</v>
      </c>
      <c r="M156" s="11">
        <f t="shared" si="157"/>
        <v>3.5223762888601899</v>
      </c>
      <c r="N156" s="11">
        <f t="shared" si="157"/>
        <v>4.2891517457408384</v>
      </c>
      <c r="O156" s="11">
        <f t="shared" si="157"/>
        <v>4.5091341890520651</v>
      </c>
      <c r="P156" s="11">
        <f t="shared" si="157"/>
        <v>4.82806280474282</v>
      </c>
      <c r="Q156" s="11">
        <f t="shared" si="157"/>
        <v>5.1978064107085302</v>
      </c>
      <c r="S156" s="40">
        <f t="shared" si="150"/>
        <v>5.0634075223227493</v>
      </c>
      <c r="T156" s="40">
        <f t="shared" si="151"/>
        <v>0.95204696146069523</v>
      </c>
      <c r="W156" s="10" t="str">
        <f t="shared" ref="W156:AB156" si="158">W11</f>
        <v>22 Health professionals</v>
      </c>
      <c r="X156" s="11">
        <f t="shared" si="158"/>
        <v>11.463206221763729</v>
      </c>
      <c r="Y156" s="11">
        <f t="shared" si="158"/>
        <v>13.657787113662264</v>
      </c>
      <c r="Z156" s="11">
        <f t="shared" si="158"/>
        <v>13.148346141390876</v>
      </c>
      <c r="AA156" s="11">
        <f t="shared" si="158"/>
        <v>14.375943470784243</v>
      </c>
      <c r="AB156" s="11">
        <f t="shared" si="158"/>
        <v>15.812057960734597</v>
      </c>
      <c r="AD156" s="40">
        <f t="shared" si="153"/>
        <v>2.7810392536895323</v>
      </c>
      <c r="AE156" s="40">
        <f t="shared" si="154"/>
        <v>1.2374392253967637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11.975747397710142</v>
      </c>
      <c r="C157" s="11">
        <f t="shared" si="146"/>
        <v>12.866779064056454</v>
      </c>
      <c r="D157" s="11">
        <f t="shared" si="146"/>
        <v>13.564450183742665</v>
      </c>
      <c r="E157" s="11">
        <f t="shared" si="146"/>
        <v>14.302556352854191</v>
      </c>
      <c r="F157" s="11">
        <f t="shared" si="146"/>
        <v>15.660893194208251</v>
      </c>
      <c r="H157" s="40">
        <f t="shared" si="147"/>
        <v>2.5226713216554231</v>
      </c>
      <c r="I157" s="40">
        <f t="shared" si="148"/>
        <v>0.96269984257855157</v>
      </c>
      <c r="L157" s="10" t="str">
        <f t="shared" ref="L157:Q157" si="159">L12</f>
        <v>23 Teaching and other educational professionals</v>
      </c>
      <c r="M157" s="11">
        <f t="shared" si="159"/>
        <v>4.0183745142177099</v>
      </c>
      <c r="N157" s="11">
        <f t="shared" si="159"/>
        <v>4.1035148507917736</v>
      </c>
      <c r="O157" s="11">
        <f t="shared" si="159"/>
        <v>4.4053052854295833</v>
      </c>
      <c r="P157" s="11">
        <f t="shared" si="159"/>
        <v>4.713382172061201</v>
      </c>
      <c r="Q157" s="11">
        <f t="shared" si="159"/>
        <v>4.9889074240499953</v>
      </c>
      <c r="S157" s="40">
        <f t="shared" si="150"/>
        <v>1.8556488940829619</v>
      </c>
      <c r="T157" s="40">
        <f t="shared" si="151"/>
        <v>0.83283138079814911</v>
      </c>
      <c r="W157" s="10" t="str">
        <f t="shared" ref="W157:AB157" si="160">W12</f>
        <v>23 Teaching and other educational professionals</v>
      </c>
      <c r="X157" s="11">
        <f t="shared" si="160"/>
        <v>7.9573728834924307</v>
      </c>
      <c r="Y157" s="11">
        <f t="shared" si="160"/>
        <v>8.7632642132646872</v>
      </c>
      <c r="Z157" s="11">
        <f t="shared" si="160"/>
        <v>9.159144898313091</v>
      </c>
      <c r="AA157" s="11">
        <f t="shared" si="160"/>
        <v>9.589174180792984</v>
      </c>
      <c r="AB157" s="11">
        <f t="shared" si="160"/>
        <v>10.671985770158249</v>
      </c>
      <c r="AD157" s="40">
        <f t="shared" si="153"/>
        <v>2.853019030034365</v>
      </c>
      <c r="AE157" s="40">
        <f t="shared" si="154"/>
        <v>1.0243396928491411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14.550608582877816</v>
      </c>
      <c r="C158" s="11">
        <f t="shared" si="146"/>
        <v>17.310778213095606</v>
      </c>
      <c r="D158" s="11">
        <f t="shared" si="146"/>
        <v>18.927607281664915</v>
      </c>
      <c r="E158" s="11">
        <f t="shared" si="146"/>
        <v>21.273439368439792</v>
      </c>
      <c r="F158" s="11">
        <f t="shared" si="146"/>
        <v>24.226452510383538</v>
      </c>
      <c r="H158" s="40">
        <f t="shared" si="147"/>
        <v>5.4005583826458592</v>
      </c>
      <c r="I158" s="40">
        <f t="shared" si="148"/>
        <v>1.6591031300066339</v>
      </c>
      <c r="L158" s="10" t="str">
        <f t="shared" ref="L158:Q158" si="161">L13</f>
        <v>24 Business, media and public service professionals</v>
      </c>
      <c r="M158" s="11">
        <f t="shared" si="161"/>
        <v>8.7054299035504386</v>
      </c>
      <c r="N158" s="11">
        <f t="shared" si="161"/>
        <v>9.9712352828373412</v>
      </c>
      <c r="O158" s="11">
        <f t="shared" si="161"/>
        <v>10.888922392399756</v>
      </c>
      <c r="P158" s="11">
        <f t="shared" si="161"/>
        <v>12.307564124077707</v>
      </c>
      <c r="Q158" s="11">
        <f t="shared" si="161"/>
        <v>13.545226120714522</v>
      </c>
      <c r="S158" s="40">
        <f t="shared" si="150"/>
        <v>4.5776638449297025</v>
      </c>
      <c r="T158" s="40">
        <f t="shared" si="151"/>
        <v>1.465894990443295</v>
      </c>
      <c r="W158" s="10" t="str">
        <f t="shared" ref="W158:AB158" si="162">W13</f>
        <v>24 Business, media and public service professionals</v>
      </c>
      <c r="X158" s="11">
        <f t="shared" si="162"/>
        <v>5.8451786793273515</v>
      </c>
      <c r="Y158" s="11">
        <f t="shared" si="162"/>
        <v>7.3395429302582436</v>
      </c>
      <c r="Z158" s="11">
        <f t="shared" si="162"/>
        <v>8.0386848892651432</v>
      </c>
      <c r="AA158" s="11">
        <f t="shared" si="162"/>
        <v>8.9658752443620671</v>
      </c>
      <c r="AB158" s="11">
        <f t="shared" si="162"/>
        <v>10.681226389669011</v>
      </c>
      <c r="AD158" s="40">
        <f t="shared" si="153"/>
        <v>6.5804237706520441</v>
      </c>
      <c r="AE158" s="40">
        <f t="shared" si="154"/>
        <v>1.9128799209559455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4.6678499848945201</v>
      </c>
      <c r="C159" s="11">
        <f t="shared" si="146"/>
        <v>5.4624334818522247</v>
      </c>
      <c r="D159" s="11">
        <f t="shared" si="146"/>
        <v>5.9342162601525139</v>
      </c>
      <c r="E159" s="11">
        <f t="shared" si="146"/>
        <v>5.1948822695154293</v>
      </c>
      <c r="F159" s="11">
        <f t="shared" si="146"/>
        <v>5.4708310924432713</v>
      </c>
      <c r="H159" s="40">
        <f t="shared" si="147"/>
        <v>4.9178290891913612</v>
      </c>
      <c r="I159" s="40">
        <f t="shared" si="148"/>
        <v>-0.54056316462041121</v>
      </c>
      <c r="L159" s="10" t="str">
        <f t="shared" ref="L159:Q159" si="163">L14</f>
        <v>31 Science, engineering and technology associate professionals</v>
      </c>
      <c r="M159" s="11">
        <f t="shared" si="163"/>
        <v>3.591330265132235</v>
      </c>
      <c r="N159" s="11">
        <f t="shared" si="163"/>
        <v>4.3471186276785367</v>
      </c>
      <c r="O159" s="11">
        <f t="shared" si="163"/>
        <v>4.5418126716730969</v>
      </c>
      <c r="P159" s="11">
        <f t="shared" si="163"/>
        <v>3.7618700201729656</v>
      </c>
      <c r="Q159" s="11">
        <f t="shared" si="163"/>
        <v>3.7886064011852807</v>
      </c>
      <c r="S159" s="40">
        <f t="shared" si="150"/>
        <v>4.80808224673408</v>
      </c>
      <c r="T159" s="40">
        <f t="shared" si="151"/>
        <v>-1.2015757383586068</v>
      </c>
      <c r="W159" s="10" t="str">
        <f t="shared" ref="W159:AB159" si="164">W14</f>
        <v>31 Science, engineering and technology associate professionals</v>
      </c>
      <c r="X159" s="11">
        <f t="shared" si="164"/>
        <v>1.0765197197622951</v>
      </c>
      <c r="Y159" s="11">
        <f t="shared" si="164"/>
        <v>1.115314854173685</v>
      </c>
      <c r="Z159" s="11">
        <f t="shared" si="164"/>
        <v>1.3924035884794168</v>
      </c>
      <c r="AA159" s="11">
        <f t="shared" si="164"/>
        <v>1.4330122493424704</v>
      </c>
      <c r="AB159" s="11">
        <f t="shared" si="164"/>
        <v>1.6822246912579915</v>
      </c>
      <c r="AD159" s="40">
        <f t="shared" si="153"/>
        <v>5.2806672696693369</v>
      </c>
      <c r="AE159" s="40">
        <f t="shared" si="154"/>
        <v>1.2685499179018844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6.2544452394946592</v>
      </c>
      <c r="C160" s="11">
        <f t="shared" si="146"/>
        <v>7.2561948045322282</v>
      </c>
      <c r="D160" s="11">
        <f t="shared" si="146"/>
        <v>7.3174411030713262</v>
      </c>
      <c r="E160" s="11">
        <f t="shared" si="146"/>
        <v>7.5143287218002826</v>
      </c>
      <c r="F160" s="11">
        <f t="shared" si="146"/>
        <v>8.2741538654621394</v>
      </c>
      <c r="H160" s="40">
        <f t="shared" si="147"/>
        <v>3.1891626334521472</v>
      </c>
      <c r="I160" s="40">
        <f t="shared" si="148"/>
        <v>0.8225375594714146</v>
      </c>
      <c r="L160" s="10" t="str">
        <f t="shared" ref="L160:Q160" si="165">L15</f>
        <v>32 Health and social care associate professionals</v>
      </c>
      <c r="M160" s="11">
        <f t="shared" si="165"/>
        <v>1.4554431198540836</v>
      </c>
      <c r="N160" s="11">
        <f t="shared" si="165"/>
        <v>1.5558238891365492</v>
      </c>
      <c r="O160" s="11">
        <f t="shared" si="165"/>
        <v>1.6411725914279305</v>
      </c>
      <c r="P160" s="11">
        <f t="shared" si="165"/>
        <v>1.5446307248707265</v>
      </c>
      <c r="Q160" s="11">
        <f t="shared" si="165"/>
        <v>1.6209741105854953</v>
      </c>
      <c r="S160" s="40">
        <f t="shared" si="150"/>
        <v>2.4310922135327928</v>
      </c>
      <c r="T160" s="40">
        <f>IF(Q$151-O$151 &lt;&gt; 0,(EXP(LN(Q160/O160)/(Q$151-O$151))-1)*100,0)</f>
        <v>-8.2523995255978644E-2</v>
      </c>
      <c r="W160" s="10" t="str">
        <f t="shared" ref="W160:AB160" si="166">W15</f>
        <v>32 Health and social care associate professionals</v>
      </c>
      <c r="X160" s="11">
        <f t="shared" si="166"/>
        <v>4.7990021196405754</v>
      </c>
      <c r="Y160" s="11">
        <f t="shared" si="166"/>
        <v>5.7003709153956752</v>
      </c>
      <c r="Z160" s="11">
        <f t="shared" si="166"/>
        <v>5.6762685116433937</v>
      </c>
      <c r="AA160" s="11">
        <f t="shared" si="166"/>
        <v>5.9696979969295478</v>
      </c>
      <c r="AB160" s="11">
        <f t="shared" si="166"/>
        <v>6.6531797548766418</v>
      </c>
      <c r="AD160" s="40">
        <f t="shared" si="153"/>
        <v>3.4147289247001167</v>
      </c>
      <c r="AE160" s="40">
        <f t="shared" si="154"/>
        <v>1.0642959916219663</v>
      </c>
    </row>
    <row r="161" spans="1:31" x14ac:dyDescent="0.2">
      <c r="A161" s="10" t="str">
        <f t="shared" si="142"/>
        <v>33 Protective service occupations</v>
      </c>
      <c r="B161" s="11">
        <f t="shared" si="142"/>
        <v>3.3408855361221739</v>
      </c>
      <c r="C161" s="11">
        <f t="shared" si="146"/>
        <v>3.398356123699708</v>
      </c>
      <c r="D161" s="11">
        <f t="shared" si="146"/>
        <v>3.5986297972093264</v>
      </c>
      <c r="E161" s="11">
        <f t="shared" si="146"/>
        <v>4.3667268931970886</v>
      </c>
      <c r="F161" s="11">
        <f t="shared" si="146"/>
        <v>5.1000203707794665</v>
      </c>
      <c r="H161" s="40">
        <f t="shared" si="147"/>
        <v>1.4974462156517987</v>
      </c>
      <c r="I161" s="40">
        <f t="shared" si="148"/>
        <v>2.3518387757530013</v>
      </c>
      <c r="L161" s="10" t="str">
        <f t="shared" ref="L161:Q161" si="167">L16</f>
        <v>33 Protective service occupations</v>
      </c>
      <c r="M161" s="11">
        <f t="shared" si="167"/>
        <v>2.5840338392244449</v>
      </c>
      <c r="N161" s="11">
        <f t="shared" si="167"/>
        <v>2.5376092699976267</v>
      </c>
      <c r="O161" s="11">
        <f t="shared" si="167"/>
        <v>2.6268294191800474</v>
      </c>
      <c r="P161" s="11">
        <f t="shared" si="167"/>
        <v>3.074704168327878</v>
      </c>
      <c r="Q161" s="11">
        <f t="shared" si="167"/>
        <v>3.3531452727319895</v>
      </c>
      <c r="S161" s="40">
        <f t="shared" si="150"/>
        <v>0.32905807913294893</v>
      </c>
      <c r="T161" s="40">
        <f t="shared" si="151"/>
        <v>1.6407902939396868</v>
      </c>
      <c r="W161" s="10" t="str">
        <f t="shared" ref="W161:AB161" si="168">W16</f>
        <v>33 Protective service occupations</v>
      </c>
      <c r="X161" s="11">
        <f t="shared" si="168"/>
        <v>0.75685169689773291</v>
      </c>
      <c r="Y161" s="11">
        <f t="shared" si="168"/>
        <v>0.86074685370208026</v>
      </c>
      <c r="Z161" s="11">
        <f t="shared" si="168"/>
        <v>0.97180037802927832</v>
      </c>
      <c r="AA161" s="11">
        <f t="shared" si="168"/>
        <v>1.2920227248692118</v>
      </c>
      <c r="AB161" s="11">
        <f t="shared" si="168"/>
        <v>1.7468750980474796</v>
      </c>
      <c r="AD161" s="40">
        <f t="shared" si="153"/>
        <v>5.1267540081584073</v>
      </c>
      <c r="AE161" s="40">
        <f t="shared" si="154"/>
        <v>3.9869848969159793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5.5998733569864578</v>
      </c>
      <c r="C162" s="11">
        <f t="shared" si="146"/>
        <v>6.1468758749998536</v>
      </c>
      <c r="D162" s="11">
        <f t="shared" si="146"/>
        <v>6.1107225103378866</v>
      </c>
      <c r="E162" s="11">
        <f t="shared" si="146"/>
        <v>5.9095316510260654</v>
      </c>
      <c r="F162" s="11">
        <f t="shared" si="146"/>
        <v>6.6913633273960365</v>
      </c>
      <c r="H162" s="40">
        <f t="shared" si="147"/>
        <v>1.7613527245507132</v>
      </c>
      <c r="I162" s="40">
        <f t="shared" si="148"/>
        <v>0.60698555386922148</v>
      </c>
      <c r="L162" s="10" t="str">
        <f t="shared" ref="L162:Q162" si="169">L17</f>
        <v>34 Culture, media and sports occupations</v>
      </c>
      <c r="M162" s="11">
        <f t="shared" si="169"/>
        <v>3.3840587378615616</v>
      </c>
      <c r="N162" s="11">
        <f t="shared" si="169"/>
        <v>3.7923665930159651</v>
      </c>
      <c r="O162" s="11">
        <f t="shared" si="169"/>
        <v>3.6840971096671074</v>
      </c>
      <c r="P162" s="11">
        <f t="shared" si="169"/>
        <v>3.5782407164666692</v>
      </c>
      <c r="Q162" s="11">
        <f t="shared" si="169"/>
        <v>3.9661283059489612</v>
      </c>
      <c r="S162" s="40">
        <f t="shared" si="150"/>
        <v>1.7135085576560627</v>
      </c>
      <c r="T162" s="40">
        <f t="shared" si="151"/>
        <v>0.49297717469043434</v>
      </c>
      <c r="W162" s="10" t="str">
        <f t="shared" ref="W162:AB162" si="170">W17</f>
        <v>34 Culture, media and sports occupations</v>
      </c>
      <c r="X162" s="11">
        <f t="shared" si="170"/>
        <v>2.2158146191249006</v>
      </c>
      <c r="Y162" s="11">
        <f t="shared" si="170"/>
        <v>2.3545092819838889</v>
      </c>
      <c r="Z162" s="11">
        <f t="shared" si="170"/>
        <v>2.4266254006707837</v>
      </c>
      <c r="AA162" s="11">
        <f t="shared" si="170"/>
        <v>2.331290934559394</v>
      </c>
      <c r="AB162" s="11">
        <f t="shared" si="170"/>
        <v>2.7252350214470762</v>
      </c>
      <c r="AD162" s="40">
        <f t="shared" si="153"/>
        <v>1.8342485878375836</v>
      </c>
      <c r="AE162" s="40">
        <f t="shared" si="154"/>
        <v>0.77668804506254574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17.157247145394564</v>
      </c>
      <c r="C163" s="11">
        <f t="shared" si="146"/>
        <v>17.822081656770536</v>
      </c>
      <c r="D163" s="11">
        <f t="shared" si="146"/>
        <v>18.38033663264104</v>
      </c>
      <c r="E163" s="11">
        <f t="shared" si="146"/>
        <v>17.766293660065312</v>
      </c>
      <c r="F163" s="11">
        <f t="shared" si="146"/>
        <v>18.660725663722332</v>
      </c>
      <c r="H163" s="40">
        <f t="shared" si="147"/>
        <v>1.3867427689890244</v>
      </c>
      <c r="I163" s="40">
        <f t="shared" si="148"/>
        <v>0.10098196231336232</v>
      </c>
      <c r="L163" s="10" t="str">
        <f t="shared" ref="L163:Q163" si="171">L18</f>
        <v>35 Business and public service associate professionals</v>
      </c>
      <c r="M163" s="11">
        <f t="shared" si="171"/>
        <v>9.489491756733111</v>
      </c>
      <c r="N163" s="11">
        <f t="shared" si="171"/>
        <v>9.6182330331813084</v>
      </c>
      <c r="O163" s="11">
        <f t="shared" si="171"/>
        <v>9.9469656272695843</v>
      </c>
      <c r="P163" s="11">
        <f t="shared" si="171"/>
        <v>9.3194522450584696</v>
      </c>
      <c r="Q163" s="11">
        <f t="shared" si="171"/>
        <v>9.2962658693406421</v>
      </c>
      <c r="S163" s="40">
        <f t="shared" si="150"/>
        <v>0.94609721116880596</v>
      </c>
      <c r="T163" s="40">
        <f t="shared" si="151"/>
        <v>-0.45001599639218348</v>
      </c>
      <c r="W163" s="10" t="str">
        <f t="shared" ref="W163:AB163" si="172">W18</f>
        <v>35 Business and public service associate professionals</v>
      </c>
      <c r="X163" s="11">
        <f t="shared" si="172"/>
        <v>7.6677553886614511</v>
      </c>
      <c r="Y163" s="11">
        <f t="shared" si="172"/>
        <v>8.2038486235892272</v>
      </c>
      <c r="Z163" s="11">
        <f t="shared" si="172"/>
        <v>8.4333710053714626</v>
      </c>
      <c r="AA163" s="11">
        <f t="shared" si="172"/>
        <v>8.4468414150068405</v>
      </c>
      <c r="AB163" s="11">
        <f t="shared" si="172"/>
        <v>9.3644597943816912</v>
      </c>
      <c r="AD163" s="40">
        <f t="shared" si="153"/>
        <v>1.9216841506144</v>
      </c>
      <c r="AE163" s="40">
        <f t="shared" si="154"/>
        <v>0.70061004666912563</v>
      </c>
    </row>
    <row r="164" spans="1:31" x14ac:dyDescent="0.2">
      <c r="A164" s="10" t="str">
        <f t="shared" si="142"/>
        <v>41 Administrative occupations</v>
      </c>
      <c r="B164" s="11">
        <f t="shared" si="142"/>
        <v>31.537528147630031</v>
      </c>
      <c r="C164" s="11">
        <f t="shared" si="146"/>
        <v>29.864930269681778</v>
      </c>
      <c r="D164" s="11">
        <f t="shared" si="146"/>
        <v>31.182318300940757</v>
      </c>
      <c r="E164" s="11">
        <f t="shared" si="146"/>
        <v>29.192410635451886</v>
      </c>
      <c r="F164" s="11">
        <f t="shared" si="146"/>
        <v>27.945073061599082</v>
      </c>
      <c r="H164" s="40">
        <f t="shared" si="147"/>
        <v>-0.22628346080181272</v>
      </c>
      <c r="I164" s="40">
        <f t="shared" si="148"/>
        <v>-0.72807199276545553</v>
      </c>
      <c r="L164" s="10" t="str">
        <f t="shared" ref="L164:Q164" si="173">L19</f>
        <v>41 Administrative occupations</v>
      </c>
      <c r="M164" s="11">
        <f t="shared" si="173"/>
        <v>9.813277542131015</v>
      </c>
      <c r="N164" s="11">
        <f t="shared" si="173"/>
        <v>9.0073457198586642</v>
      </c>
      <c r="O164" s="11">
        <f t="shared" si="173"/>
        <v>10.698694162379621</v>
      </c>
      <c r="P164" s="11">
        <f t="shared" si="173"/>
        <v>10.490604482728333</v>
      </c>
      <c r="Q164" s="11">
        <f t="shared" si="173"/>
        <v>11.635270916292315</v>
      </c>
      <c r="S164" s="40">
        <f t="shared" si="150"/>
        <v>1.7427186544037854</v>
      </c>
      <c r="T164" s="40">
        <f t="shared" si="151"/>
        <v>0.56103050092619622</v>
      </c>
      <c r="W164" s="10" t="str">
        <f t="shared" ref="W164:AB164" si="174">W19</f>
        <v>41 Administrative occupations</v>
      </c>
      <c r="X164" s="11">
        <f t="shared" si="174"/>
        <v>21.724250605499055</v>
      </c>
      <c r="Y164" s="11">
        <f t="shared" si="174"/>
        <v>20.857584549823112</v>
      </c>
      <c r="Z164" s="11">
        <f t="shared" si="174"/>
        <v>20.48362413856114</v>
      </c>
      <c r="AA164" s="11">
        <f t="shared" si="174"/>
        <v>18.701806152723535</v>
      </c>
      <c r="AB164" s="11">
        <f t="shared" si="174"/>
        <v>16.309802145306762</v>
      </c>
      <c r="AD164" s="40">
        <f t="shared" si="153"/>
        <v>-1.1691799760512156</v>
      </c>
      <c r="AE164" s="40">
        <f t="shared" si="154"/>
        <v>-1.5075834960934897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7.2119777033050676</v>
      </c>
      <c r="C165" s="11">
        <f t="shared" si="146"/>
        <v>6.3984556247456803</v>
      </c>
      <c r="D165" s="11">
        <f t="shared" si="146"/>
        <v>6.2631561215043128</v>
      </c>
      <c r="E165" s="11">
        <f t="shared" si="146"/>
        <v>6.6436182734557283</v>
      </c>
      <c r="F165" s="11">
        <f t="shared" si="146"/>
        <v>4.592083340406603</v>
      </c>
      <c r="H165" s="40">
        <f t="shared" si="147"/>
        <v>-2.7817559921585633</v>
      </c>
      <c r="I165" s="40">
        <f t="shared" si="148"/>
        <v>-2.0477458113028923</v>
      </c>
      <c r="L165" s="10" t="str">
        <f t="shared" ref="L165:Q165" si="175">L20</f>
        <v>42 Secretarial and related occupations</v>
      </c>
      <c r="M165" s="11">
        <f t="shared" si="175"/>
        <v>0.64033650282565424</v>
      </c>
      <c r="N165" s="11">
        <f t="shared" si="175"/>
        <v>0.46900731334257678</v>
      </c>
      <c r="O165" s="11">
        <f t="shared" si="175"/>
        <v>0.46258504104628784</v>
      </c>
      <c r="P165" s="11">
        <f t="shared" si="175"/>
        <v>0.59733691576198877</v>
      </c>
      <c r="Q165" s="11">
        <f t="shared" si="175"/>
        <v>0.72246558612079137</v>
      </c>
      <c r="S165" s="40">
        <f>IF(O$151-M$151 &lt;&gt; 0,(EXP(LN(O165/M165)/(O$151-M$151))-1)*100,0)</f>
        <v>-6.2963161597021422</v>
      </c>
      <c r="T165" s="40">
        <f t="shared" si="151"/>
        <v>3.0168751236210323</v>
      </c>
      <c r="W165" s="10" t="str">
        <f t="shared" ref="W165:AB165" si="176">W20</f>
        <v>42 Secretarial and related occupations</v>
      </c>
      <c r="X165" s="11">
        <f t="shared" si="176"/>
        <v>6.571641200479414</v>
      </c>
      <c r="Y165" s="11">
        <f t="shared" si="176"/>
        <v>5.9294483114030987</v>
      </c>
      <c r="Z165" s="11">
        <f t="shared" si="176"/>
        <v>5.8005710804580257</v>
      </c>
      <c r="AA165" s="11">
        <f t="shared" si="176"/>
        <v>6.0462813576937382</v>
      </c>
      <c r="AB165" s="11">
        <f t="shared" si="176"/>
        <v>3.8696177542858132</v>
      </c>
      <c r="AD165" s="40">
        <f t="shared" si="153"/>
        <v>-2.4652484885457793</v>
      </c>
      <c r="AE165" s="40">
        <f t="shared" si="154"/>
        <v>-2.6625822041921987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4.8333354534394397</v>
      </c>
      <c r="C166" s="11">
        <f t="shared" si="146"/>
        <v>4.3559815712033858</v>
      </c>
      <c r="D166" s="11">
        <f t="shared" si="146"/>
        <v>3.5678347907691137</v>
      </c>
      <c r="E166" s="11">
        <f t="shared" si="146"/>
        <v>3.6573058405394052</v>
      </c>
      <c r="F166" s="11">
        <f t="shared" si="146"/>
        <v>3.8588268785453836</v>
      </c>
      <c r="H166" s="40">
        <f t="shared" si="147"/>
        <v>-5.8909131110922885</v>
      </c>
      <c r="I166" s="40">
        <f t="shared" si="148"/>
        <v>0.52406383024898862</v>
      </c>
      <c r="L166" s="10" t="str">
        <f t="shared" ref="L166:Q166" si="177">L21</f>
        <v>51 Skilled agricultural and related trades</v>
      </c>
      <c r="M166" s="11">
        <f t="shared" si="177"/>
        <v>4.174551550955421</v>
      </c>
      <c r="N166" s="11">
        <f t="shared" si="177"/>
        <v>3.6252018047584347</v>
      </c>
      <c r="O166" s="11">
        <f t="shared" si="177"/>
        <v>2.8434397709044652</v>
      </c>
      <c r="P166" s="11">
        <f t="shared" si="177"/>
        <v>2.8501892115665877</v>
      </c>
      <c r="Q166" s="11">
        <f t="shared" si="177"/>
        <v>2.9431170489801382</v>
      </c>
      <c r="S166" s="40">
        <f t="shared" si="150"/>
        <v>-7.3923548449739478</v>
      </c>
      <c r="T166" s="40">
        <f t="shared" si="151"/>
        <v>0.22996223674212057</v>
      </c>
      <c r="W166" s="10" t="str">
        <f t="shared" ref="W166:AB166" si="178">W21</f>
        <v>51 Skilled agricultural and related trades</v>
      </c>
      <c r="X166" s="11">
        <f t="shared" si="178"/>
        <v>0.65878390248401675</v>
      </c>
      <c r="Y166" s="11">
        <f t="shared" si="178"/>
        <v>0.73077976644494491</v>
      </c>
      <c r="Z166" s="11">
        <f t="shared" si="178"/>
        <v>0.72439501986463883</v>
      </c>
      <c r="AA166" s="11">
        <f t="shared" si="178"/>
        <v>0.80711662897281933</v>
      </c>
      <c r="AB166" s="11">
        <f t="shared" si="178"/>
        <v>0.91570982956524716</v>
      </c>
      <c r="AD166" s="40">
        <f t="shared" si="153"/>
        <v>1.9169680996330429</v>
      </c>
      <c r="AE166" s="40">
        <f t="shared" si="154"/>
        <v>1.5746874549425582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16.774065318941869</v>
      </c>
      <c r="C167" s="11">
        <f t="shared" si="146"/>
        <v>17.045814686708614</v>
      </c>
      <c r="D167" s="11">
        <f t="shared" si="146"/>
        <v>14.325280462345354</v>
      </c>
      <c r="E167" s="11">
        <f t="shared" si="146"/>
        <v>14.136495406598543</v>
      </c>
      <c r="F167" s="11">
        <f t="shared" si="146"/>
        <v>13.147919161987559</v>
      </c>
      <c r="H167" s="40">
        <f t="shared" si="147"/>
        <v>-3.1068755130878922</v>
      </c>
      <c r="I167" s="40">
        <f t="shared" si="148"/>
        <v>-0.57011751638111896</v>
      </c>
      <c r="L167" s="10" t="str">
        <f t="shared" ref="L167:Q167" si="179">L22</f>
        <v>52 Skilled metal, electrical and electronic trades</v>
      </c>
      <c r="M167" s="11">
        <f t="shared" si="179"/>
        <v>16.552445154012798</v>
      </c>
      <c r="N167" s="11">
        <f t="shared" si="179"/>
        <v>16.678417202254213</v>
      </c>
      <c r="O167" s="11">
        <f t="shared" si="179"/>
        <v>14.028997683265747</v>
      </c>
      <c r="P167" s="11">
        <f t="shared" si="179"/>
        <v>13.495460010318443</v>
      </c>
      <c r="Q167" s="11">
        <f t="shared" si="179"/>
        <v>12.370379069432719</v>
      </c>
      <c r="S167" s="40">
        <f t="shared" si="150"/>
        <v>-3.2540269098317198</v>
      </c>
      <c r="T167" s="40">
        <f t="shared" si="151"/>
        <v>-0.83530260081742247</v>
      </c>
      <c r="W167" s="10" t="str">
        <f t="shared" ref="W167:AB167" si="180">W22</f>
        <v>52 Skilled metal, electrical and electronic trades</v>
      </c>
      <c r="X167" s="11">
        <f t="shared" si="180"/>
        <v>0.2216201649290851</v>
      </c>
      <c r="Y167" s="11">
        <f t="shared" si="180"/>
        <v>0.36739748445440046</v>
      </c>
      <c r="Z167" s="11">
        <f t="shared" si="180"/>
        <v>0.29628277907961259</v>
      </c>
      <c r="AA167" s="11">
        <f t="shared" si="180"/>
        <v>0.64103539628011086</v>
      </c>
      <c r="AB167" s="11">
        <f t="shared" si="180"/>
        <v>0.77754009255483791</v>
      </c>
      <c r="AD167" s="40">
        <f t="shared" si="153"/>
        <v>5.9789048066962058</v>
      </c>
      <c r="AE167" s="40">
        <f t="shared" si="154"/>
        <v>6.6435087089770528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11.557252695510499</v>
      </c>
      <c r="C168" s="11">
        <f t="shared" si="146"/>
        <v>13.834654228150834</v>
      </c>
      <c r="D168" s="11">
        <f t="shared" si="146"/>
        <v>11.320483138401352</v>
      </c>
      <c r="E168" s="11">
        <f t="shared" si="146"/>
        <v>11.442177139520947</v>
      </c>
      <c r="F168" s="11">
        <f t="shared" si="146"/>
        <v>10.032468721714668</v>
      </c>
      <c r="H168" s="40">
        <f t="shared" si="147"/>
        <v>-0.41313278809338438</v>
      </c>
      <c r="I168" s="40">
        <f t="shared" si="148"/>
        <v>-0.80201354789701806</v>
      </c>
      <c r="L168" s="10" t="str">
        <f t="shared" ref="L168:Q168" si="181">L23</f>
        <v>53 Skilled construction and building trades</v>
      </c>
      <c r="M168" s="11">
        <f t="shared" si="181"/>
        <v>11.407267362550103</v>
      </c>
      <c r="N168" s="11">
        <f t="shared" si="181"/>
        <v>13.691394804140851</v>
      </c>
      <c r="O168" s="11">
        <f t="shared" si="181"/>
        <v>11.148274782662355</v>
      </c>
      <c r="P168" s="11">
        <f t="shared" si="181"/>
        <v>11.264329583632456</v>
      </c>
      <c r="Q168" s="11">
        <f t="shared" si="181"/>
        <v>9.8333124319502581</v>
      </c>
      <c r="S168" s="40">
        <f t="shared" si="150"/>
        <v>-0.45826439594742752</v>
      </c>
      <c r="T168" s="40">
        <f t="shared" si="151"/>
        <v>-0.83323524921005143</v>
      </c>
      <c r="W168" s="10" t="str">
        <f t="shared" ref="W168:AB168" si="182">W23</f>
        <v>53 Skilled construction and building trades</v>
      </c>
      <c r="X168" s="11">
        <f t="shared" si="182"/>
        <v>0.14998533296040462</v>
      </c>
      <c r="Y168" s="11">
        <f t="shared" si="182"/>
        <v>0.14325942400999045</v>
      </c>
      <c r="Z168" s="11">
        <f t="shared" si="182"/>
        <v>0.17220835573898685</v>
      </c>
      <c r="AA168" s="11">
        <f t="shared" si="182"/>
        <v>0.1778475558884863</v>
      </c>
      <c r="AB168" s="11">
        <f t="shared" si="182"/>
        <v>0.19915628976441849</v>
      </c>
      <c r="AD168" s="40">
        <f t="shared" si="153"/>
        <v>2.8018868096514105</v>
      </c>
      <c r="AE168" s="40">
        <f t="shared" si="154"/>
        <v>0.97394411658699998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6.2268062885969107</v>
      </c>
      <c r="C169" s="11">
        <f t="shared" si="146"/>
        <v>5.4988513959224425</v>
      </c>
      <c r="D169" s="11">
        <f t="shared" si="146"/>
        <v>5.5307568859050402</v>
      </c>
      <c r="E169" s="11">
        <f t="shared" si="146"/>
        <v>5.327032909073961</v>
      </c>
      <c r="F169" s="11">
        <f t="shared" si="146"/>
        <v>5.0656413041074355</v>
      </c>
      <c r="H169" s="40">
        <f t="shared" si="147"/>
        <v>-2.3428956757103103</v>
      </c>
      <c r="I169" s="40">
        <f t="shared" si="148"/>
        <v>-0.58391475703162277</v>
      </c>
      <c r="L169" s="10" t="str">
        <f t="shared" ref="L169:Q169" si="183">L24</f>
        <v>54 Textiles, printing and other skilled trades</v>
      </c>
      <c r="M169" s="11">
        <f t="shared" si="183"/>
        <v>4.0063419021547126</v>
      </c>
      <c r="N169" s="11">
        <f t="shared" si="183"/>
        <v>3.5349456676549771</v>
      </c>
      <c r="O169" s="11">
        <f t="shared" si="183"/>
        <v>3.255754526393654</v>
      </c>
      <c r="P169" s="11">
        <f t="shared" si="183"/>
        <v>3.0810971283417885</v>
      </c>
      <c r="Q169" s="11">
        <f t="shared" si="183"/>
        <v>2.8357534341852588</v>
      </c>
      <c r="S169" s="40">
        <f t="shared" si="150"/>
        <v>-4.0641939716097202</v>
      </c>
      <c r="T169" s="40">
        <f t="shared" si="151"/>
        <v>-0.9165497771512876</v>
      </c>
      <c r="W169" s="10" t="str">
        <f t="shared" ref="W169:AB169" si="184">W24</f>
        <v>54 Textiles, printing and other skilled trades</v>
      </c>
      <c r="X169" s="11">
        <f t="shared" si="184"/>
        <v>2.2204643864422047</v>
      </c>
      <c r="Y169" s="11">
        <f t="shared" si="184"/>
        <v>1.9639057282674666</v>
      </c>
      <c r="Z169" s="11">
        <f t="shared" si="184"/>
        <v>2.2750023595113888</v>
      </c>
      <c r="AA169" s="11">
        <f t="shared" si="184"/>
        <v>2.2459357807321765</v>
      </c>
      <c r="AB169" s="11">
        <f t="shared" si="184"/>
        <v>2.2298878699221758</v>
      </c>
      <c r="AD169" s="40">
        <f t="shared" si="153"/>
        <v>0.48647411085975811</v>
      </c>
      <c r="AE169" s="40">
        <f t="shared" si="154"/>
        <v>-0.13344280505928063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26.024487536085125</v>
      </c>
      <c r="C170" s="11">
        <f t="shared" si="146"/>
        <v>27.093321992832024</v>
      </c>
      <c r="D170" s="11">
        <f t="shared" si="146"/>
        <v>26.231330479280626</v>
      </c>
      <c r="E170" s="11">
        <f t="shared" si="146"/>
        <v>28.50953092871918</v>
      </c>
      <c r="F170" s="11">
        <f t="shared" si="146"/>
        <v>31.133423745441398</v>
      </c>
      <c r="H170" s="40">
        <f t="shared" si="147"/>
        <v>0.15845727254049091</v>
      </c>
      <c r="I170" s="40">
        <f t="shared" si="148"/>
        <v>1.1487307780517098</v>
      </c>
      <c r="L170" s="10" t="str">
        <f t="shared" ref="L170:Q170" si="185">L25</f>
        <v>61 Caring personal service occupations</v>
      </c>
      <c r="M170" s="11">
        <f t="shared" si="185"/>
        <v>2.8990275146286772</v>
      </c>
      <c r="N170" s="11">
        <f t="shared" si="185"/>
        <v>3.0280997501466071</v>
      </c>
      <c r="O170" s="11">
        <f t="shared" si="185"/>
        <v>2.8808647998686161</v>
      </c>
      <c r="P170" s="11">
        <f t="shared" si="185"/>
        <v>3.5580547466467802</v>
      </c>
      <c r="Q170" s="11">
        <f t="shared" si="185"/>
        <v>4.0643916214821036</v>
      </c>
      <c r="S170" s="40">
        <f t="shared" si="150"/>
        <v>-0.12561731860207814</v>
      </c>
      <c r="T170" s="40">
        <f t="shared" si="151"/>
        <v>2.3210162005195878</v>
      </c>
      <c r="W170" s="10" t="str">
        <f t="shared" ref="W170:AB170" si="186">W25</f>
        <v>61 Caring personal service occupations</v>
      </c>
      <c r="X170" s="11">
        <f t="shared" si="186"/>
        <v>23.125460021456451</v>
      </c>
      <c r="Y170" s="11">
        <f t="shared" si="186"/>
        <v>24.065222242685419</v>
      </c>
      <c r="Z170" s="11">
        <f t="shared" si="186"/>
        <v>23.350465679412011</v>
      </c>
      <c r="AA170" s="11">
        <f t="shared" si="186"/>
        <v>24.951476182072398</v>
      </c>
      <c r="AB170" s="11">
        <f t="shared" si="186"/>
        <v>27.069032123959285</v>
      </c>
      <c r="AD170" s="40">
        <f t="shared" si="153"/>
        <v>0.19384265923614308</v>
      </c>
      <c r="AE170" s="40">
        <f t="shared" si="154"/>
        <v>0.99002477828888935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7.3490190056784446</v>
      </c>
      <c r="C171" s="11">
        <f t="shared" si="146"/>
        <v>7.1122458102282842</v>
      </c>
      <c r="D171" s="11">
        <f t="shared" si="146"/>
        <v>6.4708358945317466</v>
      </c>
      <c r="E171" s="11">
        <f t="shared" si="146"/>
        <v>6.6682646747637992</v>
      </c>
      <c r="F171" s="11">
        <f t="shared" si="146"/>
        <v>6.8703498128610239</v>
      </c>
      <c r="H171" s="40">
        <f t="shared" si="147"/>
        <v>-2.5131128713996587</v>
      </c>
      <c r="I171" s="40">
        <f t="shared" si="148"/>
        <v>0.40019684566654501</v>
      </c>
      <c r="L171" s="10" t="str">
        <f t="shared" ref="L171:Q171" si="187">L26</f>
        <v>62 Leisure, travel and related personal service occupations</v>
      </c>
      <c r="M171" s="11">
        <f t="shared" si="187"/>
        <v>1.9727054791854517</v>
      </c>
      <c r="N171" s="11">
        <f t="shared" si="187"/>
        <v>2.0572816488630123</v>
      </c>
      <c r="O171" s="11">
        <f t="shared" si="187"/>
        <v>1.950654916104485</v>
      </c>
      <c r="P171" s="11">
        <f t="shared" si="187"/>
        <v>2.0441400093638187</v>
      </c>
      <c r="Q171" s="11">
        <f t="shared" si="187"/>
        <v>2.1770203965127775</v>
      </c>
      <c r="S171" s="40">
        <f t="shared" si="150"/>
        <v>-0.22456287282028864</v>
      </c>
      <c r="T171" s="40">
        <f t="shared" si="151"/>
        <v>0.7346318142601227</v>
      </c>
      <c r="W171" s="10" t="str">
        <f t="shared" ref="W171:AB171" si="188">W26</f>
        <v>62 Leisure, travel and related personal service occupations</v>
      </c>
      <c r="X171" s="11">
        <f t="shared" si="188"/>
        <v>5.376313526492992</v>
      </c>
      <c r="Y171" s="11">
        <f t="shared" si="188"/>
        <v>5.0549641613652634</v>
      </c>
      <c r="Z171" s="11">
        <f t="shared" si="188"/>
        <v>4.5201809784272653</v>
      </c>
      <c r="AA171" s="11">
        <f t="shared" si="188"/>
        <v>4.6241246653999815</v>
      </c>
      <c r="AB171" s="11">
        <f t="shared" si="188"/>
        <v>4.6933294163482415</v>
      </c>
      <c r="AD171" s="40">
        <f t="shared" si="153"/>
        <v>-3.4095371333983548</v>
      </c>
      <c r="AE171" s="40">
        <f t="shared" si="154"/>
        <v>0.25091556724783359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0.3098348062065609</v>
      </c>
      <c r="C172" s="11">
        <f t="shared" si="146"/>
        <v>0.26859565754938841</v>
      </c>
      <c r="D172" s="11">
        <f t="shared" si="146"/>
        <v>0.33166066523220966</v>
      </c>
      <c r="E172" s="11">
        <f t="shared" si="146"/>
        <v>0.28154441045912221</v>
      </c>
      <c r="F172" s="11">
        <f t="shared" si="146"/>
        <v>0.30691890794913329</v>
      </c>
      <c r="H172" s="40">
        <f t="shared" si="147"/>
        <v>1.3707717180811541</v>
      </c>
      <c r="I172" s="40">
        <f t="shared" si="148"/>
        <v>-0.51552514669643834</v>
      </c>
      <c r="L172" s="10" t="str">
        <f t="shared" ref="L172:Q172" si="189">L27</f>
        <v>63 Community and civil enforcement occupations</v>
      </c>
      <c r="M172" s="11">
        <f t="shared" si="189"/>
        <v>0.23625557249243034</v>
      </c>
      <c r="N172" s="11">
        <f t="shared" si="189"/>
        <v>0.17727427513944602</v>
      </c>
      <c r="O172" s="11">
        <f t="shared" si="189"/>
        <v>0.25199899855570612</v>
      </c>
      <c r="P172" s="11">
        <f t="shared" si="189"/>
        <v>0.17476914044143005</v>
      </c>
      <c r="Q172" s="11">
        <f t="shared" si="189"/>
        <v>0.19959750839813456</v>
      </c>
      <c r="S172" s="40">
        <f t="shared" si="150"/>
        <v>1.2985784431734038</v>
      </c>
      <c r="T172" s="40">
        <f t="shared" si="151"/>
        <v>-1.5421336564346966</v>
      </c>
      <c r="W172" s="10" t="str">
        <f t="shared" ref="W172:AB172" si="190">W27</f>
        <v>63 Community and civil enforcement occupations</v>
      </c>
      <c r="X172" s="11">
        <f t="shared" si="190"/>
        <v>7.3579233714130818E-2</v>
      </c>
      <c r="Y172" s="11">
        <f t="shared" si="190"/>
        <v>9.1321382409942628E-2</v>
      </c>
      <c r="Z172" s="11">
        <f t="shared" si="190"/>
        <v>7.9661666676503484E-2</v>
      </c>
      <c r="AA172" s="11">
        <f t="shared" si="190"/>
        <v>0.10677527001769235</v>
      </c>
      <c r="AB172" s="11">
        <f t="shared" si="190"/>
        <v>0.10732139955099851</v>
      </c>
      <c r="AD172" s="40">
        <f t="shared" si="153"/>
        <v>1.6011972376783312</v>
      </c>
      <c r="AE172" s="40">
        <f t="shared" si="154"/>
        <v>2.006801294571936</v>
      </c>
    </row>
    <row r="173" spans="1:31" x14ac:dyDescent="0.2">
      <c r="A173" s="10" t="str">
        <f t="shared" si="142"/>
        <v>71 Sales occupations</v>
      </c>
      <c r="B173" s="11">
        <f t="shared" si="142"/>
        <v>20.638352412372072</v>
      </c>
      <c r="C173" s="11">
        <f t="shared" si="146"/>
        <v>18.251367900572472</v>
      </c>
      <c r="D173" s="11">
        <f t="shared" si="146"/>
        <v>17.790822952182292</v>
      </c>
      <c r="E173" s="11">
        <f t="shared" si="146"/>
        <v>16.498636589352021</v>
      </c>
      <c r="F173" s="11">
        <f t="shared" si="146"/>
        <v>15.677166756594508</v>
      </c>
      <c r="H173" s="40">
        <f t="shared" si="147"/>
        <v>-2.9257144835158622</v>
      </c>
      <c r="I173" s="40">
        <f t="shared" si="148"/>
        <v>-0.83963820083514662</v>
      </c>
      <c r="L173" s="10" t="str">
        <f t="shared" ref="L173:Q173" si="191">L28</f>
        <v>71 Sales occupations</v>
      </c>
      <c r="M173" s="11">
        <f t="shared" si="191"/>
        <v>8.2330666499350542</v>
      </c>
      <c r="N173" s="11">
        <f t="shared" si="191"/>
        <v>7.8199205732129284</v>
      </c>
      <c r="O173" s="11">
        <f t="shared" si="191"/>
        <v>7.6533085427332104</v>
      </c>
      <c r="P173" s="11">
        <f t="shared" si="191"/>
        <v>7.211006865483462</v>
      </c>
      <c r="Q173" s="11">
        <f t="shared" si="191"/>
        <v>6.9516152775049145</v>
      </c>
      <c r="S173" s="40">
        <f t="shared" si="150"/>
        <v>-1.4497981341158095</v>
      </c>
      <c r="T173" s="40">
        <f t="shared" si="151"/>
        <v>-0.63904269452434992</v>
      </c>
      <c r="W173" s="10" t="str">
        <f t="shared" ref="W173:AB173" si="192">W28</f>
        <v>71 Sales occupations</v>
      </c>
      <c r="X173" s="11">
        <f t="shared" si="192"/>
        <v>12.405285762436964</v>
      </c>
      <c r="Y173" s="11">
        <f t="shared" si="192"/>
        <v>10.43144732735953</v>
      </c>
      <c r="Z173" s="11">
        <f t="shared" si="192"/>
        <v>10.137514409449087</v>
      </c>
      <c r="AA173" s="11">
        <f t="shared" si="192"/>
        <v>9.287629723868573</v>
      </c>
      <c r="AB173" s="11">
        <f t="shared" si="192"/>
        <v>8.7255514790895869</v>
      </c>
      <c r="AD173" s="40">
        <f t="shared" si="153"/>
        <v>-3.9571713677350906</v>
      </c>
      <c r="AE173" s="40">
        <f t="shared" si="154"/>
        <v>-0.99493192943665987</v>
      </c>
    </row>
    <row r="174" spans="1:31" x14ac:dyDescent="0.2">
      <c r="A174" s="10" t="str">
        <f t="shared" si="142"/>
        <v>72 Customer service occupations</v>
      </c>
      <c r="B174" s="11">
        <f t="shared" si="142"/>
        <v>5.4417813694062458</v>
      </c>
      <c r="C174" s="11">
        <f t="shared" si="146"/>
        <v>5.7057518305224804</v>
      </c>
      <c r="D174" s="11">
        <f t="shared" si="146"/>
        <v>5.8404256969761121</v>
      </c>
      <c r="E174" s="11">
        <f t="shared" si="146"/>
        <v>7.6741504666626614</v>
      </c>
      <c r="F174" s="11">
        <f t="shared" si="146"/>
        <v>8.8920224041700742</v>
      </c>
      <c r="H174" s="40">
        <f t="shared" si="147"/>
        <v>1.4239879276242595</v>
      </c>
      <c r="I174" s="40">
        <f t="shared" si="148"/>
        <v>2.8419737382112453</v>
      </c>
      <c r="L174" s="10" t="str">
        <f t="shared" ref="L174:Q174" si="193">L29</f>
        <v>72 Customer service occupations</v>
      </c>
      <c r="M174" s="11">
        <f t="shared" si="193"/>
        <v>2.3155529515520286</v>
      </c>
      <c r="N174" s="11">
        <f t="shared" si="193"/>
        <v>2.1330021088232551</v>
      </c>
      <c r="O174" s="11">
        <f t="shared" si="193"/>
        <v>2.4398976174760927</v>
      </c>
      <c r="P174" s="11">
        <f t="shared" si="193"/>
        <v>3.4820396358140768</v>
      </c>
      <c r="Q174" s="11">
        <f t="shared" si="193"/>
        <v>4.1342211624980161</v>
      </c>
      <c r="S174" s="40">
        <f t="shared" si="150"/>
        <v>1.0516425626608372</v>
      </c>
      <c r="T174" s="40">
        <f t="shared" si="151"/>
        <v>3.5781476938134382</v>
      </c>
      <c r="W174" s="10" t="str">
        <f t="shared" ref="W174:AB174" si="194">W29</f>
        <v>72 Customer service occupations</v>
      </c>
      <c r="X174" s="11">
        <f t="shared" si="194"/>
        <v>3.1262284178542159</v>
      </c>
      <c r="Y174" s="11">
        <f t="shared" si="194"/>
        <v>3.5727497216992203</v>
      </c>
      <c r="Z174" s="11">
        <f t="shared" si="194"/>
        <v>3.400528079500015</v>
      </c>
      <c r="AA174" s="11">
        <f t="shared" si="194"/>
        <v>4.1921108308485797</v>
      </c>
      <c r="AB174" s="11">
        <f t="shared" si="194"/>
        <v>4.7578012416720643</v>
      </c>
      <c r="AD174" s="40">
        <f t="shared" si="153"/>
        <v>1.6962951785637781</v>
      </c>
      <c r="AE174" s="40">
        <f>IF(AB$151-Z$151 &lt;&gt; 0,(EXP(LN(AB174/Z174)/(AB$151-Z$151))-1)*100,0)</f>
        <v>2.2642871391647335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13.169877729157248</v>
      </c>
      <c r="C175" s="11">
        <f t="shared" si="146"/>
        <v>12.679300680693585</v>
      </c>
      <c r="D175" s="11">
        <f t="shared" si="146"/>
        <v>10.907830827541297</v>
      </c>
      <c r="E175" s="11">
        <f t="shared" si="146"/>
        <v>13.303078149492167</v>
      </c>
      <c r="F175" s="11">
        <f t="shared" si="146"/>
        <v>13.063019982548646</v>
      </c>
      <c r="H175" s="40">
        <f t="shared" si="147"/>
        <v>-3.6988817562224829</v>
      </c>
      <c r="I175" s="40">
        <f t="shared" si="148"/>
        <v>1.2092826070459806</v>
      </c>
      <c r="L175" s="10" t="str">
        <f t="shared" ref="L175:Q175" si="195">L30</f>
        <v>81 Process, plant and machine operatives</v>
      </c>
      <c r="M175" s="11">
        <f t="shared" si="195"/>
        <v>10.549333155909425</v>
      </c>
      <c r="N175" s="11">
        <f t="shared" si="195"/>
        <v>9.9674118511520842</v>
      </c>
      <c r="O175" s="11">
        <f t="shared" si="195"/>
        <v>8.522931056446529</v>
      </c>
      <c r="P175" s="11">
        <f t="shared" si="195"/>
        <v>10.248327064280415</v>
      </c>
      <c r="Q175" s="11">
        <f t="shared" si="195"/>
        <v>9.8914836359960887</v>
      </c>
      <c r="S175" s="40">
        <f t="shared" si="150"/>
        <v>-4.1763314591353184</v>
      </c>
      <c r="T175" s="40">
        <f t="shared" si="151"/>
        <v>0.99770317129737052</v>
      </c>
      <c r="W175" s="10" t="str">
        <f t="shared" ref="W175:AB175" si="196">W30</f>
        <v>81 Process, plant and machine operatives</v>
      </c>
      <c r="X175" s="11">
        <f t="shared" si="196"/>
        <v>2.6205445732478152</v>
      </c>
      <c r="Y175" s="11">
        <f t="shared" si="196"/>
        <v>2.7118888295415116</v>
      </c>
      <c r="Z175" s="11">
        <f t="shared" si="196"/>
        <v>2.3848997710947635</v>
      </c>
      <c r="AA175" s="11">
        <f t="shared" si="196"/>
        <v>3.0547510852117497</v>
      </c>
      <c r="AB175" s="11">
        <f t="shared" si="196"/>
        <v>3.1715363465525508</v>
      </c>
      <c r="AD175" s="40">
        <f t="shared" si="153"/>
        <v>-1.8668552943145067</v>
      </c>
      <c r="AE175" s="40">
        <f t="shared" si="154"/>
        <v>1.9185659012250111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14.934936254721073</v>
      </c>
      <c r="C176" s="11">
        <f t="shared" si="146"/>
        <v>17.327510453612852</v>
      </c>
      <c r="D176" s="11">
        <f t="shared" si="146"/>
        <v>15.261057389166524</v>
      </c>
      <c r="E176" s="11">
        <f t="shared" si="146"/>
        <v>16.943348895727993</v>
      </c>
      <c r="F176" s="11">
        <f t="shared" si="146"/>
        <v>17.395729011500148</v>
      </c>
      <c r="H176" s="40">
        <f t="shared" si="147"/>
        <v>0.43295719382288045</v>
      </c>
      <c r="I176" s="40">
        <f t="shared" si="148"/>
        <v>0.87662270805797249</v>
      </c>
      <c r="L176" s="10" t="str">
        <f t="shared" ref="L176:Q176" si="197">L31</f>
        <v>82 Transport and mobile machine drivers and operatives</v>
      </c>
      <c r="M176" s="11">
        <f t="shared" si="197"/>
        <v>14.246869366851945</v>
      </c>
      <c r="N176" s="11">
        <f t="shared" si="197"/>
        <v>16.543148690519491</v>
      </c>
      <c r="O176" s="11">
        <f t="shared" si="197"/>
        <v>14.602402974290651</v>
      </c>
      <c r="P176" s="11">
        <f t="shared" si="197"/>
        <v>15.90956259840533</v>
      </c>
      <c r="Q176" s="11">
        <f t="shared" si="197"/>
        <v>16.183257550328868</v>
      </c>
      <c r="S176" s="40">
        <f t="shared" si="150"/>
        <v>0.49419540566271181</v>
      </c>
      <c r="T176" s="40">
        <f t="shared" si="151"/>
        <v>0.68762751468673944</v>
      </c>
      <c r="W176" s="10" t="str">
        <f t="shared" ref="W176:AB176" si="198">W31</f>
        <v>82 Transport and mobile machine drivers and operatives</v>
      </c>
      <c r="X176" s="11">
        <f t="shared" si="198"/>
        <v>0.68806688786912051</v>
      </c>
      <c r="Y176" s="11">
        <f t="shared" si="198"/>
        <v>0.78436176309335526</v>
      </c>
      <c r="Z176" s="11">
        <f t="shared" si="198"/>
        <v>0.6586544148758724</v>
      </c>
      <c r="AA176" s="11">
        <f t="shared" si="198"/>
        <v>1.0337862973226546</v>
      </c>
      <c r="AB176" s="11">
        <f t="shared" si="198"/>
        <v>1.2124714611712419</v>
      </c>
      <c r="AD176" s="40">
        <f t="shared" si="153"/>
        <v>-0.86993528120453689</v>
      </c>
      <c r="AE176" s="40">
        <f t="shared" si="154"/>
        <v>4.1519953317787239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7.2892077430193343</v>
      </c>
      <c r="C177" s="11">
        <f t="shared" si="146"/>
        <v>6.5570686439459411</v>
      </c>
      <c r="D177" s="11">
        <f t="shared" si="146"/>
        <v>5.6715699131437916</v>
      </c>
      <c r="E177" s="11">
        <f t="shared" si="146"/>
        <v>4.8834554240661676</v>
      </c>
      <c r="F177" s="11">
        <f t="shared" si="146"/>
        <v>4.6149485583105969</v>
      </c>
      <c r="H177" s="40">
        <f t="shared" si="147"/>
        <v>-4.8947279029047941</v>
      </c>
      <c r="I177" s="40">
        <f t="shared" si="148"/>
        <v>-1.3650326934989354</v>
      </c>
      <c r="L177" s="10" t="str">
        <f t="shared" ref="L177:Q178" si="199">L32</f>
        <v>91 Elementary trades and related occupations</v>
      </c>
      <c r="M177" s="11">
        <f t="shared" si="199"/>
        <v>5.4887824239789653</v>
      </c>
      <c r="N177" s="11">
        <f t="shared" si="199"/>
        <v>5.0047374723636855</v>
      </c>
      <c r="O177" s="11">
        <f t="shared" si="199"/>
        <v>4.4500401367716309</v>
      </c>
      <c r="P177" s="11">
        <f t="shared" si="199"/>
        <v>3.818413501162639</v>
      </c>
      <c r="Q177" s="11">
        <f t="shared" si="199"/>
        <v>3.6071868700405392</v>
      </c>
      <c r="S177" s="40">
        <f t="shared" si="150"/>
        <v>-4.1090585565493836</v>
      </c>
      <c r="T177" s="40">
        <f t="shared" si="151"/>
        <v>-1.3901463554853333</v>
      </c>
      <c r="W177" s="10" t="str">
        <f t="shared" ref="W177:AB178" si="200">W32</f>
        <v>91 Elementary trades and related occupations</v>
      </c>
      <c r="X177" s="11">
        <f t="shared" si="200"/>
        <v>1.8004253190403576</v>
      </c>
      <c r="Y177" s="11">
        <f t="shared" si="200"/>
        <v>1.5523311715822563</v>
      </c>
      <c r="Z177" s="11">
        <f t="shared" si="200"/>
        <v>1.221529776372158</v>
      </c>
      <c r="AA177" s="11">
        <f t="shared" si="200"/>
        <v>1.0650419229035202</v>
      </c>
      <c r="AB177" s="11">
        <f t="shared" si="200"/>
        <v>1.0077616882700624</v>
      </c>
      <c r="AD177" s="40">
        <f t="shared" si="153"/>
        <v>-7.465051148612611</v>
      </c>
      <c r="AE177" s="40">
        <f t="shared" si="154"/>
        <v>-1.2742930260866481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29.127328521942413</v>
      </c>
      <c r="C178" s="11">
        <f t="shared" si="146"/>
        <v>28.90485013219519</v>
      </c>
      <c r="D178" s="11">
        <f t="shared" si="146"/>
        <v>26.116993840779486</v>
      </c>
      <c r="E178" s="11">
        <f t="shared" si="146"/>
        <v>26.867783572338546</v>
      </c>
      <c r="F178" s="11">
        <f t="shared" si="146"/>
        <v>25.47655968281855</v>
      </c>
      <c r="H178" s="40">
        <f>IF(D$151-B$151 &lt;&gt; 0,(EXP(LN(D178/B178)/(D$151-B$151))-1)*100,0)</f>
        <v>-2.1581836311491909</v>
      </c>
      <c r="I178" s="40">
        <f t="shared" ref="I178" si="201">IF(F$151-D$151 &lt;&gt; 0,(EXP(LN(F178/D178)/(F$151-D$151))-1)*100,0)</f>
        <v>-0.16537913889007605</v>
      </c>
      <c r="L178" s="10" t="str">
        <f t="shared" si="199"/>
        <v>92 Elementary administration and service occupations</v>
      </c>
      <c r="M178" s="11">
        <f t="shared" si="199"/>
        <v>14.663016156614562</v>
      </c>
      <c r="N178" s="11">
        <f t="shared" si="199"/>
        <v>13.738656016554296</v>
      </c>
      <c r="O178" s="11">
        <f t="shared" si="199"/>
        <v>12.89644795897477</v>
      </c>
      <c r="P178" s="11">
        <f t="shared" si="199"/>
        <v>13.992912488055865</v>
      </c>
      <c r="Q178" s="11">
        <f t="shared" si="199"/>
        <v>13.36344288132033</v>
      </c>
      <c r="S178" s="40">
        <f t="shared" ref="S178" si="202">IF(O$151-M$151 &lt;&gt; 0,(EXP(LN(O178/M178)/(O$151-M$151))-1)*100,0)</f>
        <v>-2.5348491332912726</v>
      </c>
      <c r="T178" s="40">
        <f t="shared" ref="T178" si="203">IF(Q$151-O$151 &lt;&gt; 0,(EXP(LN(Q178/O178)/(Q$151-O$151))-1)*100,0)</f>
        <v>0.2374208257534427</v>
      </c>
      <c r="W178" s="10" t="str">
        <f t="shared" si="200"/>
        <v>92 Elementary administration and service occupations</v>
      </c>
      <c r="X178" s="11">
        <f t="shared" si="200"/>
        <v>14.46431236532789</v>
      </c>
      <c r="Y178" s="11">
        <f t="shared" si="200"/>
        <v>15.166194115640845</v>
      </c>
      <c r="Z178" s="11">
        <f t="shared" si="200"/>
        <v>13.220545881804714</v>
      </c>
      <c r="AA178" s="11">
        <f t="shared" si="200"/>
        <v>12.87487108428264</v>
      </c>
      <c r="AB178" s="11">
        <f t="shared" si="200"/>
        <v>12.113116801498238</v>
      </c>
      <c r="AD178" s="40">
        <f t="shared" ref="AD178" si="204">IF(Z$151-X$151 &lt;&gt; 0,(EXP(LN(Z178/X178)/(Z$151-X$151))-1)*100,0)</f>
        <v>-1.7821735235845515</v>
      </c>
      <c r="AE178" s="40">
        <f t="shared" ref="AE178" si="205">IF(AB$151-Z$151 &lt;&gt; 0,(EXP(LN(AB178/Z178)/(AB$151-Z$151))-1)*100,0)</f>
        <v>-0.58152407850050603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322.96300000000008</v>
      </c>
      <c r="C180" s="34">
        <f t="shared" si="206"/>
        <v>337.18300000000011</v>
      </c>
      <c r="D180" s="34">
        <f t="shared" si="206"/>
        <v>328.12800000000016</v>
      </c>
      <c r="E180" s="34">
        <f t="shared" si="206"/>
        <v>339.34300000000007</v>
      </c>
      <c r="F180" s="34">
        <f t="shared" si="206"/>
        <v>351.06999999999988</v>
      </c>
      <c r="H180" s="43">
        <f>IF(D$151-B$151 &lt;&gt; 0,(EXP(LN(D180/B180)/(D$151-B$151))-1)*100,0)</f>
        <v>0.31782420520674037</v>
      </c>
      <c r="I180" s="43">
        <f t="shared" si="148"/>
        <v>0.45156220068820474</v>
      </c>
      <c r="L180" s="231" t="str">
        <f t="shared" ref="L180:Q180" si="207">L35</f>
        <v>All occupations</v>
      </c>
      <c r="M180" s="34">
        <f t="shared" si="207"/>
        <v>174.87166033058665</v>
      </c>
      <c r="N180" s="34">
        <f t="shared" si="207"/>
        <v>183.01033669634526</v>
      </c>
      <c r="O180" s="34">
        <f t="shared" si="207"/>
        <v>175.79233161959155</v>
      </c>
      <c r="P180" s="34">
        <f t="shared" si="207"/>
        <v>181.34400264547048</v>
      </c>
      <c r="Q180" s="34">
        <f t="shared" si="207"/>
        <v>185.63056666114826</v>
      </c>
      <c r="S180" s="43">
        <f t="shared" ref="S180" si="208">IF(O$151-M$151 &lt;&gt; 0,(EXP(LN(O180/M180)/(O$151-M$151))-1)*100,0)</f>
        <v>0.10507574694975652</v>
      </c>
      <c r="T180" s="43">
        <f t="shared" ref="T180" si="209">IF(Q$151-O$151 &lt;&gt; 0,(EXP(LN(Q180/O180)/(Q$151-O$151))-1)*100,0)</f>
        <v>0.36369399049358542</v>
      </c>
      <c r="W180" s="231" t="str">
        <f t="shared" ref="W180:AB180" si="210">W35</f>
        <v>All occupations</v>
      </c>
      <c r="X180" s="34">
        <f t="shared" si="210"/>
        <v>148.0913396694134</v>
      </c>
      <c r="Y180" s="34">
        <f t="shared" si="210"/>
        <v>154.17266330365476</v>
      </c>
      <c r="Z180" s="34">
        <f t="shared" si="210"/>
        <v>152.33566838040855</v>
      </c>
      <c r="AA180" s="34">
        <f t="shared" si="210"/>
        <v>157.99899735452948</v>
      </c>
      <c r="AB180" s="34">
        <f t="shared" si="210"/>
        <v>165.43943333885164</v>
      </c>
      <c r="AD180" s="43">
        <f t="shared" ref="AD180" si="211">IF(Z$151-X$151 &lt;&gt; 0,(EXP(LN(Z180/X180)/(Z$151-X$151))-1)*100,0)</f>
        <v>0.56674369620568488</v>
      </c>
      <c r="AE180" s="43">
        <f t="shared" ref="AE180" si="212">IF(AB$151-Z$151 &lt;&gt; 0,(EXP(LN(AB180/Z180)/(AB$151-Z$151))-1)*100,0)</f>
        <v>0.55164086895809206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Stoke-on-Trent and Staffordshire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26.820049532700921</v>
      </c>
      <c r="C7" s="31">
        <f>'Occ T1'!C8</f>
        <v>30.303254297307696</v>
      </c>
      <c r="D7" s="31">
        <f>'Occ T1'!D8</f>
        <v>31.12657592511388</v>
      </c>
      <c r="E7" s="31">
        <f>'Occ T1'!E8</f>
        <v>32.134081192291291</v>
      </c>
      <c r="F7" s="31">
        <f>'Occ T1'!F8</f>
        <v>36.240366348442414</v>
      </c>
      <c r="H7" s="31">
        <f>C7-B7</f>
        <v>3.483204764606775</v>
      </c>
      <c r="I7" s="31">
        <f>D7-C7</f>
        <v>0.8233216278061839</v>
      </c>
      <c r="J7" s="31">
        <f>E7-D7</f>
        <v>1.007505267177411</v>
      </c>
      <c r="K7" s="31">
        <f>F7-E7</f>
        <v>4.1062851561511238</v>
      </c>
      <c r="L7" s="31">
        <f>F7-D7</f>
        <v>5.1137904233285347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18.564461207307264</v>
      </c>
      <c r="C8" s="32">
        <f>'Occ T2'!C8</f>
        <v>21.655196509733251</v>
      </c>
      <c r="D8" s="32">
        <f>'Occ T2'!D8</f>
        <v>22.160382392968671</v>
      </c>
      <c r="E8" s="32">
        <f>'Occ T2'!E8</f>
        <v>20.922137363180479</v>
      </c>
      <c r="F8" s="32">
        <f>'Occ T2'!F8</f>
        <v>23.139922172430555</v>
      </c>
      <c r="H8" s="31">
        <f t="shared" ref="H8:H9" si="0">C8-B8</f>
        <v>3.0907353024259869</v>
      </c>
      <c r="I8" s="31">
        <f t="shared" ref="I8:I9" si="1">D8-C8</f>
        <v>0.50518588323541991</v>
      </c>
      <c r="J8" s="31">
        <f t="shared" ref="J8:J9" si="2">E8-D8</f>
        <v>-1.2382450297881924</v>
      </c>
      <c r="K8" s="31">
        <f t="shared" ref="K8:K9" si="3">F8-E8</f>
        <v>2.2177848092500767</v>
      </c>
      <c r="L8" s="31">
        <f t="shared" ref="L8:L49" si="4">F8-D8</f>
        <v>0.97953977946188431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8.2555883253936582</v>
      </c>
      <c r="C9" s="32">
        <f>'Occ T2'!C9</f>
        <v>8.6480577875744444</v>
      </c>
      <c r="D9" s="32">
        <f>'Occ T2'!D9</f>
        <v>8.9661935321452084</v>
      </c>
      <c r="E9" s="32">
        <f>'Occ T2'!E9</f>
        <v>11.211943829110812</v>
      </c>
      <c r="F9" s="32">
        <f>'Occ T2'!F9</f>
        <v>13.100444176011861</v>
      </c>
      <c r="H9" s="31">
        <f t="shared" si="0"/>
        <v>0.39246946218078627</v>
      </c>
      <c r="I9" s="31">
        <f t="shared" si="1"/>
        <v>0.31813574457076399</v>
      </c>
      <c r="J9" s="31">
        <f t="shared" si="2"/>
        <v>2.2457502969656034</v>
      </c>
      <c r="K9" s="31">
        <f t="shared" si="3"/>
        <v>1.8885003469010488</v>
      </c>
      <c r="L9" s="31">
        <f t="shared" si="4"/>
        <v>4.1342506438666522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56.696858218394375</v>
      </c>
      <c r="C11" s="31">
        <f>'Occ T1'!C9</f>
        <v>65.895102882272894</v>
      </c>
      <c r="D11" s="31">
        <f>'Occ T1'!D9</f>
        <v>68.847720412774081</v>
      </c>
      <c r="E11" s="31">
        <f>'Occ T1'!E9</f>
        <v>74.428322295882438</v>
      </c>
      <c r="F11" s="31">
        <f>'Occ T1'!F9</f>
        <v>82.560388001199385</v>
      </c>
      <c r="H11" s="31">
        <f>C11-B11</f>
        <v>9.1982446638785191</v>
      </c>
      <c r="I11" s="31">
        <f t="shared" ref="I11:I49" si="5">D11-C11</f>
        <v>2.9526175305011861</v>
      </c>
      <c r="J11" s="31">
        <f>E11-D11</f>
        <v>5.5806018831083577</v>
      </c>
      <c r="K11" s="31">
        <f>F11-E11</f>
        <v>8.1320657053169469</v>
      </c>
      <c r="L11" s="31">
        <f t="shared" si="4"/>
        <v>13.712667588425305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15.184919727182509</v>
      </c>
      <c r="C12" s="10">
        <f>'Occ T2'!C10</f>
        <v>17.7706067457177</v>
      </c>
      <c r="D12" s="10">
        <f>'Occ T2'!D10</f>
        <v>18.698182616923553</v>
      </c>
      <c r="E12" s="10">
        <f>'Occ T2'!E10</f>
        <v>19.648320299061389</v>
      </c>
      <c r="F12" s="10">
        <f>'Occ T2'!F10</f>
        <v>21.663177925164483</v>
      </c>
      <c r="H12" s="11">
        <f t="shared" ref="H12:K14" si="6">C12-B12</f>
        <v>2.5856870185351912</v>
      </c>
      <c r="I12" s="31">
        <f t="shared" si="5"/>
        <v>0.92757587120585328</v>
      </c>
      <c r="J12" s="11">
        <f t="shared" si="6"/>
        <v>0.95013768213783578</v>
      </c>
      <c r="K12" s="11">
        <f t="shared" si="6"/>
        <v>2.0148576261030939</v>
      </c>
      <c r="L12" s="31">
        <f t="shared" si="4"/>
        <v>2.9649953082409297</v>
      </c>
    </row>
    <row r="13" spans="1:12" x14ac:dyDescent="0.2">
      <c r="A13" s="10" t="str">
        <f>'Occ T2'!A11</f>
        <v>22 Health professionals</v>
      </c>
      <c r="B13" s="10">
        <f>'Occ T2'!B11</f>
        <v>14.985582510623907</v>
      </c>
      <c r="C13" s="10">
        <f>'Occ T2'!C11</f>
        <v>17.94693885940314</v>
      </c>
      <c r="D13" s="10">
        <f>'Occ T2'!D11</f>
        <v>17.65748033044294</v>
      </c>
      <c r="E13" s="10">
        <f>'Occ T2'!E11</f>
        <v>19.204006275527064</v>
      </c>
      <c r="F13" s="10">
        <f>'Occ T2'!F11</f>
        <v>21.009864371443118</v>
      </c>
      <c r="H13" s="11">
        <f t="shared" si="6"/>
        <v>2.9613563487792334</v>
      </c>
      <c r="I13" s="31">
        <f t="shared" si="5"/>
        <v>-0.28945852896019986</v>
      </c>
      <c r="J13" s="11">
        <f t="shared" si="6"/>
        <v>1.5465259450841238</v>
      </c>
      <c r="K13" s="11">
        <f t="shared" si="6"/>
        <v>1.8058580959160544</v>
      </c>
      <c r="L13" s="31">
        <f t="shared" si="4"/>
        <v>3.3523840410001782</v>
      </c>
    </row>
    <row r="14" spans="1:12" x14ac:dyDescent="0.2">
      <c r="A14" s="10" t="str">
        <f>'Occ T2'!A12</f>
        <v>23 Teaching and other educational professionals</v>
      </c>
      <c r="B14" s="10">
        <f>'Occ T2'!B12</f>
        <v>11.975747397710142</v>
      </c>
      <c r="C14" s="10">
        <f>'Occ T2'!C12</f>
        <v>12.866779064056454</v>
      </c>
      <c r="D14" s="10">
        <f>'Occ T2'!D12</f>
        <v>13.564450183742665</v>
      </c>
      <c r="E14" s="10">
        <f>'Occ T2'!E12</f>
        <v>14.302556352854191</v>
      </c>
      <c r="F14" s="10">
        <f>'Occ T2'!F12</f>
        <v>15.660893194208251</v>
      </c>
      <c r="H14" s="11">
        <f t="shared" si="6"/>
        <v>0.89103166634631137</v>
      </c>
      <c r="I14" s="31">
        <f t="shared" si="5"/>
        <v>0.69767111968621087</v>
      </c>
      <c r="J14" s="11">
        <f t="shared" si="6"/>
        <v>0.73810616911152671</v>
      </c>
      <c r="K14" s="11">
        <f t="shared" si="6"/>
        <v>1.3583368413540597</v>
      </c>
      <c r="L14" s="31">
        <f t="shared" si="4"/>
        <v>2.0964430104655865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14.550608582877816</v>
      </c>
      <c r="C15" s="10">
        <f>'Occ T2'!C13</f>
        <v>17.310778213095606</v>
      </c>
      <c r="D15" s="10">
        <f>'Occ T2'!D13</f>
        <v>18.927607281664915</v>
      </c>
      <c r="E15" s="10">
        <f>'Occ T2'!E13</f>
        <v>21.273439368439792</v>
      </c>
      <c r="F15" s="10">
        <f>'Occ T2'!F13</f>
        <v>24.226452510383538</v>
      </c>
      <c r="H15" s="11">
        <f t="shared" ref="H15" si="7">C15-B15</f>
        <v>2.7601696302177903</v>
      </c>
      <c r="I15" s="31">
        <f t="shared" si="5"/>
        <v>1.6168290685693094</v>
      </c>
      <c r="J15" s="11">
        <f t="shared" ref="J15" si="8">E15-D15</f>
        <v>2.3458320867748768</v>
      </c>
      <c r="K15" s="11">
        <f t="shared" ref="K15" si="9">F15-E15</f>
        <v>2.953013141943746</v>
      </c>
      <c r="L15" s="31">
        <f t="shared" si="4"/>
        <v>5.2988452287186227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37.020301262892374</v>
      </c>
      <c r="C17" s="31">
        <f>'Occ T1'!C10</f>
        <v>40.08594194185455</v>
      </c>
      <c r="D17" s="31">
        <f>'Occ T1'!D10</f>
        <v>41.341346303412095</v>
      </c>
      <c r="E17" s="31">
        <f>'Occ T1'!E10</f>
        <v>40.751763195604177</v>
      </c>
      <c r="F17" s="31">
        <f>'Occ T1'!F10</f>
        <v>44.197094319803242</v>
      </c>
      <c r="H17" s="31">
        <f t="shared" ref="H17:K21" si="10">C17-B17</f>
        <v>3.0656406789621755</v>
      </c>
      <c r="I17" s="31">
        <f t="shared" si="5"/>
        <v>1.2554043615575452</v>
      </c>
      <c r="J17" s="31">
        <f t="shared" si="10"/>
        <v>-0.58958310780791834</v>
      </c>
      <c r="K17" s="31">
        <f t="shared" si="10"/>
        <v>3.4453311241990647</v>
      </c>
      <c r="L17" s="31">
        <f t="shared" si="4"/>
        <v>2.8557480163911464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4.6678499848945201</v>
      </c>
      <c r="C18" s="10">
        <f>'Occ T2'!C14</f>
        <v>5.4624334818522247</v>
      </c>
      <c r="D18" s="10">
        <f>'Occ T2'!D14</f>
        <v>5.9342162601525139</v>
      </c>
      <c r="E18" s="10">
        <f>'Occ T2'!E14</f>
        <v>5.1948822695154293</v>
      </c>
      <c r="F18" s="10">
        <f>'Occ T2'!F14</f>
        <v>5.4708310924432713</v>
      </c>
      <c r="H18" s="11">
        <f t="shared" si="10"/>
        <v>0.79458349695770458</v>
      </c>
      <c r="I18" s="31">
        <f t="shared" si="5"/>
        <v>0.47178277830028925</v>
      </c>
      <c r="J18" s="11">
        <f t="shared" si="10"/>
        <v>-0.7393339906370846</v>
      </c>
      <c r="K18" s="11">
        <f t="shared" si="10"/>
        <v>0.27594882292784195</v>
      </c>
      <c r="L18" s="31">
        <f t="shared" si="4"/>
        <v>-0.46338516770924265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6.2544452394946592</v>
      </c>
      <c r="C19" s="10">
        <f>'Occ T2'!C15</f>
        <v>7.2561948045322282</v>
      </c>
      <c r="D19" s="10">
        <f>'Occ T2'!D15</f>
        <v>7.3174411030713262</v>
      </c>
      <c r="E19" s="10">
        <f>'Occ T2'!E15</f>
        <v>7.5143287218002826</v>
      </c>
      <c r="F19" s="10">
        <f>'Occ T2'!F15</f>
        <v>8.2741538654621394</v>
      </c>
      <c r="H19" s="11">
        <f t="shared" si="10"/>
        <v>1.001749565037569</v>
      </c>
      <c r="I19" s="31">
        <f t="shared" si="5"/>
        <v>6.1246298539098021E-2</v>
      </c>
      <c r="J19" s="11">
        <f t="shared" si="10"/>
        <v>0.19688761872895633</v>
      </c>
      <c r="K19" s="11">
        <f t="shared" si="10"/>
        <v>0.75982514366185683</v>
      </c>
      <c r="L19" s="31">
        <f t="shared" si="4"/>
        <v>0.95671276239081315</v>
      </c>
    </row>
    <row r="20" spans="1:12" x14ac:dyDescent="0.2">
      <c r="A20" s="10" t="str">
        <f>'Occ T2'!A16</f>
        <v>33 Protective service occupations</v>
      </c>
      <c r="B20" s="10">
        <f>'Occ T2'!B16</f>
        <v>3.3408855361221739</v>
      </c>
      <c r="C20" s="10">
        <f>'Occ T2'!C16</f>
        <v>3.398356123699708</v>
      </c>
      <c r="D20" s="10">
        <f>'Occ T2'!D16</f>
        <v>3.5986297972093264</v>
      </c>
      <c r="E20" s="10">
        <f>'Occ T2'!E16</f>
        <v>4.3667268931970886</v>
      </c>
      <c r="F20" s="10">
        <f>'Occ T2'!F16</f>
        <v>5.1000203707794665</v>
      </c>
      <c r="H20" s="11">
        <f t="shared" si="10"/>
        <v>5.7470587577534094E-2</v>
      </c>
      <c r="I20" s="31">
        <f t="shared" si="5"/>
        <v>0.20027367350961844</v>
      </c>
      <c r="J20" s="11">
        <f t="shared" si="10"/>
        <v>0.76809709598776221</v>
      </c>
      <c r="K20" s="11">
        <f t="shared" si="10"/>
        <v>0.73329347758237784</v>
      </c>
      <c r="L20" s="31">
        <f t="shared" si="4"/>
        <v>1.5013905735701401</v>
      </c>
    </row>
    <row r="21" spans="1:12" x14ac:dyDescent="0.2">
      <c r="A21" s="10" t="str">
        <f>'Occ T2'!A17</f>
        <v>34 Culture, media and sports occupations</v>
      </c>
      <c r="B21" s="10">
        <f>'Occ T2'!B17</f>
        <v>5.5998733569864578</v>
      </c>
      <c r="C21" s="10">
        <f>'Occ T2'!C17</f>
        <v>6.1468758749998536</v>
      </c>
      <c r="D21" s="10">
        <f>'Occ T2'!D17</f>
        <v>6.1107225103378866</v>
      </c>
      <c r="E21" s="10">
        <f>'Occ T2'!E17</f>
        <v>5.9095316510260654</v>
      </c>
      <c r="F21" s="10">
        <f>'Occ T2'!F17</f>
        <v>6.6913633273960365</v>
      </c>
      <c r="H21" s="11">
        <f t="shared" si="10"/>
        <v>0.54700251801339572</v>
      </c>
      <c r="I21" s="31">
        <f t="shared" si="5"/>
        <v>-3.6153364661966947E-2</v>
      </c>
      <c r="J21" s="11">
        <f t="shared" si="10"/>
        <v>-0.20119085931182124</v>
      </c>
      <c r="K21" s="11">
        <f t="shared" si="10"/>
        <v>0.78183167636997108</v>
      </c>
      <c r="L21" s="31">
        <f t="shared" si="4"/>
        <v>0.58064081705814985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17.157247145394564</v>
      </c>
      <c r="C22" s="10">
        <f>'Occ T2'!C18</f>
        <v>17.822081656770536</v>
      </c>
      <c r="D22" s="10">
        <f>'Occ T2'!D18</f>
        <v>18.38033663264104</v>
      </c>
      <c r="E22" s="10">
        <f>'Occ T2'!E18</f>
        <v>17.766293660065312</v>
      </c>
      <c r="F22" s="10">
        <f>'Occ T2'!F18</f>
        <v>18.660725663722332</v>
      </c>
      <c r="H22" s="11">
        <f t="shared" ref="H22" si="11">C22-B22</f>
        <v>0.66483451137597172</v>
      </c>
      <c r="I22" s="31">
        <f t="shared" si="5"/>
        <v>0.55825497587050421</v>
      </c>
      <c r="J22" s="11">
        <f t="shared" ref="J22" si="12">E22-D22</f>
        <v>-0.61404297257572793</v>
      </c>
      <c r="K22" s="11">
        <f t="shared" ref="K22" si="13">F22-E22</f>
        <v>0.89443200365701969</v>
      </c>
      <c r="L22" s="31">
        <f t="shared" si="4"/>
        <v>0.28038903108129176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38.749505850935101</v>
      </c>
      <c r="C24" s="31">
        <f>'Occ T1'!C11</f>
        <v>36.263385894427458</v>
      </c>
      <c r="D24" s="31">
        <f>'Occ T1'!D11</f>
        <v>37.445474422445074</v>
      </c>
      <c r="E24" s="31">
        <f>'Occ T1'!E11</f>
        <v>35.836028908907615</v>
      </c>
      <c r="F24" s="31">
        <f>'Occ T1'!F11</f>
        <v>32.537156402005685</v>
      </c>
      <c r="H24" s="31">
        <f t="shared" ref="H24:K26" si="14">C24-B24</f>
        <v>-2.4861199565076433</v>
      </c>
      <c r="I24" s="31">
        <f t="shared" si="5"/>
        <v>1.1820885280176157</v>
      </c>
      <c r="J24" s="31">
        <f t="shared" si="14"/>
        <v>-1.6094455135374588</v>
      </c>
      <c r="K24" s="31">
        <f t="shared" si="14"/>
        <v>-3.2988725069019296</v>
      </c>
      <c r="L24" s="31">
        <f t="shared" si="4"/>
        <v>-4.9083180204393884</v>
      </c>
    </row>
    <row r="25" spans="1:12" x14ac:dyDescent="0.2">
      <c r="A25" t="str">
        <f>'Occ T2'!A19</f>
        <v>41 Administrative occupations</v>
      </c>
      <c r="B25" s="32">
        <f>'Occ T2'!B19</f>
        <v>31.537528147630031</v>
      </c>
      <c r="C25" s="32">
        <f>'Occ T2'!C19</f>
        <v>29.864930269681778</v>
      </c>
      <c r="D25" s="32">
        <f>'Occ T2'!D19</f>
        <v>31.182318300940757</v>
      </c>
      <c r="E25" s="32">
        <f>'Occ T2'!E19</f>
        <v>29.192410635451886</v>
      </c>
      <c r="F25" s="32">
        <f>'Occ T2'!F19</f>
        <v>27.945073061599082</v>
      </c>
      <c r="H25" s="11">
        <f t="shared" si="14"/>
        <v>-1.6725978779482524</v>
      </c>
      <c r="I25" s="31">
        <f t="shared" si="5"/>
        <v>1.3173880312589787</v>
      </c>
      <c r="J25" s="11">
        <f t="shared" si="14"/>
        <v>-1.9899076654888717</v>
      </c>
      <c r="K25" s="11">
        <f t="shared" si="14"/>
        <v>-1.2473375738528034</v>
      </c>
      <c r="L25" s="31">
        <f t="shared" si="4"/>
        <v>-3.2372452393416751</v>
      </c>
    </row>
    <row r="26" spans="1:12" x14ac:dyDescent="0.2">
      <c r="A26" t="str">
        <f>'Occ T2'!A20</f>
        <v>42 Secretarial and related occupations</v>
      </c>
      <c r="B26" s="32">
        <f>'Occ T2'!B20</f>
        <v>7.2119777033050676</v>
      </c>
      <c r="C26" s="32">
        <f>'Occ T2'!C20</f>
        <v>6.3984556247456803</v>
      </c>
      <c r="D26" s="32">
        <f>'Occ T2'!D20</f>
        <v>6.2631561215043128</v>
      </c>
      <c r="E26" s="32">
        <f>'Occ T2'!E20</f>
        <v>6.6436182734557283</v>
      </c>
      <c r="F26" s="32">
        <f>'Occ T2'!F20</f>
        <v>4.592083340406603</v>
      </c>
      <c r="H26" s="11">
        <f t="shared" si="14"/>
        <v>-0.8135220785593873</v>
      </c>
      <c r="I26" s="31">
        <f t="shared" si="5"/>
        <v>-0.13529950324136752</v>
      </c>
      <c r="J26" s="11">
        <f t="shared" si="14"/>
        <v>0.38046215195141553</v>
      </c>
      <c r="K26" s="11">
        <f t="shared" si="14"/>
        <v>-2.0515349330491253</v>
      </c>
      <c r="L26" s="31">
        <f t="shared" si="4"/>
        <v>-1.6710727810977097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39.391459756488722</v>
      </c>
      <c r="C28" s="31">
        <f>'Occ T1'!C12</f>
        <v>40.735301881985279</v>
      </c>
      <c r="D28" s="31">
        <f>'Occ T1'!D12</f>
        <v>34.744355277420858</v>
      </c>
      <c r="E28" s="31">
        <f>'Occ T1'!E12</f>
        <v>34.563011295732856</v>
      </c>
      <c r="F28" s="31">
        <f>'Occ T1'!F12</f>
        <v>32.104856066355048</v>
      </c>
      <c r="H28" s="31">
        <f t="shared" ref="H28:K30" si="15">C28-B28</f>
        <v>1.3438421254965576</v>
      </c>
      <c r="I28" s="31">
        <f t="shared" si="5"/>
        <v>-5.9909466045644209</v>
      </c>
      <c r="J28" s="31">
        <f t="shared" si="15"/>
        <v>-0.18134398168800203</v>
      </c>
      <c r="K28" s="31">
        <f t="shared" si="15"/>
        <v>-2.4581552293778088</v>
      </c>
      <c r="L28" s="31">
        <f t="shared" si="4"/>
        <v>-2.6394992110658109</v>
      </c>
    </row>
    <row r="29" spans="1:12" x14ac:dyDescent="0.2">
      <c r="A29" s="10" t="str">
        <f>'Occ T2'!A21</f>
        <v>51 Skilled agricultural and related trades</v>
      </c>
      <c r="B29" s="10">
        <f>'Occ T2'!B21</f>
        <v>4.8333354534394397</v>
      </c>
      <c r="C29" s="10">
        <f>'Occ T2'!C21</f>
        <v>4.3559815712033858</v>
      </c>
      <c r="D29" s="10">
        <f>'Occ T2'!D21</f>
        <v>3.5678347907691137</v>
      </c>
      <c r="E29" s="10">
        <f>'Occ T2'!E21</f>
        <v>3.6573058405394052</v>
      </c>
      <c r="F29" s="10">
        <f>'Occ T2'!F21</f>
        <v>3.8588268785453836</v>
      </c>
      <c r="H29" s="11">
        <f t="shared" si="15"/>
        <v>-0.47735388223605391</v>
      </c>
      <c r="I29" s="31">
        <f t="shared" si="5"/>
        <v>-0.78814678043427211</v>
      </c>
      <c r="J29" s="11">
        <f t="shared" si="15"/>
        <v>8.9471049770291522E-2</v>
      </c>
      <c r="K29" s="11">
        <f t="shared" si="15"/>
        <v>0.20152103800597843</v>
      </c>
      <c r="L29" s="31">
        <f t="shared" si="4"/>
        <v>0.29099208777626995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16.774065318941869</v>
      </c>
      <c r="C30" s="10">
        <f>'Occ T2'!C22</f>
        <v>17.045814686708614</v>
      </c>
      <c r="D30" s="10">
        <f>'Occ T2'!D22</f>
        <v>14.325280462345354</v>
      </c>
      <c r="E30" s="10">
        <f>'Occ T2'!E22</f>
        <v>14.136495406598543</v>
      </c>
      <c r="F30" s="10">
        <f>'Occ T2'!F22</f>
        <v>13.147919161987559</v>
      </c>
      <c r="H30" s="11">
        <f t="shared" si="15"/>
        <v>0.27174936776674485</v>
      </c>
      <c r="I30" s="31">
        <f t="shared" si="5"/>
        <v>-2.7205342243632593</v>
      </c>
      <c r="J30" s="11">
        <f t="shared" si="15"/>
        <v>-0.18878505574681093</v>
      </c>
      <c r="K30" s="11">
        <f t="shared" si="15"/>
        <v>-0.98857624461098403</v>
      </c>
      <c r="L30" s="31">
        <f t="shared" si="4"/>
        <v>-1.177361300357795</v>
      </c>
    </row>
    <row r="31" spans="1:12" x14ac:dyDescent="0.2">
      <c r="A31" s="10" t="str">
        <f>'Occ T2'!A23</f>
        <v>53 Skilled construction and building trades</v>
      </c>
      <c r="B31" s="10">
        <f>'Occ T2'!B23</f>
        <v>11.557252695510499</v>
      </c>
      <c r="C31" s="10">
        <f>'Occ T2'!C23</f>
        <v>13.834654228150834</v>
      </c>
      <c r="D31" s="10">
        <f>'Occ T2'!D23</f>
        <v>11.320483138401352</v>
      </c>
      <c r="E31" s="10">
        <f>'Occ T2'!E23</f>
        <v>11.442177139520947</v>
      </c>
      <c r="F31" s="10">
        <f>'Occ T2'!F23</f>
        <v>10.032468721714668</v>
      </c>
      <c r="H31" s="11">
        <f t="shared" ref="H31:H32" si="16">C31-B31</f>
        <v>2.2774015326403347</v>
      </c>
      <c r="I31" s="31">
        <f t="shared" si="5"/>
        <v>-2.5141710897494818</v>
      </c>
      <c r="J31" s="11">
        <f t="shared" ref="J31:J32" si="17">E31-D31</f>
        <v>0.12169400111959483</v>
      </c>
      <c r="K31" s="11">
        <f t="shared" ref="K31:K32" si="18">F31-E31</f>
        <v>-1.4097084178062786</v>
      </c>
      <c r="L31" s="31">
        <f t="shared" si="4"/>
        <v>-1.2880144166866838</v>
      </c>
    </row>
    <row r="32" spans="1:12" x14ac:dyDescent="0.2">
      <c r="A32" s="10" t="str">
        <f>'Occ T2'!A24</f>
        <v>54 Textiles, printing and other skilled trades</v>
      </c>
      <c r="B32" s="10">
        <f>'Occ T2'!B24</f>
        <v>6.2268062885969107</v>
      </c>
      <c r="C32" s="10">
        <f>'Occ T2'!C24</f>
        <v>5.4988513959224425</v>
      </c>
      <c r="D32" s="10">
        <f>'Occ T2'!D24</f>
        <v>5.5307568859050402</v>
      </c>
      <c r="E32" s="10">
        <f>'Occ T2'!E24</f>
        <v>5.327032909073961</v>
      </c>
      <c r="F32" s="10">
        <f>'Occ T2'!F24</f>
        <v>5.0656413041074355</v>
      </c>
      <c r="H32" s="11">
        <f t="shared" si="16"/>
        <v>-0.72795489267446811</v>
      </c>
      <c r="I32" s="31">
        <f t="shared" si="5"/>
        <v>3.1905489982597679E-2</v>
      </c>
      <c r="J32" s="11">
        <f t="shared" si="17"/>
        <v>-0.20372397683107923</v>
      </c>
      <c r="K32" s="11">
        <f t="shared" si="18"/>
        <v>-0.26139160496652547</v>
      </c>
      <c r="L32" s="31">
        <f t="shared" si="4"/>
        <v>-0.4651155817976047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33.683341347970128</v>
      </c>
      <c r="C34" s="31">
        <f>'Occ T1'!C13</f>
        <v>34.474163460609695</v>
      </c>
      <c r="D34" s="31">
        <f>'Occ T1'!D13</f>
        <v>33.033827039044581</v>
      </c>
      <c r="E34" s="31">
        <f>'Occ T1'!E13</f>
        <v>35.459340013942096</v>
      </c>
      <c r="F34" s="31">
        <f>'Occ T1'!F13</f>
        <v>38.310692466251552</v>
      </c>
      <c r="H34" s="31">
        <f t="shared" ref="H34:K36" si="19">C34-B34</f>
        <v>0.79082211263956737</v>
      </c>
      <c r="I34" s="31">
        <f t="shared" si="5"/>
        <v>-1.4403364215651138</v>
      </c>
      <c r="J34" s="31">
        <f t="shared" si="19"/>
        <v>2.4255129748975151</v>
      </c>
      <c r="K34" s="31">
        <f t="shared" si="19"/>
        <v>2.851352452309456</v>
      </c>
      <c r="L34" s="31">
        <f t="shared" si="4"/>
        <v>5.276865427206971</v>
      </c>
    </row>
    <row r="35" spans="1:12" x14ac:dyDescent="0.2">
      <c r="A35" s="10" t="str">
        <f>'Occ T2'!A25</f>
        <v>61 Caring personal service occupations</v>
      </c>
      <c r="B35" s="10">
        <f>'Occ T2'!B25</f>
        <v>26.024487536085125</v>
      </c>
      <c r="C35" s="10">
        <f>'Occ T2'!C25</f>
        <v>27.093321992832024</v>
      </c>
      <c r="D35" s="10">
        <f>'Occ T2'!D25</f>
        <v>26.231330479280626</v>
      </c>
      <c r="E35" s="10">
        <f>'Occ T2'!E25</f>
        <v>28.50953092871918</v>
      </c>
      <c r="F35" s="10">
        <f>'Occ T2'!F25</f>
        <v>31.133423745441398</v>
      </c>
      <c r="G35" s="10"/>
      <c r="H35" s="11">
        <f t="shared" si="19"/>
        <v>1.0688344567468988</v>
      </c>
      <c r="I35" s="31">
        <f t="shared" si="5"/>
        <v>-0.86199151355139847</v>
      </c>
      <c r="J35" s="11">
        <f t="shared" si="19"/>
        <v>2.2782004494385539</v>
      </c>
      <c r="K35" s="11">
        <f t="shared" si="19"/>
        <v>2.6238928167222184</v>
      </c>
      <c r="L35" s="31">
        <f t="shared" si="4"/>
        <v>4.9020932661607723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7.3490190056784446</v>
      </c>
      <c r="C36" s="10">
        <f>'Occ T2'!C26</f>
        <v>7.1122458102282842</v>
      </c>
      <c r="D36" s="10">
        <f>'Occ T2'!D26</f>
        <v>6.4708358945317466</v>
      </c>
      <c r="E36" s="10">
        <f>'Occ T2'!E26</f>
        <v>6.6682646747637992</v>
      </c>
      <c r="F36" s="10">
        <f>'Occ T2'!F26</f>
        <v>6.8703498128610239</v>
      </c>
      <c r="G36" s="10"/>
      <c r="H36" s="11">
        <f t="shared" si="19"/>
        <v>-0.2367731954501604</v>
      </c>
      <c r="I36" s="31">
        <f t="shared" si="5"/>
        <v>-0.6414099156965376</v>
      </c>
      <c r="J36" s="11">
        <f t="shared" si="19"/>
        <v>0.19742878023205268</v>
      </c>
      <c r="K36" s="11">
        <f t="shared" si="19"/>
        <v>0.20208513809722461</v>
      </c>
      <c r="L36" s="31">
        <f t="shared" si="4"/>
        <v>0.3995139183292773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0.3098348062065609</v>
      </c>
      <c r="C37" s="10">
        <f>'Occ T2'!C27</f>
        <v>0.26859565754938841</v>
      </c>
      <c r="D37" s="10">
        <f>'Occ T2'!D27</f>
        <v>0.33166066523220966</v>
      </c>
      <c r="E37" s="10">
        <f>'Occ T2'!E27</f>
        <v>0.28154441045912221</v>
      </c>
      <c r="F37" s="10">
        <f>'Occ T2'!F27</f>
        <v>0.30691890794913329</v>
      </c>
      <c r="G37" s="10"/>
      <c r="H37" s="11">
        <f t="shared" ref="H37" si="20">C37-B37</f>
        <v>-4.1239148657172486E-2</v>
      </c>
      <c r="I37" s="31">
        <f t="shared" ref="I37" si="21">D37-C37</f>
        <v>6.306500768282125E-2</v>
      </c>
      <c r="J37" s="11">
        <f t="shared" ref="J37" si="22">E37-D37</f>
        <v>-5.0116254773087454E-2</v>
      </c>
      <c r="K37" s="11">
        <f t="shared" ref="K37" si="23">F37-E37</f>
        <v>2.5374497490011083E-2</v>
      </c>
      <c r="L37" s="31">
        <f t="shared" ref="L37" si="24">F37-D37</f>
        <v>-2.4741757283076371E-2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26.080133781778319</v>
      </c>
      <c r="C39" s="31">
        <f>'Occ T1'!C14</f>
        <v>23.957119731094952</v>
      </c>
      <c r="D39" s="31">
        <f>'Occ T1'!D14</f>
        <v>23.631248649158405</v>
      </c>
      <c r="E39" s="31">
        <f>'Occ T1'!E14</f>
        <v>24.172787056014684</v>
      </c>
      <c r="F39" s="31">
        <f>'Occ T1'!F14</f>
        <v>24.56918916076458</v>
      </c>
      <c r="H39" s="31">
        <f>C39-B39</f>
        <v>-2.1230140506833663</v>
      </c>
      <c r="I39" s="31">
        <f t="shared" si="5"/>
        <v>-0.32587108193654757</v>
      </c>
      <c r="J39" s="31">
        <f>E39-D39</f>
        <v>0.54153840685627941</v>
      </c>
      <c r="K39" s="31">
        <f>F39-E39</f>
        <v>0.39640210474989601</v>
      </c>
      <c r="L39" s="31">
        <f t="shared" si="4"/>
        <v>0.93794051160617542</v>
      </c>
    </row>
    <row r="40" spans="1:12" s="30" customFormat="1" x14ac:dyDescent="0.2">
      <c r="A40" s="126" t="str">
        <f>'Occ T2'!A28</f>
        <v>71 Sales occupations</v>
      </c>
      <c r="B40" s="126">
        <f>'Occ T2'!B28</f>
        <v>20.638352412372072</v>
      </c>
      <c r="C40" s="126">
        <f>'Occ T2'!C28</f>
        <v>18.251367900572472</v>
      </c>
      <c r="D40" s="126">
        <f>'Occ T2'!D28</f>
        <v>17.790822952182292</v>
      </c>
      <c r="E40" s="126">
        <f>'Occ T2'!E28</f>
        <v>16.498636589352021</v>
      </c>
      <c r="F40" s="126">
        <f>'Occ T2'!F28</f>
        <v>15.677166756594508</v>
      </c>
      <c r="G40"/>
      <c r="H40" s="11">
        <f>C40-B40</f>
        <v>-2.3869845117996</v>
      </c>
      <c r="I40" s="31">
        <f t="shared" si="5"/>
        <v>-0.46054494839017934</v>
      </c>
      <c r="J40" s="11">
        <f t="shared" ref="J40" si="25">E40-D40</f>
        <v>-1.2921863628302717</v>
      </c>
      <c r="K40" s="11">
        <f t="shared" ref="K40" si="26">F40-E40</f>
        <v>-0.82146983275751317</v>
      </c>
      <c r="L40" s="31">
        <f t="shared" si="4"/>
        <v>-2.1136561955877848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5.4417813694062458</v>
      </c>
      <c r="C41" s="126">
        <f>'Occ T2'!C29</f>
        <v>5.7057518305224804</v>
      </c>
      <c r="D41" s="126">
        <f>'Occ T2'!D29</f>
        <v>5.8404256969761121</v>
      </c>
      <c r="E41" s="126">
        <f>'Occ T2'!E29</f>
        <v>7.6741504666626614</v>
      </c>
      <c r="F41" s="126">
        <f>'Occ T2'!F29</f>
        <v>8.8920224041700742</v>
      </c>
      <c r="G41"/>
      <c r="H41" s="11">
        <f t="shared" ref="H41" si="27">C41-B41</f>
        <v>0.26397046111623457</v>
      </c>
      <c r="I41" s="31">
        <f t="shared" si="5"/>
        <v>0.13467386645363177</v>
      </c>
      <c r="J41" s="11">
        <f t="shared" ref="J41" si="28">E41-D41</f>
        <v>1.8337247696865493</v>
      </c>
      <c r="K41" s="11">
        <f t="shared" ref="K41" si="29">F41-E41</f>
        <v>1.2178719375074127</v>
      </c>
      <c r="L41" s="31">
        <f t="shared" si="4"/>
        <v>3.051596707193962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28.104813983878323</v>
      </c>
      <c r="C43" s="31">
        <f>'Occ T1'!C15</f>
        <v>30.006811134306439</v>
      </c>
      <c r="D43" s="31">
        <f>'Occ T1'!D15</f>
        <v>26.168888216707821</v>
      </c>
      <c r="E43" s="31">
        <f>'Occ T1'!E15</f>
        <v>30.246427045220159</v>
      </c>
      <c r="F43" s="31">
        <f>'Occ T1'!F15</f>
        <v>30.458748994048793</v>
      </c>
      <c r="H43" s="31">
        <f t="shared" ref="H43:K45" si="30">C43-B43</f>
        <v>1.9019971504281159</v>
      </c>
      <c r="I43" s="31">
        <f t="shared" si="5"/>
        <v>-3.8379229175986183</v>
      </c>
      <c r="J43" s="31">
        <f t="shared" si="30"/>
        <v>4.0775388285123384</v>
      </c>
      <c r="K43" s="31">
        <f t="shared" si="30"/>
        <v>0.21232194882863453</v>
      </c>
      <c r="L43" s="31">
        <f t="shared" si="4"/>
        <v>4.2898607773409729</v>
      </c>
    </row>
    <row r="44" spans="1:12" x14ac:dyDescent="0.2">
      <c r="A44" s="10" t="str">
        <f>'Occ T2'!A30</f>
        <v>81 Process, plant and machine operatives</v>
      </c>
      <c r="B44" s="10">
        <f>'Occ T2'!B30</f>
        <v>13.169877729157248</v>
      </c>
      <c r="C44" s="10">
        <f>'Occ T2'!C30</f>
        <v>12.679300680693585</v>
      </c>
      <c r="D44" s="10">
        <f>'Occ T2'!D30</f>
        <v>10.907830827541297</v>
      </c>
      <c r="E44" s="10">
        <f>'Occ T2'!E30</f>
        <v>13.303078149492167</v>
      </c>
      <c r="F44" s="10">
        <f>'Occ T2'!F30</f>
        <v>13.063019982548646</v>
      </c>
      <c r="H44" s="11">
        <f t="shared" si="30"/>
        <v>-0.49057704846366335</v>
      </c>
      <c r="I44" s="31">
        <f t="shared" si="5"/>
        <v>-1.7714698531522881</v>
      </c>
      <c r="J44" s="11">
        <f t="shared" si="30"/>
        <v>2.3952473219508708</v>
      </c>
      <c r="K44" s="11">
        <f t="shared" si="30"/>
        <v>-0.24005816694352156</v>
      </c>
      <c r="L44" s="31">
        <f t="shared" si="4"/>
        <v>2.1551891550073492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14.934936254721073</v>
      </c>
      <c r="C45" s="10">
        <f>'Occ T2'!C31</f>
        <v>17.327510453612852</v>
      </c>
      <c r="D45" s="10">
        <f>'Occ T2'!D31</f>
        <v>15.261057389166524</v>
      </c>
      <c r="E45" s="10">
        <f>'Occ T2'!E31</f>
        <v>16.943348895727993</v>
      </c>
      <c r="F45" s="10">
        <f>'Occ T2'!F31</f>
        <v>17.395729011500148</v>
      </c>
      <c r="H45" s="11">
        <f t="shared" si="30"/>
        <v>2.3925741988917792</v>
      </c>
      <c r="I45" s="31">
        <f t="shared" si="5"/>
        <v>-2.0664530644463284</v>
      </c>
      <c r="J45" s="11">
        <f t="shared" si="30"/>
        <v>1.6822915065614694</v>
      </c>
      <c r="K45" s="11">
        <f t="shared" si="30"/>
        <v>0.45238011577215431</v>
      </c>
      <c r="L45" s="31">
        <f t="shared" si="4"/>
        <v>2.1346716223336237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36.416536264961749</v>
      </c>
      <c r="C47" s="31">
        <f>'Occ T1'!C16</f>
        <v>35.461918776141133</v>
      </c>
      <c r="D47" s="31">
        <f>'Occ T1'!D16</f>
        <v>31.788563753923277</v>
      </c>
      <c r="E47" s="31">
        <f>'Occ T1'!E16</f>
        <v>31.751238996404712</v>
      </c>
      <c r="F47" s="31">
        <f>'Occ T1'!F16</f>
        <v>30.091508241129148</v>
      </c>
      <c r="H47" s="31">
        <f t="shared" ref="H47:K49" si="31">C47-B47</f>
        <v>-0.9546174888206167</v>
      </c>
      <c r="I47" s="31">
        <f t="shared" si="5"/>
        <v>-3.673355022217855</v>
      </c>
      <c r="J47" s="31">
        <f t="shared" si="31"/>
        <v>-3.7324757518565121E-2</v>
      </c>
      <c r="K47" s="31">
        <f t="shared" si="31"/>
        <v>-1.6597307552755645</v>
      </c>
      <c r="L47" s="31">
        <f t="shared" si="4"/>
        <v>-1.6970555127941296</v>
      </c>
    </row>
    <row r="48" spans="1:12" x14ac:dyDescent="0.2">
      <c r="A48" s="10" t="str">
        <f>'Occ T2'!A32</f>
        <v>91 Elementary trades and related occupations</v>
      </c>
      <c r="B48" s="10">
        <f>'Occ T2'!B32</f>
        <v>7.2892077430193343</v>
      </c>
      <c r="C48" s="10">
        <f>'Occ T2'!C32</f>
        <v>6.5570686439459411</v>
      </c>
      <c r="D48" s="10">
        <f>'Occ T2'!D32</f>
        <v>5.6715699131437916</v>
      </c>
      <c r="E48" s="10">
        <f>'Occ T2'!E32</f>
        <v>4.8834554240661676</v>
      </c>
      <c r="F48" s="10">
        <f>'Occ T2'!F32</f>
        <v>4.6149485583105969</v>
      </c>
      <c r="H48" s="11">
        <f t="shared" si="31"/>
        <v>-0.73213909907339314</v>
      </c>
      <c r="I48" s="31">
        <f t="shared" si="5"/>
        <v>-0.88549873080214958</v>
      </c>
      <c r="J48" s="11">
        <f t="shared" si="31"/>
        <v>-0.78811448907762394</v>
      </c>
      <c r="K48" s="11">
        <f t="shared" si="31"/>
        <v>-0.2685068657555707</v>
      </c>
      <c r="L48" s="31">
        <f t="shared" si="4"/>
        <v>-1.0566213548331946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29.127328521942413</v>
      </c>
      <c r="C49" s="10">
        <f>'Occ T2'!C33</f>
        <v>28.90485013219519</v>
      </c>
      <c r="D49" s="10">
        <f>'Occ T2'!D33</f>
        <v>26.116993840779486</v>
      </c>
      <c r="E49" s="10">
        <f>'Occ T2'!E33</f>
        <v>26.867783572338546</v>
      </c>
      <c r="F49" s="10">
        <f>'Occ T2'!F33</f>
        <v>25.47655968281855</v>
      </c>
      <c r="H49" s="11">
        <f t="shared" si="31"/>
        <v>-0.22247838974722356</v>
      </c>
      <c r="I49" s="31">
        <f t="shared" si="5"/>
        <v>-2.7878562914157037</v>
      </c>
      <c r="J49" s="11">
        <f t="shared" si="31"/>
        <v>0.7507897315590597</v>
      </c>
      <c r="K49" s="11">
        <f t="shared" si="31"/>
        <v>-1.3912238895199955</v>
      </c>
      <c r="L49" s="31">
        <f t="shared" si="4"/>
        <v>-0.64043415796093583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322.96300000000002</v>
      </c>
      <c r="C51" s="34">
        <f>'Occ T1'!C18</f>
        <v>337.18300000000011</v>
      </c>
      <c r="D51" s="34">
        <f>'Occ T1'!D18</f>
        <v>328.12800000000004</v>
      </c>
      <c r="E51" s="34">
        <f>'Occ T1'!E18</f>
        <v>339.34300000000002</v>
      </c>
      <c r="F51" s="34">
        <f>'Occ T1'!F18</f>
        <v>351.06999999999982</v>
      </c>
      <c r="G51" s="24"/>
      <c r="H51" s="34">
        <f>C51-B51</f>
        <v>14.220000000000084</v>
      </c>
      <c r="I51" s="205">
        <f>D51-C51</f>
        <v>-9.0550000000000637</v>
      </c>
      <c r="J51" s="34">
        <f>E51-D51</f>
        <v>11.214999999999975</v>
      </c>
      <c r="K51" s="34">
        <f>F51-E51</f>
        <v>11.726999999999805</v>
      </c>
      <c r="L51" s="205">
        <f>F51-D51</f>
        <v>22.94199999999978</v>
      </c>
    </row>
    <row r="53" spans="1:12" ht="15.75" x14ac:dyDescent="0.25">
      <c r="A53" s="19" t="str">
        <f>CONCATENATE(A1," (Continued)")</f>
        <v>Occupation Table 3  Employment Change by Occupation in Occupation Group (SOC 2020), 2015-2035, Stoke-on-Trent and Staffordshire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3.0997052491591459</v>
      </c>
      <c r="C59" s="44">
        <f>IF(AND(D$5-C$5 &lt;&gt; 0,D7 &lt;&gt; 0,C7 &lt;&gt; 0),(EXP(LN(D7/C7)/(D$5-C$5))-1)*100,0)</f>
        <v>2.7169412886434818</v>
      </c>
      <c r="D59" s="44">
        <f>IF(AND(E$5-D$5 &lt;&gt; 0,E7 &lt;&gt; 0,D7 &lt;&gt; 0),(EXP(LN(E7/D7)/(E$5-D$5))-1)*100,0)</f>
        <v>0.6391378377428758</v>
      </c>
      <c r="E59" s="44">
        <f>IF(AND(F$5-E$5 &lt;&gt; 0,F7 &lt;&gt; 0,E7 &lt;&gt; 0),(EXP(LN(F7/E7)/(F$5-E$5))-1)*100,0)</f>
        <v>1.2098239114783027</v>
      </c>
      <c r="F59" s="44">
        <f>IF(AND(F$5-D$5 &lt;&gt; 0,F7 &lt;&gt; 0,D7 &lt;&gt; 0),(EXP(LN(F7/D7)/(F$5-D$5))-1)*100,0)</f>
        <v>1.0192365520725222</v>
      </c>
      <c r="H59" s="44">
        <f>(B7/B$51)*100</f>
        <v>8.3043721827890238</v>
      </c>
      <c r="I59" s="44">
        <f>(C7/C$51)*100</f>
        <v>8.9871833091548758</v>
      </c>
      <c r="J59" s="44">
        <f>(D7/D$51)*100</f>
        <v>9.486107837524953</v>
      </c>
      <c r="K59" s="44">
        <f>(E7/E$51)*100</f>
        <v>9.4694987644628856</v>
      </c>
      <c r="L59" s="44">
        <f>(F7/F$51)*100</f>
        <v>10.322832013114887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3.924978886122843</v>
      </c>
      <c r="C60" s="44">
        <f t="shared" si="32"/>
        <v>2.3328621516242265</v>
      </c>
      <c r="D60" s="44">
        <f t="shared" si="32"/>
        <v>-1.1433794672680353</v>
      </c>
      <c r="E60" s="44">
        <f t="shared" si="32"/>
        <v>1.0126080866680542</v>
      </c>
      <c r="F60" s="44">
        <f>IF(AND(F$5-D$5 &lt;&gt; 0,F8 &lt;&gt; 0,D8 &lt;&gt; 0),(EXP(LN(F8/D8)/(F$5-D$5))-1)*100,0)</f>
        <v>0.28877108070708424</v>
      </c>
      <c r="H60" s="44">
        <f t="shared" ref="H60:L60" si="33">(B8/B$51)*100</f>
        <v>5.7481696687568737</v>
      </c>
      <c r="I60" s="44">
        <f t="shared" si="33"/>
        <v>6.422386807678099</v>
      </c>
      <c r="J60" s="44">
        <f t="shared" si="33"/>
        <v>6.7535786013289538</v>
      </c>
      <c r="K60" s="44">
        <f t="shared" si="33"/>
        <v>6.1654837032679257</v>
      </c>
      <c r="L60" s="44">
        <f t="shared" si="33"/>
        <v>6.5912559240124668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1.1678775206097392</v>
      </c>
      <c r="C61" s="44">
        <f>IF(AND(D$5-C$5 &lt;&gt; 0,D9 &lt;&gt; 0,C9 &lt;&gt; 0),(EXP(LN(D9/C9)/(D$5-C$5))-1)*100,0)</f>
        <v>3.6786958688904914</v>
      </c>
      <c r="D61" s="44">
        <f t="shared" si="34"/>
        <v>4.571794534307827</v>
      </c>
      <c r="E61" s="44">
        <f t="shared" si="34"/>
        <v>1.5688442736935482</v>
      </c>
      <c r="F61" s="44">
        <f>IF(AND(F$5-D$5 &lt;&gt; 0,F9 &lt;&gt; 0,D9 &lt;&gt; 0),(EXP(LN(F9/D9)/(F$5-D$5))-1)*100,0)</f>
        <v>2.5601216896885326</v>
      </c>
      <c r="H61" s="44">
        <f t="shared" ref="H61:L61" si="35">(B9/B$51)*100</f>
        <v>2.5562025140321518</v>
      </c>
      <c r="I61" s="44">
        <f t="shared" si="35"/>
        <v>2.5647965014767773</v>
      </c>
      <c r="J61" s="44">
        <f t="shared" si="35"/>
        <v>2.7325292361959987</v>
      </c>
      <c r="K61" s="44">
        <f t="shared" si="35"/>
        <v>3.304015061194959</v>
      </c>
      <c r="L61" s="44">
        <f t="shared" si="35"/>
        <v>3.7315760891024201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3.8301632080031789</v>
      </c>
      <c r="C63" s="44">
        <f t="shared" si="36"/>
        <v>4.4807844609883851</v>
      </c>
      <c r="D63" s="44">
        <f t="shared" si="36"/>
        <v>1.5710010879999237</v>
      </c>
      <c r="E63" s="44">
        <f t="shared" si="36"/>
        <v>1.0423293564047365</v>
      </c>
      <c r="F63" s="44">
        <f>IF(AND(F$5-D$5 &lt;&gt; 0,F11 &lt;&gt; 0,D11 &lt;&gt; 0),(EXP(LN(F11/D11)/(F$5-D$5))-1)*100,0)</f>
        <v>1.2182468120947698</v>
      </c>
      <c r="H63" s="44">
        <f>(B11/B$51)*100</f>
        <v>17.555217847987038</v>
      </c>
      <c r="I63" s="44">
        <f>(C11/C$51)*100</f>
        <v>19.542830712779967</v>
      </c>
      <c r="J63" s="44">
        <f>(D11/D$51)*100</f>
        <v>20.981970576352545</v>
      </c>
      <c r="K63" s="44">
        <f>(E11/E$51)*100</f>
        <v>21.933065451735391</v>
      </c>
      <c r="L63" s="44">
        <f>(F11/F$51)*100</f>
        <v>23.516788105277985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4.0093635725600096</v>
      </c>
      <c r="C64" s="44">
        <f t="shared" si="36"/>
        <v>5.219719756779706</v>
      </c>
      <c r="D64" s="49">
        <f t="shared" si="36"/>
        <v>0.99624017439536861</v>
      </c>
      <c r="E64" s="49">
        <f t="shared" si="36"/>
        <v>0.98100153772893162</v>
      </c>
      <c r="F64" s="44">
        <f>IF(AND(F$5-D$5 &lt;&gt; 0,F12 &lt;&gt; 0,D12 &lt;&gt; 0),(EXP(LN(F12/D12)/(F$5-D$5))-1)*100,0)</f>
        <v>0.98608082779456652</v>
      </c>
      <c r="H64" s="40">
        <f t="shared" ref="H64:L67" si="37">(B12/B$11)*100</f>
        <v>26.782647582853201</v>
      </c>
      <c r="I64" s="40">
        <f t="shared" si="37"/>
        <v>26.968023371124218</v>
      </c>
      <c r="J64" s="40">
        <f t="shared" si="37"/>
        <v>27.158753412341408</v>
      </c>
      <c r="K64" s="40">
        <f t="shared" si="37"/>
        <v>26.39898320017403</v>
      </c>
      <c r="L64" s="40">
        <f t="shared" si="37"/>
        <v>26.239191032931885</v>
      </c>
    </row>
    <row r="65" spans="1:12" x14ac:dyDescent="0.2">
      <c r="A65" t="str">
        <f>A13</f>
        <v>22 Health professionals</v>
      </c>
      <c r="B65" s="49">
        <f t="shared" si="36"/>
        <v>4.6114419780467708</v>
      </c>
      <c r="C65" s="44">
        <f t="shared" si="36"/>
        <v>-1.6128573860301532</v>
      </c>
      <c r="D65" s="49">
        <f t="shared" si="36"/>
        <v>1.693365791828283</v>
      </c>
      <c r="E65" s="49">
        <f t="shared" si="36"/>
        <v>0.90278213631456161</v>
      </c>
      <c r="F65" s="44">
        <f>IF(AND(F$5-D$5 &lt;&gt; 0,F13 &lt;&gt; 0,D13 &lt;&gt; 0),(EXP(LN(F13/D13)/(F$5-D$5))-1)*100,0)</f>
        <v>1.1656247457809688</v>
      </c>
      <c r="H65" s="40">
        <f t="shared" si="37"/>
        <v>26.431063345520755</v>
      </c>
      <c r="I65" s="40">
        <f t="shared" si="37"/>
        <v>27.235618542802559</v>
      </c>
      <c r="J65" s="40">
        <f t="shared" si="37"/>
        <v>25.647153202136746</v>
      </c>
      <c r="K65" s="40">
        <f t="shared" si="37"/>
        <v>25.80201418377192</v>
      </c>
      <c r="L65" s="40">
        <f t="shared" si="37"/>
        <v>25.447875040434525</v>
      </c>
    </row>
    <row r="66" spans="1:12" x14ac:dyDescent="0.2">
      <c r="A66" t="str">
        <f>A14</f>
        <v>23 Teaching and other educational professionals</v>
      </c>
      <c r="B66" s="49">
        <f t="shared" si="36"/>
        <v>1.8103204034359166</v>
      </c>
      <c r="C66" s="44">
        <f t="shared" si="36"/>
        <v>5.4222670352300106</v>
      </c>
      <c r="D66" s="49">
        <f t="shared" si="36"/>
        <v>1.0653523709206247</v>
      </c>
      <c r="E66" s="49">
        <f t="shared" si="36"/>
        <v>0.91141268426517819</v>
      </c>
      <c r="F66" s="44">
        <f>IF(AND(F$5-D$5 &lt;&gt; 0,F14 &lt;&gt; 0,D14 &lt;&gt; 0),(EXP(LN(F14/D14)/(F$5-D$5))-1)*100,0)</f>
        <v>0.96269984257855157</v>
      </c>
      <c r="H66" s="40">
        <f t="shared" si="37"/>
        <v>21.122418021083231</v>
      </c>
      <c r="I66" s="40">
        <f t="shared" si="37"/>
        <v>19.526153691639315</v>
      </c>
      <c r="J66" s="40">
        <f t="shared" si="37"/>
        <v>19.702105026016088</v>
      </c>
      <c r="K66" s="40">
        <f t="shared" si="37"/>
        <v>19.216550785594482</v>
      </c>
      <c r="L66" s="40">
        <f t="shared" si="37"/>
        <v>18.969015981345365</v>
      </c>
    </row>
    <row r="67" spans="1:12" x14ac:dyDescent="0.2">
      <c r="A67" t="str">
        <f>A15</f>
        <v>24 Business, media and public service professionals</v>
      </c>
      <c r="B67" s="49">
        <f t="shared" si="36"/>
        <v>4.4380750446869399</v>
      </c>
      <c r="C67" s="44">
        <f t="shared" si="36"/>
        <v>9.3400137686830078</v>
      </c>
      <c r="D67" s="49">
        <f t="shared" si="36"/>
        <v>2.3642711840812236</v>
      </c>
      <c r="E67" s="49">
        <f t="shared" si="36"/>
        <v>1.308342863286116</v>
      </c>
      <c r="F67" s="44">
        <f>IF(AND(F$5-D$5 &lt;&gt; 0,F15 &lt;&gt; 0,D15 &lt;&gt; 0),(EXP(LN(F15/D15)/(F$5-D$5))-1)*100,0)</f>
        <v>1.6591031300066339</v>
      </c>
      <c r="H67" s="40">
        <f t="shared" si="37"/>
        <v>25.663871050542809</v>
      </c>
      <c r="I67" s="40">
        <f t="shared" si="37"/>
        <v>26.270204394433922</v>
      </c>
      <c r="J67" s="40">
        <f t="shared" si="37"/>
        <v>27.491988359505754</v>
      </c>
      <c r="K67" s="40">
        <f t="shared" si="37"/>
        <v>28.582451830459561</v>
      </c>
      <c r="L67" s="40">
        <f t="shared" si="37"/>
        <v>29.343917945288233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2.0088933518325192</v>
      </c>
      <c r="C69" s="44">
        <f t="shared" si="39"/>
        <v>3.1317821179767558</v>
      </c>
      <c r="D69" s="44">
        <f t="shared" si="39"/>
        <v>-0.28686800458898043</v>
      </c>
      <c r="E69" s="44">
        <f t="shared" si="39"/>
        <v>0.81490179794767581</v>
      </c>
      <c r="F69" s="44">
        <f t="shared" ref="F69:F74" si="40">IF(AND(F$5-D$5 &lt;&gt; 0,F17 &lt;&gt; 0,D17 &lt;&gt; 0),(EXP(LN(F17/D17)/(F$5-D$5))-1)*100,0)</f>
        <v>0.44629914283100813</v>
      </c>
      <c r="H69" s="44">
        <f>(B17/B$51)*100</f>
        <v>11.462706645309948</v>
      </c>
      <c r="I69" s="44">
        <f>(C17/C$51)*100</f>
        <v>11.888482498184825</v>
      </c>
      <c r="J69" s="44">
        <f>(D17/D$51)*100</f>
        <v>12.599152252600232</v>
      </c>
      <c r="K69" s="44">
        <f>(E17/E$51)*100</f>
        <v>12.009018366550709</v>
      </c>
      <c r="L69" s="44">
        <f>(F17/F$51)*100</f>
        <v>12.58925408602366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4.0081371093987128</v>
      </c>
      <c r="C70" s="44">
        <f t="shared" si="39"/>
        <v>8.6368608399111313</v>
      </c>
      <c r="D70" s="49">
        <f t="shared" si="39"/>
        <v>-2.6261216452230784</v>
      </c>
      <c r="E70" s="49">
        <f t="shared" si="39"/>
        <v>0.51890747873537535</v>
      </c>
      <c r="F70" s="44">
        <f t="shared" si="40"/>
        <v>-0.54056316462041121</v>
      </c>
      <c r="H70" s="40">
        <f t="shared" ref="H70:L74" si="41">(B18/B$17)*100</f>
        <v>12.608892487791234</v>
      </c>
      <c r="I70" s="40">
        <f t="shared" si="41"/>
        <v>13.626805850728399</v>
      </c>
      <c r="J70" s="40">
        <f t="shared" si="41"/>
        <v>14.354192087989004</v>
      </c>
      <c r="K70" s="40">
        <f t="shared" si="41"/>
        <v>12.747625776535216</v>
      </c>
      <c r="L70" s="40">
        <f t="shared" si="41"/>
        <v>12.378259649508168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3.7839115097715093</v>
      </c>
      <c r="C71" s="44">
        <f t="shared" si="39"/>
        <v>0.84405532360904978</v>
      </c>
      <c r="D71" s="49">
        <f t="shared" si="39"/>
        <v>0.53243247713745667</v>
      </c>
      <c r="E71" s="49">
        <f t="shared" si="39"/>
        <v>0.9679038819355501</v>
      </c>
      <c r="F71" s="44">
        <f t="shared" si="40"/>
        <v>0.8225375594714146</v>
      </c>
      <c r="H71" s="40">
        <f t="shared" si="41"/>
        <v>16.894636256685079</v>
      </c>
      <c r="I71" s="40">
        <f t="shared" si="41"/>
        <v>18.101594856015812</v>
      </c>
      <c r="J71" s="40">
        <f t="shared" si="41"/>
        <v>17.700055168419574</v>
      </c>
      <c r="K71" s="40">
        <f t="shared" si="41"/>
        <v>18.439272641363505</v>
      </c>
      <c r="L71" s="40">
        <f t="shared" si="41"/>
        <v>18.721035834599579</v>
      </c>
    </row>
    <row r="72" spans="1:12" x14ac:dyDescent="0.2">
      <c r="A72" t="str">
        <f t="shared" si="38"/>
        <v>33 Protective service occupations</v>
      </c>
      <c r="B72" s="49">
        <f t="shared" si="39"/>
        <v>0.42730835088879981</v>
      </c>
      <c r="C72" s="44">
        <f t="shared" si="39"/>
        <v>5.8932515080728276</v>
      </c>
      <c r="D72" s="49">
        <f t="shared" si="39"/>
        <v>3.9450402703690157</v>
      </c>
      <c r="E72" s="49">
        <f t="shared" si="39"/>
        <v>1.5644188877385279</v>
      </c>
      <c r="F72" s="44">
        <f t="shared" si="40"/>
        <v>2.3518387757530013</v>
      </c>
      <c r="H72" s="40">
        <f t="shared" si="41"/>
        <v>9.0244687972621662</v>
      </c>
      <c r="I72" s="40">
        <f t="shared" si="41"/>
        <v>8.4776756116373431</v>
      </c>
      <c r="J72" s="40">
        <f t="shared" si="41"/>
        <v>8.7046749053557413</v>
      </c>
      <c r="K72" s="40">
        <f t="shared" si="41"/>
        <v>10.715430574714667</v>
      </c>
      <c r="L72" s="40">
        <f t="shared" si="41"/>
        <v>11.539266210299978</v>
      </c>
    </row>
    <row r="73" spans="1:12" x14ac:dyDescent="0.2">
      <c r="A73" t="str">
        <f t="shared" si="38"/>
        <v>34 Culture, media and sports occupations</v>
      </c>
      <c r="B73" s="49">
        <f t="shared" si="39"/>
        <v>2.3573561026881906</v>
      </c>
      <c r="C73" s="44">
        <f t="shared" si="39"/>
        <v>-0.58815836527637</v>
      </c>
      <c r="D73" s="49">
        <f t="shared" si="39"/>
        <v>-0.66733208831472046</v>
      </c>
      <c r="E73" s="49">
        <f t="shared" si="39"/>
        <v>1.2502618109628383</v>
      </c>
      <c r="F73" s="44">
        <f t="shared" si="40"/>
        <v>0.60698555386922148</v>
      </c>
      <c r="H73" s="40">
        <f t="shared" si="41"/>
        <v>15.126493210360609</v>
      </c>
      <c r="I73" s="40">
        <f t="shared" si="41"/>
        <v>15.334243321302063</v>
      </c>
      <c r="J73" s="40">
        <f t="shared" si="41"/>
        <v>14.781140569274445</v>
      </c>
      <c r="K73" s="40">
        <f t="shared" si="41"/>
        <v>14.501290711425014</v>
      </c>
      <c r="L73" s="40">
        <f t="shared" si="41"/>
        <v>15.139826340117251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0.95497033162703637</v>
      </c>
      <c r="C74" s="44">
        <f t="shared" si="39"/>
        <v>3.1323780612262375</v>
      </c>
      <c r="D74" s="49">
        <f t="shared" si="39"/>
        <v>-0.67726384805187889</v>
      </c>
      <c r="E74" s="49">
        <f t="shared" si="39"/>
        <v>0.4923886267106603</v>
      </c>
      <c r="F74" s="44">
        <f t="shared" si="40"/>
        <v>0.10098196231336232</v>
      </c>
      <c r="H74" s="40">
        <f t="shared" si="41"/>
        <v>46.345509247900914</v>
      </c>
      <c r="I74" s="40">
        <f t="shared" si="41"/>
        <v>44.459680360316383</v>
      </c>
      <c r="J74" s="40">
        <f t="shared" si="41"/>
        <v>44.459937268961234</v>
      </c>
      <c r="K74" s="40">
        <f t="shared" si="41"/>
        <v>43.596380295961602</v>
      </c>
      <c r="L74" s="40">
        <f t="shared" si="41"/>
        <v>42.221611965475034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-1.6440707836644641</v>
      </c>
      <c r="C76" s="44">
        <f t="shared" si="42"/>
        <v>3.259730162701846</v>
      </c>
      <c r="D76" s="44">
        <f t="shared" si="42"/>
        <v>-0.8747927862691296</v>
      </c>
      <c r="E76" s="44">
        <f t="shared" si="42"/>
        <v>-0.96106270056505183</v>
      </c>
      <c r="F76" s="44">
        <f>IF(AND(F$5-D$5 &lt;&gt; 0,F24 &lt;&gt; 0,D24 &lt;&gt; 0),(EXP(LN(F24/D24)/(F$5-D$5))-1)*100,0)</f>
        <v>-0.93231440811619715</v>
      </c>
      <c r="H76" s="44">
        <f>(B24/B$51)*100</f>
        <v>11.998125435710932</v>
      </c>
      <c r="I76" s="44">
        <f>(C24/C$51)*100</f>
        <v>10.754808485133429</v>
      </c>
      <c r="J76" s="44">
        <f>(D24/D$51)*100</f>
        <v>11.411849772785336</v>
      </c>
      <c r="K76" s="44">
        <f>(E24/E$51)*100</f>
        <v>10.560414951511483</v>
      </c>
      <c r="L76" s="44">
        <f>(F24/F$51)*100</f>
        <v>9.2679968103243517</v>
      </c>
    </row>
    <row r="77" spans="1:12" x14ac:dyDescent="0.2">
      <c r="A77" t="str">
        <f>A25</f>
        <v>41 Administrative occupations</v>
      </c>
      <c r="B77" s="49">
        <f t="shared" si="42"/>
        <v>-1.353095121612502</v>
      </c>
      <c r="C77" s="44">
        <f t="shared" si="42"/>
        <v>4.4111538830424291</v>
      </c>
      <c r="D77" s="49">
        <f t="shared" si="42"/>
        <v>-1.3101902401222554</v>
      </c>
      <c r="E77" s="49">
        <f t="shared" si="42"/>
        <v>-0.43572653087913249</v>
      </c>
      <c r="F77" s="44">
        <f>IF(AND(F$5-D$5 &lt;&gt; 0,F25 &lt;&gt; 0,D25 &lt;&gt; 0),(EXP(LN(F25/D25)/(F$5-D$5))-1)*100,0)</f>
        <v>-0.72807199276545553</v>
      </c>
      <c r="H77" s="40">
        <f t="shared" ref="H77:L78" si="43">(B25/B$24)*100</f>
        <v>81.388207294697594</v>
      </c>
      <c r="I77" s="40">
        <f t="shared" si="43"/>
        <v>82.35560340842602</v>
      </c>
      <c r="J77" s="40">
        <f t="shared" si="43"/>
        <v>83.273930379821451</v>
      </c>
      <c r="K77" s="40">
        <f t="shared" si="43"/>
        <v>81.461064532726851</v>
      </c>
      <c r="L77" s="40">
        <f t="shared" si="43"/>
        <v>85.886648225585148</v>
      </c>
    </row>
    <row r="78" spans="1:12" x14ac:dyDescent="0.2">
      <c r="A78" t="str">
        <f>A26</f>
        <v>42 Secretarial and related occupations</v>
      </c>
      <c r="B78" s="49">
        <f t="shared" si="42"/>
        <v>-2.9478419630108776</v>
      </c>
      <c r="C78" s="44">
        <f t="shared" si="42"/>
        <v>-2.114565000937163</v>
      </c>
      <c r="D78" s="49">
        <f t="shared" si="42"/>
        <v>1.1864330381080368</v>
      </c>
      <c r="E78" s="49">
        <f t="shared" si="42"/>
        <v>-3.6258614617464491</v>
      </c>
      <c r="F78" s="44">
        <f>IF(AND(F$5-D$5 &lt;&gt; 0,F26 &lt;&gt; 0,D26 &lt;&gt; 0),(EXP(LN(F26/D26)/(F$5-D$5))-1)*100,0)</f>
        <v>-2.0477458113028923</v>
      </c>
      <c r="H78" s="40">
        <f t="shared" si="43"/>
        <v>18.611792705302406</v>
      </c>
      <c r="I78" s="40">
        <f t="shared" si="43"/>
        <v>17.644396591573987</v>
      </c>
      <c r="J78" s="40">
        <f t="shared" si="43"/>
        <v>16.726069620178542</v>
      </c>
      <c r="K78" s="40">
        <f t="shared" si="43"/>
        <v>18.538935467273138</v>
      </c>
      <c r="L78" s="40">
        <f t="shared" si="43"/>
        <v>14.113351774414845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0.84217776224870811</v>
      </c>
      <c r="C80" s="44">
        <f t="shared" si="44"/>
        <v>-14.707014132166895</v>
      </c>
      <c r="D80" s="44">
        <f t="shared" si="44"/>
        <v>-0.1046062138502557</v>
      </c>
      <c r="E80" s="44">
        <f t="shared" si="44"/>
        <v>-0.73505291943914974</v>
      </c>
      <c r="F80" s="44">
        <f>IF(AND(F$5-D$5 &lt;&gt; 0,F28 &lt;&gt; 0,D28 &lt;&gt; 0),(EXP(LN(F28/D28)/(F$5-D$5))-1)*100,0)</f>
        <v>-0.52534735024309942</v>
      </c>
      <c r="H80" s="44">
        <f>(B28/B$51)*100</f>
        <v>12.196895544222935</v>
      </c>
      <c r="I80" s="44">
        <f>(C28/C$51)*100</f>
        <v>12.081066329555542</v>
      </c>
      <c r="J80" s="44">
        <f>(D28/D$51)*100</f>
        <v>10.588659083473782</v>
      </c>
      <c r="K80" s="44">
        <f>(E28/E$51)*100</f>
        <v>10.185273099999957</v>
      </c>
      <c r="L80" s="44">
        <f>(F28/F$51)*100</f>
        <v>9.144858878957205</v>
      </c>
    </row>
    <row r="81" spans="1:12" x14ac:dyDescent="0.2">
      <c r="A81" t="str">
        <f>A29</f>
        <v>51 Skilled agricultural and related trades</v>
      </c>
      <c r="B81" s="49">
        <f t="shared" si="44"/>
        <v>-2.5661701171898699</v>
      </c>
      <c r="C81" s="44">
        <f t="shared" si="44"/>
        <v>-18.093436979728505</v>
      </c>
      <c r="D81" s="49">
        <f t="shared" si="44"/>
        <v>0.49658605377687071</v>
      </c>
      <c r="E81" s="49">
        <f t="shared" si="44"/>
        <v>0.53780553572178036</v>
      </c>
      <c r="F81" s="44">
        <f>IF(AND(F$5-D$5 &lt;&gt; 0,F29 &lt;&gt; 0,D29 &lt;&gt; 0),(EXP(LN(F29/D29)/(F$5-D$5))-1)*100,0)</f>
        <v>0.52406383024898862</v>
      </c>
      <c r="H81" s="40">
        <f t="shared" ref="H81:L84" si="45">(B29/B$28)*100</f>
        <v>12.270008482341844</v>
      </c>
      <c r="I81" s="40">
        <f t="shared" si="45"/>
        <v>10.693382324312095</v>
      </c>
      <c r="J81" s="40">
        <f t="shared" si="45"/>
        <v>10.268818523991218</v>
      </c>
      <c r="K81" s="40">
        <f t="shared" si="45"/>
        <v>10.581560180755824</v>
      </c>
      <c r="L81" s="40">
        <f t="shared" si="45"/>
        <v>12.019449240232918</v>
      </c>
    </row>
    <row r="82" spans="1:12" x14ac:dyDescent="0.2">
      <c r="A82" t="str">
        <f>A30</f>
        <v>52 Skilled metal, electrical and electronic trades</v>
      </c>
      <c r="B82" s="49">
        <f t="shared" si="44"/>
        <v>0.40257662296652175</v>
      </c>
      <c r="C82" s="44">
        <f t="shared" si="44"/>
        <v>-15.960130239387048</v>
      </c>
      <c r="D82" s="49">
        <f t="shared" si="44"/>
        <v>-0.26496955010180123</v>
      </c>
      <c r="E82" s="49">
        <f t="shared" si="44"/>
        <v>-0.72234121079381985</v>
      </c>
      <c r="F82" s="44">
        <f>IF(AND(F$5-D$5 &lt;&gt; 0,F30 &lt;&gt; 0,D30 &lt;&gt; 0),(EXP(LN(F30/D30)/(F$5-D$5))-1)*100,0)</f>
        <v>-0.57011751638111896</v>
      </c>
      <c r="H82" s="40">
        <f t="shared" si="45"/>
        <v>42.583000027509208</v>
      </c>
      <c r="I82" s="40">
        <f t="shared" si="45"/>
        <v>41.845313276656796</v>
      </c>
      <c r="J82" s="40">
        <f t="shared" si="45"/>
        <v>41.230526075281219</v>
      </c>
      <c r="K82" s="40">
        <f t="shared" si="45"/>
        <v>40.900647474382055</v>
      </c>
      <c r="L82" s="40">
        <f t="shared" si="45"/>
        <v>40.953054375366584</v>
      </c>
    </row>
    <row r="83" spans="1:12" x14ac:dyDescent="0.2">
      <c r="A83" t="str">
        <f>A31</f>
        <v>53 Skilled construction and building trades</v>
      </c>
      <c r="B83" s="49">
        <f t="shared" si="44"/>
        <v>4.5992149514319403</v>
      </c>
      <c r="C83" s="44">
        <f t="shared" si="44"/>
        <v>-18.172995495858736</v>
      </c>
      <c r="D83" s="49">
        <f t="shared" si="44"/>
        <v>0.21407932945394226</v>
      </c>
      <c r="E83" s="49">
        <f t="shared" si="44"/>
        <v>-1.3061900359587986</v>
      </c>
      <c r="F83" s="44">
        <f>IF(AND(F$5-D$5 &lt;&gt; 0,F31 &lt;&gt; 0,D31 &lt;&gt; 0),(EXP(LN(F31/D31)/(F$5-D$5))-1)*100,0)</f>
        <v>-0.80201354789701806</v>
      </c>
      <c r="H83" s="40">
        <f t="shared" si="45"/>
        <v>29.33948822144562</v>
      </c>
      <c r="I83" s="40">
        <f t="shared" si="45"/>
        <v>33.962321595728866</v>
      </c>
      <c r="J83" s="40">
        <f t="shared" si="45"/>
        <v>32.582222487686046</v>
      </c>
      <c r="K83" s="40">
        <f t="shared" si="45"/>
        <v>33.105266904025797</v>
      </c>
      <c r="L83" s="40">
        <f t="shared" si="45"/>
        <v>31.24906930272272</v>
      </c>
    </row>
    <row r="84" spans="1:12" x14ac:dyDescent="0.2">
      <c r="A84" t="str">
        <f>A32</f>
        <v>54 Textiles, printing and other skilled trades</v>
      </c>
      <c r="B84" s="49">
        <f t="shared" si="44"/>
        <v>-3.0603032156322318</v>
      </c>
      <c r="C84" s="44">
        <f t="shared" si="44"/>
        <v>0.58022098953713908</v>
      </c>
      <c r="D84" s="49">
        <f t="shared" si="44"/>
        <v>-0.74779538333948903</v>
      </c>
      <c r="E84" s="49">
        <f t="shared" si="44"/>
        <v>-0.50187299975780197</v>
      </c>
      <c r="F84" s="44">
        <f>IF(AND(F$5-D$5 &lt;&gt; 0,F32 &lt;&gt; 0,D32 &lt;&gt; 0),(EXP(LN(F32/D32)/(F$5-D$5))-1)*100,0)</f>
        <v>-0.58391475703162277</v>
      </c>
      <c r="H84" s="40">
        <f t="shared" si="45"/>
        <v>15.807503268703327</v>
      </c>
      <c r="I84" s="40">
        <f t="shared" si="45"/>
        <v>13.498982803302232</v>
      </c>
      <c r="J84" s="40">
        <f t="shared" si="45"/>
        <v>15.918432913041519</v>
      </c>
      <c r="K84" s="40">
        <f t="shared" si="45"/>
        <v>15.41252544083633</v>
      </c>
      <c r="L84" s="40">
        <f t="shared" si="45"/>
        <v>15.778427081677776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0.58185536954922235</v>
      </c>
      <c r="C86" s="44">
        <f t="shared" si="46"/>
        <v>-4.1780170335702245</v>
      </c>
      <c r="D86" s="44">
        <f t="shared" si="46"/>
        <v>1.4271801453705546</v>
      </c>
      <c r="E86" s="44">
        <f t="shared" si="46"/>
        <v>0.77642210040005377</v>
      </c>
      <c r="F86" s="44">
        <f>IF(AND(F$5-D$5 &lt;&gt; 0,F34 &lt;&gt; 0,D34 &lt;&gt; 0),(EXP(LN(F34/D34)/(F$5-D$5))-1)*100,0)</f>
        <v>0.99287620178172276</v>
      </c>
      <c r="H86" s="44">
        <f>(B34/B$51)*100</f>
        <v>10.429473762619905</v>
      </c>
      <c r="I86" s="44">
        <f>(C34/C$51)*100</f>
        <v>10.224170097724288</v>
      </c>
      <c r="J86" s="44">
        <f>(D34/D$51)*100</f>
        <v>10.067360005560202</v>
      </c>
      <c r="K86" s="44">
        <f>(E34/E$51)*100</f>
        <v>10.449409598530718</v>
      </c>
      <c r="L86" s="44">
        <f>(F34/F$51)*100</f>
        <v>10.912550906158764</v>
      </c>
    </row>
    <row r="87" spans="1:12" x14ac:dyDescent="0.2">
      <c r="A87" t="str">
        <f>A35</f>
        <v>61 Caring personal service occupations</v>
      </c>
      <c r="B87" s="49">
        <f t="shared" si="46"/>
        <v>1.0113133932825757</v>
      </c>
      <c r="C87" s="44">
        <f t="shared" si="46"/>
        <v>-3.1815644968876566</v>
      </c>
      <c r="D87" s="49">
        <f t="shared" si="46"/>
        <v>1.6796284475468548</v>
      </c>
      <c r="E87" s="49">
        <f t="shared" si="46"/>
        <v>0.88432233639790248</v>
      </c>
      <c r="F87" s="44">
        <f>IF(AND(F$5-D$5 &lt;&gt; 0,F35 &lt;&gt; 0,D35 &lt;&gt; 0),(EXP(LN(F35/D35)/(F$5-D$5))-1)*100,0)</f>
        <v>1.1487307780517098</v>
      </c>
      <c r="H87" s="40">
        <f t="shared" ref="H87:L89" si="47">(B35/B$34)*100</f>
        <v>77.262191025634237</v>
      </c>
      <c r="I87" s="40">
        <f t="shared" si="47"/>
        <v>78.590223150125027</v>
      </c>
      <c r="J87" s="40">
        <f t="shared" si="47"/>
        <v>79.407482663986542</v>
      </c>
      <c r="K87" s="40">
        <f t="shared" si="47"/>
        <v>80.400624821301363</v>
      </c>
      <c r="L87" s="40">
        <f t="shared" si="47"/>
        <v>81.265625185102792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-0.81537700425625692</v>
      </c>
      <c r="C88" s="44">
        <f t="shared" si="46"/>
        <v>-9.0183879018089002</v>
      </c>
      <c r="D88" s="49">
        <f t="shared" si="46"/>
        <v>0.60289738964367512</v>
      </c>
      <c r="E88" s="49">
        <f t="shared" si="46"/>
        <v>0.29899977994594096</v>
      </c>
      <c r="F88" s="44">
        <f>IF(AND(F$5-D$5 &lt;&gt; 0,F36 &lt;&gt; 0,D36 &lt;&gt; 0),(EXP(LN(F36/D36)/(F$5-D$5))-1)*100,0)</f>
        <v>0.40019684566654501</v>
      </c>
      <c r="H88" s="40">
        <f t="shared" si="47"/>
        <v>21.81796315798498</v>
      </c>
      <c r="I88" s="40">
        <f t="shared" si="47"/>
        <v>20.630655239407801</v>
      </c>
      <c r="J88" s="40">
        <f t="shared" si="47"/>
        <v>19.588514182397013</v>
      </c>
      <c r="K88" s="40">
        <f t="shared" si="47"/>
        <v>18.805382931949481</v>
      </c>
      <c r="L88" s="40">
        <f t="shared" si="47"/>
        <v>17.933243620989664</v>
      </c>
    </row>
    <row r="89" spans="1:12" x14ac:dyDescent="0.2">
      <c r="A89" t="str">
        <f>A37</f>
        <v>63 Community and civil enforcement occupations</v>
      </c>
      <c r="B89" s="49">
        <f t="shared" si="46"/>
        <v>-3.5078027876701001</v>
      </c>
      <c r="C89" s="44">
        <f t="shared" si="46"/>
        <v>23.4795336075845</v>
      </c>
      <c r="D89" s="49">
        <f t="shared" si="46"/>
        <v>-3.2233491432124617</v>
      </c>
      <c r="E89" s="49">
        <f t="shared" si="46"/>
        <v>0.86666771033154788</v>
      </c>
      <c r="F89" s="44">
        <f>IF(AND(F$5-D$5 &lt;&gt; 0,F37 &lt;&gt; 0,D37 &lt;&gt; 0),(EXP(LN(F37/D37)/(F$5-D$5))-1)*100,0)</f>
        <v>-0.51552514669643834</v>
      </c>
      <c r="H89" s="40">
        <f t="shared" si="47"/>
        <v>0.91984581638078078</v>
      </c>
      <c r="I89" s="40">
        <f t="shared" si="47"/>
        <v>0.77912161046717432</v>
      </c>
      <c r="J89" s="40">
        <f t="shared" si="47"/>
        <v>1.0040031536164455</v>
      </c>
      <c r="K89" s="40">
        <f t="shared" si="47"/>
        <v>0.79399224674915836</v>
      </c>
      <c r="L89" s="40">
        <f t="shared" si="47"/>
        <v>0.80113119390755627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-2.1003369331350163</v>
      </c>
      <c r="C91" s="44">
        <f t="shared" si="48"/>
        <v>-1.3602264612535442</v>
      </c>
      <c r="D91" s="44">
        <f t="shared" si="48"/>
        <v>0.4541796258313191</v>
      </c>
      <c r="E91" s="44">
        <f t="shared" si="48"/>
        <v>0.16278921982821881</v>
      </c>
      <c r="F91" s="44">
        <f t="shared" ref="F91:F93" si="49">IF(AND(F$5-D$5 &lt;&gt; 0,F39 &lt;&gt; 0,D39 &lt;&gt; 0),(EXP(LN(F39/D39)/(F$5-D$5))-1)*100,0)</f>
        <v>0.2598253177952925</v>
      </c>
      <c r="H91" s="44">
        <f>(B39/B$51)*100</f>
        <v>8.0752698549921558</v>
      </c>
      <c r="I91" s="44">
        <f>(C39/C$51)*100</f>
        <v>7.1050793578249634</v>
      </c>
      <c r="J91" s="44">
        <f>(D39/D$51)*100</f>
        <v>7.2018385048390883</v>
      </c>
      <c r="K91" s="44">
        <f>(E39/E$51)*100</f>
        <v>7.1234081905372104</v>
      </c>
      <c r="L91" s="44">
        <f>(F39/F$51)*100</f>
        <v>6.9983733046869832</v>
      </c>
    </row>
    <row r="92" spans="1:12" s="30" customFormat="1" x14ac:dyDescent="0.2">
      <c r="A92" t="str">
        <f>A40</f>
        <v>71 Sales occupations</v>
      </c>
      <c r="B92" s="49">
        <f t="shared" si="48"/>
        <v>-3.0260471090939434</v>
      </c>
      <c r="C92" s="44">
        <f t="shared" si="48"/>
        <v>-2.5233448303660255</v>
      </c>
      <c r="D92" s="49">
        <f t="shared" si="48"/>
        <v>-1.4967853856752922</v>
      </c>
      <c r="E92" s="49">
        <f t="shared" si="48"/>
        <v>-0.50942241533618038</v>
      </c>
      <c r="F92" s="44">
        <f t="shared" si="49"/>
        <v>-0.83963820083514662</v>
      </c>
      <c r="G92"/>
      <c r="H92" s="40">
        <f>(B40/B$34)*100</f>
        <v>61.27168976249979</v>
      </c>
      <c r="I92" s="40">
        <f t="shared" ref="H92:L93" si="50">(C40/C$34)*100</f>
        <v>52.942163256337025</v>
      </c>
      <c r="J92" s="40">
        <f t="shared" si="50"/>
        <v>53.856378587786068</v>
      </c>
      <c r="K92" s="40">
        <f t="shared" si="50"/>
        <v>46.52832394191487</v>
      </c>
      <c r="L92" s="40">
        <f t="shared" si="50"/>
        <v>40.921126054833785</v>
      </c>
    </row>
    <row r="93" spans="1:12" s="30" customFormat="1" x14ac:dyDescent="0.2">
      <c r="A93" t="str">
        <f>A41</f>
        <v>72 Customer service occupations</v>
      </c>
      <c r="B93" s="49">
        <f t="shared" si="48"/>
        <v>1.1912468514180041</v>
      </c>
      <c r="C93" s="44">
        <f t="shared" si="48"/>
        <v>2.3603176312927632</v>
      </c>
      <c r="D93" s="49">
        <f t="shared" si="48"/>
        <v>5.612947037713556</v>
      </c>
      <c r="E93" s="49">
        <f t="shared" si="48"/>
        <v>1.4838708182771443</v>
      </c>
      <c r="F93" s="44">
        <f t="shared" si="49"/>
        <v>2.8419737382112453</v>
      </c>
      <c r="G93"/>
      <c r="H93" s="40">
        <f t="shared" si="50"/>
        <v>16.155705317917295</v>
      </c>
      <c r="I93" s="40">
        <f t="shared" si="50"/>
        <v>16.55080575643813</v>
      </c>
      <c r="J93" s="40">
        <f t="shared" si="50"/>
        <v>17.680136455497504</v>
      </c>
      <c r="K93" s="40">
        <f t="shared" si="50"/>
        <v>21.642113089655073</v>
      </c>
      <c r="L93" s="40">
        <f t="shared" si="50"/>
        <v>23.210288908255016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1.650561606089096</v>
      </c>
      <c r="C95" s="44">
        <f t="shared" si="51"/>
        <v>-12.790172539229816</v>
      </c>
      <c r="D95" s="44">
        <f t="shared" si="51"/>
        <v>2.9384824613185145</v>
      </c>
      <c r="E95" s="44">
        <f t="shared" si="51"/>
        <v>6.9976600996857208E-2</v>
      </c>
      <c r="F95" s="44">
        <f>IF(AND(F$5-D$5 &lt;&gt; 0,F43 &lt;&gt; 0,D43 &lt;&gt; 0),(EXP(LN(F43/D43)/(F$5-D$5))-1)*100,0)</f>
        <v>1.0171518006273583</v>
      </c>
      <c r="H95" s="44">
        <f>(B43/B$51)*100</f>
        <v>8.7021776438410345</v>
      </c>
      <c r="I95" s="44">
        <f>(C43/C$51)*100</f>
        <v>8.899265720486035</v>
      </c>
      <c r="J95" s="44">
        <f>(D43/D$51)*100</f>
        <v>7.9752073022441898</v>
      </c>
      <c r="K95" s="44">
        <f>(E43/E$51)*100</f>
        <v>8.9132314635104173</v>
      </c>
      <c r="L95" s="44">
        <f>(F43/F$51)*100</f>
        <v>8.6759760144839522</v>
      </c>
    </row>
    <row r="96" spans="1:12" x14ac:dyDescent="0.2">
      <c r="A96" t="str">
        <f>A44</f>
        <v>81 Process, plant and machine operatives</v>
      </c>
      <c r="B96" s="49">
        <f t="shared" si="51"/>
        <v>-0.9445467554469289</v>
      </c>
      <c r="C96" s="44">
        <f t="shared" si="51"/>
        <v>-13.97135297729516</v>
      </c>
      <c r="D96" s="49">
        <f t="shared" si="51"/>
        <v>4.0501593665676516</v>
      </c>
      <c r="E96" s="49">
        <f t="shared" si="51"/>
        <v>-0.18193541702637983</v>
      </c>
      <c r="F96" s="44">
        <f>IF(AND(F$5-D$5 &lt;&gt; 0,F44 &lt;&gt; 0,D44 &lt;&gt; 0),(EXP(LN(F44/D44)/(F$5-D$5))-1)*100,0)</f>
        <v>1.2092826070459806</v>
      </c>
      <c r="H96" s="40">
        <f>(B44/B$43)*100</f>
        <v>46.859864422912899</v>
      </c>
      <c r="I96" s="40">
        <f t="shared" ref="H96:L97" si="52">(C44/C$43)*100</f>
        <v>42.254742178176627</v>
      </c>
      <c r="J96" s="40">
        <f t="shared" si="52"/>
        <v>41.68243884574764</v>
      </c>
      <c r="K96" s="40">
        <f t="shared" si="52"/>
        <v>43.982312785583879</v>
      </c>
      <c r="L96" s="40">
        <f t="shared" si="52"/>
        <v>42.887578820459673</v>
      </c>
    </row>
    <row r="97" spans="1:12" x14ac:dyDescent="0.2">
      <c r="A97" t="str">
        <f>A45</f>
        <v>82 Transport and mobile machine drivers and operatives</v>
      </c>
      <c r="B97" s="49">
        <f t="shared" si="51"/>
        <v>3.7846676836728488</v>
      </c>
      <c r="C97" s="44">
        <f t="shared" si="51"/>
        <v>-11.925850917697556</v>
      </c>
      <c r="D97" s="49">
        <f t="shared" si="51"/>
        <v>2.1134443994661689</v>
      </c>
      <c r="E97" s="49">
        <f t="shared" si="51"/>
        <v>0.26384100631826612</v>
      </c>
      <c r="F97" s="44">
        <f>IF(AND(F$5-D$5 &lt;&gt; 0,F45 &lt;&gt; 0,D45 &lt;&gt; 0),(EXP(LN(F45/D45)/(F$5-D$5))-1)*100,0)</f>
        <v>0.87662270805797249</v>
      </c>
      <c r="H97" s="40">
        <f t="shared" si="52"/>
        <v>53.140135577087086</v>
      </c>
      <c r="I97" s="40">
        <f t="shared" si="52"/>
        <v>57.745257821823358</v>
      </c>
      <c r="J97" s="40">
        <f t="shared" si="52"/>
        <v>58.31756115425236</v>
      </c>
      <c r="K97" s="40">
        <f t="shared" si="52"/>
        <v>56.017687214416121</v>
      </c>
      <c r="L97" s="40">
        <f t="shared" si="52"/>
        <v>57.11242117954032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-0.66188866036127614</v>
      </c>
      <c r="C99" s="44">
        <f t="shared" si="53"/>
        <v>-10.358590705163129</v>
      </c>
      <c r="D99" s="44">
        <f t="shared" si="53"/>
        <v>-2.3494172441629324E-2</v>
      </c>
      <c r="E99" s="44">
        <f t="shared" si="53"/>
        <v>-0.53544867941155427</v>
      </c>
      <c r="F99" s="44">
        <f>IF(AND(F$5-D$5 &lt;&gt; 0,F47 &lt;&gt; 0,D47 &lt;&gt; 0),(EXP(LN(F47/D47)/(F$5-D$5))-1)*100,0)</f>
        <v>-0.36508912980179886</v>
      </c>
      <c r="H99" s="44">
        <f>(B47/B$51)*100</f>
        <v>11.275761082527023</v>
      </c>
      <c r="I99" s="44">
        <f>(C47/C$51)*100</f>
        <v>10.517113489156072</v>
      </c>
      <c r="J99" s="44">
        <f>(D47/D$51)*100</f>
        <v>9.6878546646196835</v>
      </c>
      <c r="K99" s="44">
        <f>(E47/E$51)*100</f>
        <v>9.3566801131612287</v>
      </c>
      <c r="L99" s="44">
        <f>(F47/F$51)*100</f>
        <v>8.5713698809722167</v>
      </c>
    </row>
    <row r="100" spans="1:12" x14ac:dyDescent="0.2">
      <c r="A100" t="str">
        <f>A48</f>
        <v>91 Elementary trades and related occupations</v>
      </c>
      <c r="B100" s="49">
        <f t="shared" si="53"/>
        <v>-2.6115731473938197</v>
      </c>
      <c r="C100" s="44">
        <f t="shared" si="53"/>
        <v>-13.504490785218781</v>
      </c>
      <c r="D100" s="49">
        <f t="shared" si="53"/>
        <v>-2.9479333987374567</v>
      </c>
      <c r="E100" s="49">
        <f t="shared" si="53"/>
        <v>-0.56392719464126717</v>
      </c>
      <c r="F100" s="44">
        <f>IF(AND(F$5-D$5 &lt;&gt; 0,F48 &lt;&gt; 0,D48 &lt;&gt; 0),(EXP(LN(F48/D48)/(F$5-D$5))-1)*100,0)</f>
        <v>-1.3650326934989354</v>
      </c>
      <c r="H100" s="40">
        <f t="shared" ref="H100:L101" si="54">(B48/B$47)*100</f>
        <v>20.016202776628873</v>
      </c>
      <c r="I100" s="40">
        <f t="shared" si="54"/>
        <v>18.490450799739445</v>
      </c>
      <c r="J100" s="40">
        <f t="shared" si="54"/>
        <v>17.841541873510465</v>
      </c>
      <c r="K100" s="40">
        <f t="shared" si="54"/>
        <v>15.380361769879707</v>
      </c>
      <c r="L100" s="40">
        <f t="shared" si="54"/>
        <v>15.336381683929268</v>
      </c>
    </row>
    <row r="101" spans="1:12" x14ac:dyDescent="0.2">
      <c r="A101" t="str">
        <f>A49</f>
        <v>92 Elementary administration and service occupations</v>
      </c>
      <c r="B101" s="49">
        <f t="shared" si="53"/>
        <v>-0.19150270564320948</v>
      </c>
      <c r="C101" s="44">
        <f t="shared" si="53"/>
        <v>-9.6449429028884541</v>
      </c>
      <c r="D101" s="49">
        <f t="shared" si="53"/>
        <v>0.5684440402210722</v>
      </c>
      <c r="E101" s="49">
        <f t="shared" si="53"/>
        <v>-0.53028033216331316</v>
      </c>
      <c r="F101" s="44">
        <f>IF(AND(F$5-D$5 &lt;&gt; 0,F49 &lt;&gt; 0,D49 &lt;&gt; 0),(EXP(LN(F49/D49)/(F$5-D$5))-1)*100,0)</f>
        <v>-0.16537913889007605</v>
      </c>
      <c r="H101" s="40">
        <f t="shared" si="54"/>
        <v>79.983797223371127</v>
      </c>
      <c r="I101" s="40">
        <f t="shared" si="54"/>
        <v>81.509549200260551</v>
      </c>
      <c r="J101" s="40">
        <f t="shared" si="54"/>
        <v>82.158458126489535</v>
      </c>
      <c r="K101" s="40">
        <f t="shared" si="54"/>
        <v>84.619638230120302</v>
      </c>
      <c r="L101" s="40">
        <f t="shared" si="54"/>
        <v>84.663618316070739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1.0830238020725247</v>
      </c>
      <c r="C103" s="206">
        <f t="shared" ref="C103" si="56">IF(AND(D$5-C$5 &lt;&gt; 0,D51 &lt;&gt; 0,C51 &lt;&gt; 0),(EXP(LN(D51/C51)/(D$5-C$5))-1)*100,0)</f>
        <v>-2.6854853299247194</v>
      </c>
      <c r="D103" s="50">
        <f>IF(AND(E$5-D$5 &lt;&gt; 0,E51 &lt;&gt; 0,D51 &lt;&gt; 0),(EXP(LN(E51/D51)/(E$5-D$5))-1)*100,0)</f>
        <v>0.67441639592689118</v>
      </c>
      <c r="E103" s="50">
        <f>IF(AND(F$5-E$5 &lt;&gt; 0,F51 &lt;&gt; 0,E51 &lt;&gt; 0),(EXP(LN(F51/E51)/(F$5-E$5))-1)*100,0)</f>
        <v>0.34032016372831375</v>
      </c>
      <c r="F103" s="206">
        <f>IF(AND(F$5-D$5 &lt;&gt; 0,F51 &lt;&gt; 0,D51 &lt;&gt; 0),(EXP(LN(F51/D51)/(F$5-D$5))-1)*100,0)</f>
        <v>0.45156220068820474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Stoke-on-Trent and Staffordshire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5.3348428460523607</v>
      </c>
      <c r="C9" s="330">
        <v>13.229618361254921</v>
      </c>
      <c r="D9" s="330">
        <f>SUM(B9:C9)</f>
        <v>18.564461207307282</v>
      </c>
      <c r="E9" s="331"/>
      <c r="F9" s="330">
        <v>7.0343296822295036</v>
      </c>
      <c r="G9" s="330">
        <v>15.126052710739154</v>
      </c>
      <c r="H9" s="330">
        <f>SUM(F9:G9)</f>
        <v>22.160382392968657</v>
      </c>
      <c r="I9" s="331"/>
      <c r="J9" s="330">
        <v>8.4578669703079647</v>
      </c>
      <c r="K9" s="330">
        <v>14.682055202122601</v>
      </c>
      <c r="L9" s="330">
        <f>SUM(J9:K9)</f>
        <v>23.139922172430566</v>
      </c>
      <c r="M9" s="236"/>
      <c r="N9" s="328">
        <f>IF(B9&gt;0,(EXP(LN(F9/B9)/($F$6-$B$6))-1)*100,0)</f>
        <v>5.6866708266421373</v>
      </c>
      <c r="O9" s="328">
        <f>IF(F9&gt;0,(EXP(LN(J9/F9)/($J$6-$F$6))-1)*100,0)</f>
        <v>1.2362093927009044</v>
      </c>
      <c r="P9" s="328"/>
      <c r="Q9" s="328">
        <f>IF(C9&gt;0,(EXP(LN(G9/C9)/($F$6-$B$6))-1)*100,0)</f>
        <v>2.715422923272337</v>
      </c>
      <c r="R9" s="328">
        <f>IF(G9&gt;0,(EXP(LN(K9/G9)/($J$6-$F$6))-1)*100,0)</f>
        <v>-0.1984201442669864</v>
      </c>
      <c r="S9" s="327"/>
      <c r="T9" s="328">
        <f>IF(D9&gt;0,(EXP(LN(H9/D9)/($F$6-$B$6))-1)*100,0)</f>
        <v>3.6045861274094593</v>
      </c>
      <c r="U9" s="328">
        <f>IF(H9&gt;0,(EXP(LN(L9/H9)/($J$6-$F$6))-1)*100,0)</f>
        <v>0.28877108070708424</v>
      </c>
    </row>
    <row r="10" spans="1:21" x14ac:dyDescent="0.2">
      <c r="A10" s="329" t="str">
        <f>name!D5</f>
        <v>12 Other managers and proprietors</v>
      </c>
      <c r="B10" s="330">
        <v>3.2942393637627245</v>
      </c>
      <c r="C10" s="330">
        <v>4.9613489616309501</v>
      </c>
      <c r="D10" s="330">
        <f t="shared" ref="D10:D33" si="0">SUM(B10:C10)</f>
        <v>8.2555883253936742</v>
      </c>
      <c r="E10" s="331"/>
      <c r="F10" s="330">
        <v>3.9330151943420737</v>
      </c>
      <c r="G10" s="330">
        <v>5.0331783378031352</v>
      </c>
      <c r="H10" s="330">
        <f t="shared" ref="H10:H33" si="1">SUM(F10:G10)</f>
        <v>8.9661935321452084</v>
      </c>
      <c r="I10" s="331"/>
      <c r="J10" s="330">
        <v>5.5976837627333369</v>
      </c>
      <c r="K10" s="330">
        <v>7.5027604132785131</v>
      </c>
      <c r="L10" s="330">
        <f t="shared" ref="L10:L33" si="2">SUM(J10:K10)</f>
        <v>13.10044417601185</v>
      </c>
      <c r="M10" s="236"/>
      <c r="N10" s="328">
        <f t="shared" ref="N10:N36" si="3">IF(B10&gt;0,(EXP(LN(F10/B10)/($F$6-$B$6))-1)*100,0)</f>
        <v>3.6081918068076257</v>
      </c>
      <c r="O10" s="328">
        <f t="shared" ref="O10:O34" si="4">IF(F10&gt;0,(EXP(LN(J10/F10)/($J$6-$F$6))-1)*100,0)</f>
        <v>2.380877850996499</v>
      </c>
      <c r="P10" s="328"/>
      <c r="Q10" s="328">
        <f t="shared" ref="Q10:Q34" si="5">IF(C10&gt;0,(EXP(LN(G10/C10)/($F$6-$B$6))-1)*100,0)</f>
        <v>0.28789340005792585</v>
      </c>
      <c r="R10" s="328">
        <f t="shared" ref="R10:R34" si="6">IF(G10&gt;0,(EXP(LN(K10/G10)/($J$6-$F$6))-1)*100,0)</f>
        <v>2.6971955263380254</v>
      </c>
      <c r="S10" s="327"/>
      <c r="T10" s="328">
        <f t="shared" ref="T10:T34" si="7">IF(D10&gt;0,(EXP(LN(H10/D10)/($F$6-$B$6))-1)*100,0)</f>
        <v>1.6651290116755701</v>
      </c>
      <c r="U10" s="328">
        <f t="shared" ref="U10:U34" si="8">IF(H10&gt;0,(EXP(LN(L10/H10)/($J$6-$F$6))-1)*100,0)</f>
        <v>2.5601216896885326</v>
      </c>
    </row>
    <row r="11" spans="1:21" x14ac:dyDescent="0.2">
      <c r="A11" s="329" t="str">
        <f>name!D6</f>
        <v>21 Science, research, engineering and technology professionals</v>
      </c>
      <c r="B11" s="330">
        <v>2.4535944306937529</v>
      </c>
      <c r="C11" s="330">
        <v>12.731325296488777</v>
      </c>
      <c r="D11" s="330">
        <f t="shared" si="0"/>
        <v>15.18491972718253</v>
      </c>
      <c r="E11" s="331"/>
      <c r="F11" s="330">
        <v>3.3956142998473027</v>
      </c>
      <c r="G11" s="330">
        <v>15.302568317076288</v>
      </c>
      <c r="H11" s="330">
        <f t="shared" si="1"/>
        <v>18.698182616923589</v>
      </c>
      <c r="I11" s="331"/>
      <c r="J11" s="330">
        <v>4.8870021857260779</v>
      </c>
      <c r="K11" s="330">
        <v>16.776175739438443</v>
      </c>
      <c r="L11" s="330">
        <f t="shared" si="2"/>
        <v>21.663177925164522</v>
      </c>
      <c r="M11" s="236"/>
      <c r="N11" s="328">
        <f t="shared" si="3"/>
        <v>6.7144217270373341</v>
      </c>
      <c r="O11" s="328">
        <f t="shared" si="4"/>
        <v>2.4569944861062121</v>
      </c>
      <c r="P11" s="328"/>
      <c r="Q11" s="328">
        <f t="shared" si="5"/>
        <v>3.7476199458285064</v>
      </c>
      <c r="R11" s="328">
        <f t="shared" si="6"/>
        <v>0.61480951629959701</v>
      </c>
      <c r="S11" s="327"/>
      <c r="T11" s="328">
        <f t="shared" si="7"/>
        <v>4.2503158208957004</v>
      </c>
      <c r="U11" s="328">
        <f t="shared" si="8"/>
        <v>0.98608082779456652</v>
      </c>
    </row>
    <row r="12" spans="1:21" x14ac:dyDescent="0.2">
      <c r="A12" s="329" t="str">
        <f>name!D7</f>
        <v>22 Health professionals</v>
      </c>
      <c r="B12" s="330">
        <v>11.463206221763729</v>
      </c>
      <c r="C12" s="330">
        <v>3.5223762888601899</v>
      </c>
      <c r="D12" s="330">
        <f t="shared" si="0"/>
        <v>14.985582510623919</v>
      </c>
      <c r="E12" s="331"/>
      <c r="F12" s="330">
        <v>13.148346141390876</v>
      </c>
      <c r="G12" s="330">
        <v>4.5091341890520651</v>
      </c>
      <c r="H12" s="330">
        <f t="shared" si="1"/>
        <v>17.65748033044294</v>
      </c>
      <c r="I12" s="331"/>
      <c r="J12" s="330">
        <v>15.812057960734597</v>
      </c>
      <c r="K12" s="330">
        <v>5.1978064107085302</v>
      </c>
      <c r="L12" s="330">
        <f t="shared" si="2"/>
        <v>21.009864371443129</v>
      </c>
      <c r="M12" s="236"/>
      <c r="N12" s="328">
        <f t="shared" si="3"/>
        <v>2.7810392536895323</v>
      </c>
      <c r="O12" s="328">
        <f t="shared" si="4"/>
        <v>1.2374392253967637</v>
      </c>
      <c r="P12" s="328"/>
      <c r="Q12" s="328">
        <f t="shared" si="5"/>
        <v>5.0634075223227493</v>
      </c>
      <c r="R12" s="328">
        <f t="shared" si="6"/>
        <v>0.95204696146069523</v>
      </c>
      <c r="S12" s="327"/>
      <c r="T12" s="328">
        <f t="shared" si="7"/>
        <v>3.3358510043818512</v>
      </c>
      <c r="U12" s="328">
        <f t="shared" si="8"/>
        <v>1.1656247457809688</v>
      </c>
    </row>
    <row r="13" spans="1:21" x14ac:dyDescent="0.2">
      <c r="A13" s="329" t="str">
        <f>name!D8</f>
        <v>23 Teaching and other educational professionals</v>
      </c>
      <c r="B13" s="330">
        <v>7.9573728834924307</v>
      </c>
      <c r="C13" s="330">
        <v>4.0183745142177099</v>
      </c>
      <c r="D13" s="330">
        <f t="shared" si="0"/>
        <v>11.975747397710141</v>
      </c>
      <c r="E13" s="331"/>
      <c r="F13" s="330">
        <v>9.159144898313091</v>
      </c>
      <c r="G13" s="330">
        <v>4.4053052854295833</v>
      </c>
      <c r="H13" s="330">
        <f t="shared" si="1"/>
        <v>13.564450183742675</v>
      </c>
      <c r="I13" s="331"/>
      <c r="J13" s="330">
        <v>10.671985770158249</v>
      </c>
      <c r="K13" s="330">
        <v>4.9889074240499953</v>
      </c>
      <c r="L13" s="330">
        <f t="shared" si="2"/>
        <v>15.660893194208246</v>
      </c>
      <c r="M13" s="236"/>
      <c r="N13" s="328">
        <f t="shared" si="3"/>
        <v>2.853019030034365</v>
      </c>
      <c r="O13" s="328">
        <f t="shared" si="4"/>
        <v>1.0243396928491411</v>
      </c>
      <c r="P13" s="328"/>
      <c r="Q13" s="328">
        <f t="shared" si="5"/>
        <v>1.8556488940829619</v>
      </c>
      <c r="R13" s="328">
        <f t="shared" si="6"/>
        <v>0.83283138079814911</v>
      </c>
      <c r="S13" s="327"/>
      <c r="T13" s="328">
        <f t="shared" si="7"/>
        <v>2.5226713216554453</v>
      </c>
      <c r="U13" s="328">
        <f t="shared" si="8"/>
        <v>0.96269984257855157</v>
      </c>
    </row>
    <row r="14" spans="1:21" x14ac:dyDescent="0.2">
      <c r="A14" s="329" t="str">
        <f>name!D9</f>
        <v>24 Business, media and public service professionals</v>
      </c>
      <c r="B14" s="330">
        <v>5.8451786793273515</v>
      </c>
      <c r="C14" s="330">
        <v>8.7054299035504386</v>
      </c>
      <c r="D14" s="330">
        <f t="shared" si="0"/>
        <v>14.550608582877789</v>
      </c>
      <c r="E14" s="331"/>
      <c r="F14" s="330">
        <v>8.0386848892651432</v>
      </c>
      <c r="G14" s="330">
        <v>10.888922392399756</v>
      </c>
      <c r="H14" s="330">
        <f t="shared" si="1"/>
        <v>18.927607281664898</v>
      </c>
      <c r="I14" s="331"/>
      <c r="J14" s="330">
        <v>10.681226389669011</v>
      </c>
      <c r="K14" s="330">
        <v>13.545226120714522</v>
      </c>
      <c r="L14" s="330">
        <f t="shared" si="2"/>
        <v>24.226452510383531</v>
      </c>
      <c r="M14" s="236"/>
      <c r="N14" s="328">
        <f t="shared" si="3"/>
        <v>6.5804237706520441</v>
      </c>
      <c r="O14" s="328">
        <f t="shared" si="4"/>
        <v>1.9128799209559455</v>
      </c>
      <c r="P14" s="328"/>
      <c r="Q14" s="328">
        <f t="shared" si="5"/>
        <v>4.5776638449297025</v>
      </c>
      <c r="R14" s="328">
        <f t="shared" si="6"/>
        <v>1.465894990443295</v>
      </c>
      <c r="S14" s="327"/>
      <c r="T14" s="328">
        <f t="shared" si="7"/>
        <v>5.4005583826458814</v>
      </c>
      <c r="U14" s="328">
        <f t="shared" si="8"/>
        <v>1.6591031300066339</v>
      </c>
    </row>
    <row r="15" spans="1:21" x14ac:dyDescent="0.2">
      <c r="A15" s="329" t="str">
        <f>name!D10</f>
        <v>31 Science, engineering and technology associate professionals</v>
      </c>
      <c r="B15" s="330">
        <v>1.0765197197622951</v>
      </c>
      <c r="C15" s="330">
        <v>3.591330265132235</v>
      </c>
      <c r="D15" s="330">
        <f t="shared" si="0"/>
        <v>4.6678499848945298</v>
      </c>
      <c r="E15" s="331"/>
      <c r="F15" s="330">
        <v>1.3924035884794168</v>
      </c>
      <c r="G15" s="330">
        <v>4.5418126716730969</v>
      </c>
      <c r="H15" s="330">
        <f t="shared" si="1"/>
        <v>5.9342162601525139</v>
      </c>
      <c r="I15" s="331"/>
      <c r="J15" s="330">
        <v>1.6822246912579915</v>
      </c>
      <c r="K15" s="330">
        <v>3.7886064011852807</v>
      </c>
      <c r="L15" s="330">
        <f t="shared" si="2"/>
        <v>5.4708310924432721</v>
      </c>
      <c r="M15" s="236"/>
      <c r="N15" s="328">
        <f t="shared" si="3"/>
        <v>5.2806672696693369</v>
      </c>
      <c r="O15" s="328">
        <f t="shared" si="4"/>
        <v>1.2685499179018844</v>
      </c>
      <c r="P15" s="328"/>
      <c r="Q15" s="328">
        <f t="shared" si="5"/>
        <v>4.80808224673408</v>
      </c>
      <c r="R15" s="328">
        <f t="shared" si="6"/>
        <v>-1.2015757383586068</v>
      </c>
      <c r="S15" s="327"/>
      <c r="T15" s="328">
        <f t="shared" si="7"/>
        <v>4.9178290891913168</v>
      </c>
      <c r="U15" s="328">
        <f t="shared" si="8"/>
        <v>-0.54056316462041121</v>
      </c>
    </row>
    <row r="16" spans="1:21" x14ac:dyDescent="0.2">
      <c r="A16" s="329" t="str">
        <f>name!D11</f>
        <v>32 Health and social care associate professionals</v>
      </c>
      <c r="B16" s="330">
        <v>4.7990021196405754</v>
      </c>
      <c r="C16" s="330">
        <v>1.4554431198540836</v>
      </c>
      <c r="D16" s="330">
        <f t="shared" si="0"/>
        <v>6.2544452394946592</v>
      </c>
      <c r="E16" s="331"/>
      <c r="F16" s="330">
        <v>5.6762685116433937</v>
      </c>
      <c r="G16" s="330">
        <v>1.6411725914279305</v>
      </c>
      <c r="H16" s="330">
        <f t="shared" si="1"/>
        <v>7.3174411030713244</v>
      </c>
      <c r="I16" s="331"/>
      <c r="J16" s="330">
        <v>6.6531797548766418</v>
      </c>
      <c r="K16" s="330">
        <v>1.6209741105854953</v>
      </c>
      <c r="L16" s="330">
        <f t="shared" si="2"/>
        <v>8.2741538654621376</v>
      </c>
      <c r="M16" s="236"/>
      <c r="N16" s="328">
        <f t="shared" si="3"/>
        <v>3.4147289247001167</v>
      </c>
      <c r="O16" s="328">
        <f t="shared" si="4"/>
        <v>1.0642959916219663</v>
      </c>
      <c r="P16" s="328"/>
      <c r="Q16" s="328">
        <f t="shared" si="5"/>
        <v>2.4310922135327928</v>
      </c>
      <c r="R16" s="328">
        <f t="shared" si="6"/>
        <v>-8.2523995255978644E-2</v>
      </c>
      <c r="S16" s="327"/>
      <c r="T16" s="328">
        <f t="shared" si="7"/>
        <v>3.1891626334521472</v>
      </c>
      <c r="U16" s="328">
        <f t="shared" si="8"/>
        <v>0.8225375594714146</v>
      </c>
    </row>
    <row r="17" spans="1:21" x14ac:dyDescent="0.2">
      <c r="A17" s="329" t="str">
        <f>name!D12</f>
        <v>33 Protective service occupations</v>
      </c>
      <c r="B17" s="330">
        <v>0.75685169689773291</v>
      </c>
      <c r="C17" s="330">
        <v>2.5840338392244449</v>
      </c>
      <c r="D17" s="330">
        <f t="shared" si="0"/>
        <v>3.3408855361221779</v>
      </c>
      <c r="E17" s="331"/>
      <c r="F17" s="330">
        <v>0.97180037802927832</v>
      </c>
      <c r="G17" s="330">
        <v>2.6268294191800474</v>
      </c>
      <c r="H17" s="330">
        <f t="shared" si="1"/>
        <v>3.598629797209326</v>
      </c>
      <c r="I17" s="331"/>
      <c r="J17" s="330">
        <v>1.7468750980474796</v>
      </c>
      <c r="K17" s="330">
        <v>3.3531452727319895</v>
      </c>
      <c r="L17" s="330">
        <f t="shared" si="2"/>
        <v>5.1000203707794691</v>
      </c>
      <c r="M17" s="236"/>
      <c r="N17" s="328">
        <f t="shared" si="3"/>
        <v>5.1267540081584073</v>
      </c>
      <c r="O17" s="328">
        <f t="shared" si="4"/>
        <v>3.9869848969159793</v>
      </c>
      <c r="P17" s="328"/>
      <c r="Q17" s="328">
        <f t="shared" si="5"/>
        <v>0.32905807913294893</v>
      </c>
      <c r="R17" s="328">
        <f t="shared" si="6"/>
        <v>1.6407902939396868</v>
      </c>
      <c r="S17" s="327"/>
      <c r="T17" s="328">
        <f t="shared" si="7"/>
        <v>1.4974462156517765</v>
      </c>
      <c r="U17" s="328">
        <f t="shared" si="8"/>
        <v>2.3518387757530013</v>
      </c>
    </row>
    <row r="18" spans="1:21" x14ac:dyDescent="0.2">
      <c r="A18" s="329" t="str">
        <f>name!D13</f>
        <v>34 Culture, media and sports occupations</v>
      </c>
      <c r="B18" s="330">
        <v>2.2158146191249006</v>
      </c>
      <c r="C18" s="330">
        <v>3.3840587378615616</v>
      </c>
      <c r="D18" s="330">
        <f t="shared" si="0"/>
        <v>5.5998733569864623</v>
      </c>
      <c r="E18" s="331"/>
      <c r="F18" s="330">
        <v>2.4266254006707837</v>
      </c>
      <c r="G18" s="330">
        <v>3.6840971096671074</v>
      </c>
      <c r="H18" s="330">
        <f t="shared" si="1"/>
        <v>6.110722510337891</v>
      </c>
      <c r="I18" s="331"/>
      <c r="J18" s="330">
        <v>2.7252350214470762</v>
      </c>
      <c r="K18" s="330">
        <v>3.9661283059489612</v>
      </c>
      <c r="L18" s="330">
        <f t="shared" si="2"/>
        <v>6.6913633273960373</v>
      </c>
      <c r="M18" s="236"/>
      <c r="N18" s="328">
        <f t="shared" si="3"/>
        <v>1.8342485878375836</v>
      </c>
      <c r="O18" s="328">
        <f t="shared" si="4"/>
        <v>0.77668804506254574</v>
      </c>
      <c r="P18" s="327"/>
      <c r="Q18" s="328">
        <f t="shared" si="5"/>
        <v>1.7135085576560627</v>
      </c>
      <c r="R18" s="328">
        <f t="shared" si="6"/>
        <v>0.49297717469043434</v>
      </c>
      <c r="S18" s="327"/>
      <c r="T18" s="328">
        <f t="shared" si="7"/>
        <v>1.7613527245507132</v>
      </c>
      <c r="U18" s="328">
        <f t="shared" si="8"/>
        <v>0.60698555386922148</v>
      </c>
    </row>
    <row r="19" spans="1:21" x14ac:dyDescent="0.2">
      <c r="A19" s="329" t="str">
        <f>name!D14</f>
        <v>35 Business and public service associate professionals</v>
      </c>
      <c r="B19" s="330">
        <v>7.6677553886614511</v>
      </c>
      <c r="C19" s="330">
        <v>9.489491756733111</v>
      </c>
      <c r="D19" s="330">
        <f t="shared" si="0"/>
        <v>17.157247145394564</v>
      </c>
      <c r="E19" s="331"/>
      <c r="F19" s="330">
        <v>8.4333710053714626</v>
      </c>
      <c r="G19" s="330">
        <v>9.9469656272695843</v>
      </c>
      <c r="H19" s="330">
        <f t="shared" si="1"/>
        <v>18.380336632641047</v>
      </c>
      <c r="I19" s="331"/>
      <c r="J19" s="330">
        <v>9.3644597943816912</v>
      </c>
      <c r="K19" s="330">
        <v>9.2962658693406421</v>
      </c>
      <c r="L19" s="330">
        <f t="shared" si="2"/>
        <v>18.660725663722332</v>
      </c>
      <c r="M19" s="236"/>
      <c r="N19" s="328">
        <f t="shared" si="3"/>
        <v>1.9216841506144</v>
      </c>
      <c r="O19" s="328">
        <f t="shared" si="4"/>
        <v>0.70061004666912563</v>
      </c>
      <c r="P19" s="327"/>
      <c r="Q19" s="328">
        <f t="shared" si="5"/>
        <v>0.94609721116880596</v>
      </c>
      <c r="R19" s="328">
        <f t="shared" si="6"/>
        <v>-0.45001599639218348</v>
      </c>
      <c r="S19" s="327"/>
      <c r="T19" s="328">
        <f t="shared" si="7"/>
        <v>1.3867427689890244</v>
      </c>
      <c r="U19" s="328">
        <f t="shared" si="8"/>
        <v>0.10098196231334011</v>
      </c>
    </row>
    <row r="20" spans="1:21" x14ac:dyDescent="0.2">
      <c r="A20" s="329" t="str">
        <f>name!D15</f>
        <v>41 Administrative occupations</v>
      </c>
      <c r="B20" s="330">
        <v>21.724250605499055</v>
      </c>
      <c r="C20" s="330">
        <v>9.813277542131015</v>
      </c>
      <c r="D20" s="330">
        <f t="shared" si="0"/>
        <v>31.53752814763007</v>
      </c>
      <c r="E20" s="331"/>
      <c r="F20" s="330">
        <v>20.48362413856114</v>
      </c>
      <c r="G20" s="330">
        <v>10.698694162379621</v>
      </c>
      <c r="H20" s="330">
        <f t="shared" si="1"/>
        <v>31.182318300940761</v>
      </c>
      <c r="I20" s="331"/>
      <c r="J20" s="330">
        <v>16.309802145306762</v>
      </c>
      <c r="K20" s="330">
        <v>11.635270916292315</v>
      </c>
      <c r="L20" s="330">
        <f t="shared" si="2"/>
        <v>27.945073061599075</v>
      </c>
      <c r="M20" s="236"/>
      <c r="N20" s="328">
        <f t="shared" si="3"/>
        <v>-1.1691799760512156</v>
      </c>
      <c r="O20" s="328">
        <f t="shared" si="4"/>
        <v>-1.5075834960934897</v>
      </c>
      <c r="P20" s="327"/>
      <c r="Q20" s="328">
        <f t="shared" si="5"/>
        <v>1.7427186544037854</v>
      </c>
      <c r="R20" s="328">
        <f t="shared" si="6"/>
        <v>0.56103050092619622</v>
      </c>
      <c r="S20" s="327"/>
      <c r="T20" s="328">
        <f t="shared" si="7"/>
        <v>-0.22628346080183492</v>
      </c>
      <c r="U20" s="328">
        <f t="shared" si="8"/>
        <v>-0.72807199276545553</v>
      </c>
    </row>
    <row r="21" spans="1:21" x14ac:dyDescent="0.2">
      <c r="A21" s="329" t="str">
        <f>name!D16</f>
        <v>42 Secretarial and related occupations</v>
      </c>
      <c r="B21" s="330">
        <v>6.571641200479414</v>
      </c>
      <c r="C21" s="330">
        <v>0.64033650282565424</v>
      </c>
      <c r="D21" s="330">
        <f t="shared" si="0"/>
        <v>7.2119777033050685</v>
      </c>
      <c r="E21" s="331"/>
      <c r="F21" s="330">
        <v>5.8005710804580257</v>
      </c>
      <c r="G21" s="330">
        <v>0.46258504104628784</v>
      </c>
      <c r="H21" s="330">
        <f t="shared" si="1"/>
        <v>6.2631561215043137</v>
      </c>
      <c r="I21" s="331"/>
      <c r="J21" s="330">
        <v>3.8696177542858132</v>
      </c>
      <c r="K21" s="330">
        <v>0.72246558612079137</v>
      </c>
      <c r="L21" s="330">
        <f t="shared" si="2"/>
        <v>4.5920833404066048</v>
      </c>
      <c r="M21" s="236"/>
      <c r="N21" s="328">
        <f t="shared" si="3"/>
        <v>-2.4652484885457793</v>
      </c>
      <c r="O21" s="328">
        <f t="shared" si="4"/>
        <v>-2.6625822041921987</v>
      </c>
      <c r="P21" s="327"/>
      <c r="Q21" s="328">
        <f t="shared" si="5"/>
        <v>-6.2963161597021422</v>
      </c>
      <c r="R21" s="328">
        <f t="shared" si="6"/>
        <v>3.0168751236210323</v>
      </c>
      <c r="S21" s="327"/>
      <c r="T21" s="328">
        <f t="shared" si="7"/>
        <v>-2.7817559921585633</v>
      </c>
      <c r="U21" s="328">
        <f t="shared" si="8"/>
        <v>-2.0477458113028923</v>
      </c>
    </row>
    <row r="22" spans="1:21" x14ac:dyDescent="0.2">
      <c r="A22" s="329" t="str">
        <f>name!D17</f>
        <v>51 Skilled agricultural and related trades</v>
      </c>
      <c r="B22" s="330">
        <v>0.65878390248401675</v>
      </c>
      <c r="C22" s="330">
        <v>4.174551550955421</v>
      </c>
      <c r="D22" s="330">
        <f t="shared" si="0"/>
        <v>4.8333354534394379</v>
      </c>
      <c r="E22" s="331"/>
      <c r="F22" s="330">
        <v>0.72439501986463883</v>
      </c>
      <c r="G22" s="330">
        <v>2.8434397709044652</v>
      </c>
      <c r="H22" s="330">
        <f t="shared" si="1"/>
        <v>3.5678347907691039</v>
      </c>
      <c r="I22" s="331"/>
      <c r="J22" s="330">
        <v>0.91570982956524716</v>
      </c>
      <c r="K22" s="330">
        <v>2.9431170489801382</v>
      </c>
      <c r="L22" s="330">
        <f t="shared" si="2"/>
        <v>3.8588268785453854</v>
      </c>
      <c r="M22" s="236"/>
      <c r="N22" s="328">
        <f t="shared" si="3"/>
        <v>1.9169680996330429</v>
      </c>
      <c r="O22" s="328">
        <f t="shared" si="4"/>
        <v>1.5746874549425582</v>
      </c>
      <c r="P22" s="327"/>
      <c r="Q22" s="328">
        <f t="shared" si="5"/>
        <v>-7.3923548449739478</v>
      </c>
      <c r="R22" s="328">
        <f t="shared" si="6"/>
        <v>0.22996223674212057</v>
      </c>
      <c r="S22" s="327"/>
      <c r="T22" s="328">
        <f t="shared" si="7"/>
        <v>-5.890913111092333</v>
      </c>
      <c r="U22" s="328">
        <f t="shared" si="8"/>
        <v>0.52406383024901082</v>
      </c>
    </row>
    <row r="23" spans="1:21" x14ac:dyDescent="0.2">
      <c r="A23" s="329" t="str">
        <f>name!D18</f>
        <v>52 Skilled metal, electrical and electronic trades</v>
      </c>
      <c r="B23" s="330">
        <v>0.2216201649290851</v>
      </c>
      <c r="C23" s="330">
        <v>16.552445154012798</v>
      </c>
      <c r="D23" s="330">
        <f t="shared" si="0"/>
        <v>16.774065318941883</v>
      </c>
      <c r="E23" s="331"/>
      <c r="F23" s="330">
        <v>0.29628277907961259</v>
      </c>
      <c r="G23" s="330">
        <v>14.028997683265747</v>
      </c>
      <c r="H23" s="330">
        <f t="shared" si="1"/>
        <v>14.32528046234536</v>
      </c>
      <c r="I23" s="331"/>
      <c r="J23" s="330">
        <v>0.77754009255483791</v>
      </c>
      <c r="K23" s="330">
        <v>12.370379069432719</v>
      </c>
      <c r="L23" s="330">
        <f t="shared" si="2"/>
        <v>13.147919161987558</v>
      </c>
      <c r="M23" s="236"/>
      <c r="N23" s="328">
        <f t="shared" si="3"/>
        <v>5.9789048066962058</v>
      </c>
      <c r="O23" s="328">
        <f t="shared" si="4"/>
        <v>6.6435087089770528</v>
      </c>
      <c r="P23" s="327"/>
      <c r="Q23" s="328">
        <f t="shared" si="5"/>
        <v>-3.2540269098317198</v>
      </c>
      <c r="R23" s="328">
        <f t="shared" si="6"/>
        <v>-0.83530260081742247</v>
      </c>
      <c r="S23" s="327"/>
      <c r="T23" s="328">
        <f t="shared" si="7"/>
        <v>-3.1068755130879033</v>
      </c>
      <c r="U23" s="328">
        <f t="shared" si="8"/>
        <v>-0.57011751638111896</v>
      </c>
    </row>
    <row r="24" spans="1:21" x14ac:dyDescent="0.2">
      <c r="A24" s="329" t="str">
        <f>name!D19</f>
        <v>53 Skilled construction and building trades</v>
      </c>
      <c r="B24" s="330">
        <v>0.14998533296040462</v>
      </c>
      <c r="C24" s="330">
        <v>11.407267362550103</v>
      </c>
      <c r="D24" s="330">
        <f t="shared" si="0"/>
        <v>11.557252695510508</v>
      </c>
      <c r="E24" s="331"/>
      <c r="F24" s="330">
        <v>0.17220835573898685</v>
      </c>
      <c r="G24" s="330">
        <v>11.148274782662355</v>
      </c>
      <c r="H24" s="330">
        <f t="shared" si="1"/>
        <v>11.320483138401341</v>
      </c>
      <c r="I24" s="331"/>
      <c r="J24" s="330">
        <v>0.19915628976441849</v>
      </c>
      <c r="K24" s="330">
        <v>9.8333124319502581</v>
      </c>
      <c r="L24" s="330">
        <f t="shared" si="2"/>
        <v>10.032468721714677</v>
      </c>
      <c r="M24" s="236"/>
      <c r="N24" s="328">
        <f t="shared" si="3"/>
        <v>2.8018868096514105</v>
      </c>
      <c r="O24" s="328">
        <f t="shared" si="4"/>
        <v>0.97394411658699998</v>
      </c>
      <c r="P24" s="327"/>
      <c r="Q24" s="328">
        <f t="shared" si="5"/>
        <v>-0.45826439594742752</v>
      </c>
      <c r="R24" s="328">
        <f t="shared" si="6"/>
        <v>-0.83323524921005143</v>
      </c>
      <c r="S24" s="327"/>
      <c r="T24" s="328">
        <f t="shared" si="7"/>
        <v>-0.41313278809341769</v>
      </c>
      <c r="U24" s="328">
        <f t="shared" si="8"/>
        <v>-0.80201354789700696</v>
      </c>
    </row>
    <row r="25" spans="1:21" x14ac:dyDescent="0.2">
      <c r="A25" s="329" t="str">
        <f>name!D20</f>
        <v>54 Textiles, printing and other skilled trades</v>
      </c>
      <c r="B25" s="330">
        <v>2.2204643864422047</v>
      </c>
      <c r="C25" s="330">
        <v>4.0063419021547126</v>
      </c>
      <c r="D25" s="330">
        <f t="shared" si="0"/>
        <v>6.2268062885969169</v>
      </c>
      <c r="E25" s="331"/>
      <c r="F25" s="330">
        <v>2.2750023595113888</v>
      </c>
      <c r="G25" s="330">
        <v>3.255754526393654</v>
      </c>
      <c r="H25" s="330">
        <f t="shared" si="1"/>
        <v>5.5307568859050429</v>
      </c>
      <c r="I25" s="331"/>
      <c r="J25" s="330">
        <v>2.2298878699221758</v>
      </c>
      <c r="K25" s="330">
        <v>2.8357534341852588</v>
      </c>
      <c r="L25" s="330">
        <f t="shared" si="2"/>
        <v>5.0656413041074346</v>
      </c>
      <c r="M25" s="236"/>
      <c r="N25" s="328">
        <f t="shared" si="3"/>
        <v>0.48647411085975811</v>
      </c>
      <c r="O25" s="328">
        <f t="shared" si="4"/>
        <v>-0.13344280505928063</v>
      </c>
      <c r="P25" s="327"/>
      <c r="Q25" s="328">
        <f t="shared" si="5"/>
        <v>-4.0641939716097202</v>
      </c>
      <c r="R25" s="328">
        <f t="shared" si="6"/>
        <v>-0.9165497771512876</v>
      </c>
      <c r="S25" s="327"/>
      <c r="T25" s="328">
        <f t="shared" si="7"/>
        <v>-2.3428956757103214</v>
      </c>
      <c r="U25" s="328">
        <f t="shared" si="8"/>
        <v>-0.58391475703162277</v>
      </c>
    </row>
    <row r="26" spans="1:21" x14ac:dyDescent="0.2">
      <c r="A26" s="329" t="str">
        <f>name!D21</f>
        <v>61 Caring personal service occupations</v>
      </c>
      <c r="B26" s="330">
        <v>23.125460021456451</v>
      </c>
      <c r="C26" s="330">
        <v>2.8990275146286772</v>
      </c>
      <c r="D26" s="330">
        <f t="shared" si="0"/>
        <v>26.024487536085129</v>
      </c>
      <c r="E26" s="331"/>
      <c r="F26" s="330">
        <v>23.350465679412011</v>
      </c>
      <c r="G26" s="330">
        <v>2.8808647998686161</v>
      </c>
      <c r="H26" s="330">
        <f t="shared" si="1"/>
        <v>26.231330479280626</v>
      </c>
      <c r="I26" s="331"/>
      <c r="J26" s="330">
        <v>27.069032123959285</v>
      </c>
      <c r="K26" s="330">
        <v>4.0643916214821036</v>
      </c>
      <c r="L26" s="330">
        <f t="shared" si="2"/>
        <v>31.133423745441391</v>
      </c>
      <c r="M26" s="236"/>
      <c r="N26" s="328">
        <f t="shared" si="3"/>
        <v>0.19384265923614308</v>
      </c>
      <c r="O26" s="328">
        <f t="shared" si="4"/>
        <v>0.99002477828888935</v>
      </c>
      <c r="P26" s="327"/>
      <c r="Q26" s="328">
        <f t="shared" si="5"/>
        <v>-0.12561731860207814</v>
      </c>
      <c r="R26" s="328">
        <f t="shared" si="6"/>
        <v>2.3210162005195878</v>
      </c>
      <c r="S26" s="327"/>
      <c r="T26" s="328">
        <f t="shared" si="7"/>
        <v>0.15845727254049091</v>
      </c>
      <c r="U26" s="328">
        <f t="shared" si="8"/>
        <v>1.1487307780517098</v>
      </c>
    </row>
    <row r="27" spans="1:21" x14ac:dyDescent="0.2">
      <c r="A27" s="329" t="str">
        <f>name!D22</f>
        <v>62 Leisure, travel and related personal service occupations</v>
      </c>
      <c r="B27" s="330">
        <v>5.376313526492992</v>
      </c>
      <c r="C27" s="330">
        <v>1.9727054791854517</v>
      </c>
      <c r="D27" s="330">
        <f t="shared" si="0"/>
        <v>7.3490190056784437</v>
      </c>
      <c r="E27" s="331"/>
      <c r="F27" s="330">
        <v>4.5201809784272653</v>
      </c>
      <c r="G27" s="330">
        <v>1.950654916104485</v>
      </c>
      <c r="H27" s="330">
        <f t="shared" si="1"/>
        <v>6.4708358945317501</v>
      </c>
      <c r="I27" s="331"/>
      <c r="J27" s="330">
        <v>4.6933294163482415</v>
      </c>
      <c r="K27" s="330">
        <v>2.1770203965127775</v>
      </c>
      <c r="L27" s="330">
        <f t="shared" si="2"/>
        <v>6.8703498128610185</v>
      </c>
      <c r="M27" s="236"/>
      <c r="N27" s="328">
        <f t="shared" si="3"/>
        <v>-3.4095371333983548</v>
      </c>
      <c r="O27" s="328">
        <f t="shared" si="4"/>
        <v>0.25091556724783359</v>
      </c>
      <c r="P27" s="327"/>
      <c r="Q27" s="328">
        <f t="shared" si="5"/>
        <v>-0.22456287282028864</v>
      </c>
      <c r="R27" s="328">
        <f t="shared" si="6"/>
        <v>0.7346318142601227</v>
      </c>
      <c r="S27" s="327"/>
      <c r="T27" s="328">
        <f t="shared" si="7"/>
        <v>-2.5131128713996476</v>
      </c>
      <c r="U27" s="328">
        <f t="shared" si="8"/>
        <v>0.4001968456665228</v>
      </c>
    </row>
    <row r="28" spans="1:21" x14ac:dyDescent="0.2">
      <c r="A28" s="329" t="str">
        <f>name!D23</f>
        <v>63 Community and civil enforcement occupations</v>
      </c>
      <c r="B28" s="330">
        <v>7.3579233714130818E-2</v>
      </c>
      <c r="C28" s="330">
        <v>0.23625557249243034</v>
      </c>
      <c r="D28" s="330">
        <f t="shared" si="0"/>
        <v>0.30983480620656118</v>
      </c>
      <c r="E28" s="331"/>
      <c r="F28" s="330">
        <v>7.9661666676503484E-2</v>
      </c>
      <c r="G28" s="330">
        <v>0.25199899855570612</v>
      </c>
      <c r="H28" s="330">
        <f t="shared" si="1"/>
        <v>0.33166066523220961</v>
      </c>
      <c r="I28" s="331"/>
      <c r="J28" s="330">
        <v>0.10732139955099851</v>
      </c>
      <c r="K28" s="330">
        <v>0.19959750839813456</v>
      </c>
      <c r="L28" s="330">
        <f>SUM(J28:K28)</f>
        <v>0.30691890794913307</v>
      </c>
      <c r="M28" s="236"/>
      <c r="N28" s="328">
        <f t="shared" si="3"/>
        <v>1.6011972376783312</v>
      </c>
      <c r="O28" s="328">
        <f t="shared" si="4"/>
        <v>2.006801294571936</v>
      </c>
      <c r="P28" s="327"/>
      <c r="Q28" s="328">
        <f t="shared" si="5"/>
        <v>1.2985784431734038</v>
      </c>
      <c r="R28" s="328">
        <f t="shared" si="6"/>
        <v>-1.5421336564346966</v>
      </c>
      <c r="S28" s="327"/>
      <c r="T28" s="328">
        <f t="shared" si="7"/>
        <v>1.3707717180811319</v>
      </c>
      <c r="U28" s="328">
        <f t="shared" si="8"/>
        <v>-0.51552514669643834</v>
      </c>
    </row>
    <row r="29" spans="1:21" x14ac:dyDescent="0.2">
      <c r="A29" s="329" t="str">
        <f>name!D24</f>
        <v>71 Sales occupations</v>
      </c>
      <c r="B29" s="330">
        <v>12.405285762436964</v>
      </c>
      <c r="C29" s="330">
        <v>8.2330666499350542</v>
      </c>
      <c r="D29" s="330">
        <f t="shared" si="0"/>
        <v>20.638352412372019</v>
      </c>
      <c r="E29" s="331"/>
      <c r="F29" s="330">
        <v>10.137514409449087</v>
      </c>
      <c r="G29" s="330">
        <v>7.6533085427332104</v>
      </c>
      <c r="H29" s="330">
        <f t="shared" si="1"/>
        <v>17.790822952182296</v>
      </c>
      <c r="I29" s="331"/>
      <c r="J29" s="330">
        <v>8.7255514790895869</v>
      </c>
      <c r="K29" s="330">
        <v>6.9516152775049145</v>
      </c>
      <c r="L29" s="330">
        <f t="shared" si="2"/>
        <v>15.677166756594502</v>
      </c>
      <c r="M29" s="236"/>
      <c r="N29" s="328">
        <f t="shared" si="3"/>
        <v>-3.9571713677350906</v>
      </c>
      <c r="O29" s="328">
        <f t="shared" si="4"/>
        <v>-0.99493192943665987</v>
      </c>
      <c r="P29" s="327"/>
      <c r="Q29" s="328">
        <f t="shared" si="5"/>
        <v>-1.4497981341158095</v>
      </c>
      <c r="R29" s="328">
        <f t="shared" si="6"/>
        <v>-0.63904269452434992</v>
      </c>
      <c r="S29" s="327"/>
      <c r="T29" s="328">
        <f t="shared" si="7"/>
        <v>-2.9257144835158067</v>
      </c>
      <c r="U29" s="328">
        <f t="shared" si="8"/>
        <v>-0.83963820083514662</v>
      </c>
    </row>
    <row r="30" spans="1:21" x14ac:dyDescent="0.2">
      <c r="A30" s="329" t="str">
        <f>name!D25</f>
        <v>72 Customer service occupations</v>
      </c>
      <c r="B30" s="330">
        <v>3.1262284178542159</v>
      </c>
      <c r="C30" s="330">
        <v>2.3155529515520286</v>
      </c>
      <c r="D30" s="330">
        <f t="shared" si="0"/>
        <v>5.4417813694062449</v>
      </c>
      <c r="E30" s="331"/>
      <c r="F30" s="330">
        <v>3.400528079500015</v>
      </c>
      <c r="G30" s="330">
        <v>2.4398976174760927</v>
      </c>
      <c r="H30" s="330">
        <f t="shared" si="1"/>
        <v>5.8404256969761077</v>
      </c>
      <c r="I30" s="331"/>
      <c r="J30" s="330">
        <v>4.7578012416720643</v>
      </c>
      <c r="K30" s="330">
        <v>4.1342211624980161</v>
      </c>
      <c r="L30" s="330">
        <f t="shared" si="2"/>
        <v>8.8920224041700813</v>
      </c>
      <c r="M30" s="236"/>
      <c r="N30" s="328">
        <f t="shared" si="3"/>
        <v>1.6962951785637781</v>
      </c>
      <c r="O30" s="328">
        <f t="shared" si="4"/>
        <v>2.2642871391647335</v>
      </c>
      <c r="P30" s="327"/>
      <c r="Q30" s="328">
        <f t="shared" si="5"/>
        <v>1.0516425626608372</v>
      </c>
      <c r="R30" s="328">
        <f t="shared" si="6"/>
        <v>3.5781476938134382</v>
      </c>
      <c r="S30" s="327"/>
      <c r="T30" s="328">
        <f t="shared" si="7"/>
        <v>1.4239879276242373</v>
      </c>
      <c r="U30" s="328">
        <f t="shared" si="8"/>
        <v>2.8419737382112453</v>
      </c>
    </row>
    <row r="31" spans="1:21" x14ac:dyDescent="0.2">
      <c r="A31" s="329" t="str">
        <f>name!D26</f>
        <v>81 Process, plant and machine operatives</v>
      </c>
      <c r="B31" s="330">
        <v>2.6205445732478152</v>
      </c>
      <c r="C31" s="330">
        <v>10.549333155909425</v>
      </c>
      <c r="D31" s="330">
        <f t="shared" si="0"/>
        <v>13.169877729157239</v>
      </c>
      <c r="E31" s="331"/>
      <c r="F31" s="330">
        <v>2.3848997710947635</v>
      </c>
      <c r="G31" s="330">
        <v>8.522931056446529</v>
      </c>
      <c r="H31" s="330">
        <f t="shared" si="1"/>
        <v>10.907830827541293</v>
      </c>
      <c r="I31" s="331"/>
      <c r="J31" s="330">
        <v>3.1715363465525508</v>
      </c>
      <c r="K31" s="330">
        <v>9.8914836359960887</v>
      </c>
      <c r="L31" s="330">
        <f t="shared" si="2"/>
        <v>13.063019982548639</v>
      </c>
      <c r="M31" s="236"/>
      <c r="N31" s="328">
        <f t="shared" si="3"/>
        <v>-1.8668552943145067</v>
      </c>
      <c r="O31" s="328">
        <f t="shared" si="4"/>
        <v>1.9185659012250111</v>
      </c>
      <c r="P31" s="327"/>
      <c r="Q31" s="328">
        <f t="shared" si="5"/>
        <v>-4.1763314591353184</v>
      </c>
      <c r="R31" s="328">
        <f t="shared" si="6"/>
        <v>0.99770317129737052</v>
      </c>
      <c r="S31" s="327"/>
      <c r="T31" s="328">
        <f t="shared" si="7"/>
        <v>-3.6988817562224829</v>
      </c>
      <c r="U31" s="328">
        <f t="shared" si="8"/>
        <v>1.2092826070459806</v>
      </c>
    </row>
    <row r="32" spans="1:21" x14ac:dyDescent="0.2">
      <c r="A32" s="329" t="str">
        <f>name!D27</f>
        <v>82 Transport and mobile machine drivers and operatives</v>
      </c>
      <c r="B32" s="330">
        <v>0.68806688786912051</v>
      </c>
      <c r="C32" s="330">
        <v>14.246869366851945</v>
      </c>
      <c r="D32" s="330">
        <f t="shared" si="0"/>
        <v>14.934936254721066</v>
      </c>
      <c r="E32" s="331"/>
      <c r="F32" s="330">
        <v>0.6586544148758724</v>
      </c>
      <c r="G32" s="330">
        <v>14.602402974290651</v>
      </c>
      <c r="H32" s="330">
        <f t="shared" si="1"/>
        <v>15.261057389166524</v>
      </c>
      <c r="I32" s="331"/>
      <c r="J32" s="330">
        <v>1.2124714611712419</v>
      </c>
      <c r="K32" s="330">
        <v>16.183257550328868</v>
      </c>
      <c r="L32" s="330">
        <f t="shared" si="2"/>
        <v>17.395729011500109</v>
      </c>
      <c r="M32" s="236"/>
      <c r="N32" s="328">
        <f t="shared" si="3"/>
        <v>-0.86993528120453689</v>
      </c>
      <c r="O32" s="328">
        <f t="shared" si="4"/>
        <v>4.1519953317787239</v>
      </c>
      <c r="P32" s="327"/>
      <c r="Q32" s="328">
        <f t="shared" si="5"/>
        <v>0.49419540566271181</v>
      </c>
      <c r="R32" s="328">
        <f t="shared" si="6"/>
        <v>0.68762751468673944</v>
      </c>
      <c r="S32" s="327"/>
      <c r="T32" s="328">
        <f t="shared" si="7"/>
        <v>0.43295719382288045</v>
      </c>
      <c r="U32" s="328">
        <f t="shared" si="8"/>
        <v>0.87662270805795028</v>
      </c>
    </row>
    <row r="33" spans="1:21" x14ac:dyDescent="0.2">
      <c r="A33" s="329" t="str">
        <f>name!D28</f>
        <v>91 Elementary trades and related occupations</v>
      </c>
      <c r="B33" s="330">
        <v>1.8004253190403576</v>
      </c>
      <c r="C33" s="330">
        <v>5.4887824239789653</v>
      </c>
      <c r="D33" s="330">
        <f t="shared" si="0"/>
        <v>7.2892077430193227</v>
      </c>
      <c r="E33" s="331"/>
      <c r="F33" s="330">
        <v>1.221529776372158</v>
      </c>
      <c r="G33" s="330">
        <v>4.4500401367716309</v>
      </c>
      <c r="H33" s="330">
        <f t="shared" si="1"/>
        <v>5.6715699131437889</v>
      </c>
      <c r="I33" s="331"/>
      <c r="J33" s="330">
        <v>1.0077616882700624</v>
      </c>
      <c r="K33" s="330">
        <v>3.6071868700405392</v>
      </c>
      <c r="L33" s="330">
        <f t="shared" si="2"/>
        <v>4.6149485583106014</v>
      </c>
      <c r="M33" s="236"/>
      <c r="N33" s="328">
        <f t="shared" si="3"/>
        <v>-7.465051148612611</v>
      </c>
      <c r="O33" s="328">
        <f t="shared" si="4"/>
        <v>-1.2742930260866481</v>
      </c>
      <c r="P33" s="327"/>
      <c r="Q33" s="328">
        <f t="shared" si="5"/>
        <v>-4.1090585565493836</v>
      </c>
      <c r="R33" s="328">
        <f t="shared" si="6"/>
        <v>-1.3901463554853333</v>
      </c>
      <c r="S33" s="327"/>
      <c r="T33" s="328">
        <f t="shared" si="7"/>
        <v>-4.8947279029047719</v>
      </c>
      <c r="U33" s="328">
        <f t="shared" si="8"/>
        <v>-1.3650326934989243</v>
      </c>
    </row>
    <row r="34" spans="1:21" x14ac:dyDescent="0.2">
      <c r="A34" s="329" t="str">
        <f>name!D29</f>
        <v>92 Elementary administration and service occupations</v>
      </c>
      <c r="B34" s="330">
        <v>14.46431236532789</v>
      </c>
      <c r="C34" s="330">
        <v>14.663016156614562</v>
      </c>
      <c r="D34" s="330">
        <f t="shared" ref="D34" si="9">SUM(B34:C34)</f>
        <v>29.127328521942452</v>
      </c>
      <c r="E34" s="331"/>
      <c r="F34" s="330">
        <v>13.220545881804714</v>
      </c>
      <c r="G34" s="330">
        <v>12.89644795897477</v>
      </c>
      <c r="H34" s="330">
        <f t="shared" ref="H34" si="10">SUM(F34:G34)</f>
        <v>26.116993840779486</v>
      </c>
      <c r="I34" s="331"/>
      <c r="J34" s="330">
        <v>12.113116801498238</v>
      </c>
      <c r="K34" s="330">
        <v>13.36344288132033</v>
      </c>
      <c r="L34" s="330">
        <f t="shared" ref="L34" si="11">SUM(J34:K34)</f>
        <v>25.476559682818568</v>
      </c>
      <c r="M34" s="236"/>
      <c r="N34" s="328">
        <f t="shared" si="3"/>
        <v>-1.7821735235845515</v>
      </c>
      <c r="O34" s="328">
        <f t="shared" si="4"/>
        <v>-0.58152407850050603</v>
      </c>
      <c r="P34" s="327"/>
      <c r="Q34" s="328">
        <f t="shared" si="5"/>
        <v>-2.5348491332912726</v>
      </c>
      <c r="R34" s="328">
        <f t="shared" si="6"/>
        <v>0.2374208257534427</v>
      </c>
      <c r="S34" s="327"/>
      <c r="T34" s="328">
        <f t="shared" si="7"/>
        <v>-2.1581836311492131</v>
      </c>
      <c r="U34" s="328">
        <f t="shared" si="8"/>
        <v>-0.16537913889006495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148.0913396694134</v>
      </c>
      <c r="C36" s="333">
        <f t="shared" ref="C36:D36" si="12">SUM(C9:C34)</f>
        <v>174.87166033058665</v>
      </c>
      <c r="D36" s="333">
        <f t="shared" si="12"/>
        <v>322.96300000000019</v>
      </c>
      <c r="E36" s="333"/>
      <c r="F36" s="333">
        <f>SUM(F9:F34)</f>
        <v>152.33566838040855</v>
      </c>
      <c r="G36" s="333">
        <f t="shared" ref="G36:H36" si="13">SUM(G9:G34)</f>
        <v>175.79233161959155</v>
      </c>
      <c r="H36" s="333">
        <f t="shared" si="13"/>
        <v>328.12800000000016</v>
      </c>
      <c r="I36" s="333"/>
      <c r="J36" s="333">
        <f>SUM(J9:J34)</f>
        <v>165.43943333885164</v>
      </c>
      <c r="K36" s="333">
        <f t="shared" ref="K36:L36" si="14">SUM(K9:K34)</f>
        <v>185.63056666114826</v>
      </c>
      <c r="L36" s="333">
        <f t="shared" si="14"/>
        <v>351.06999999999982</v>
      </c>
      <c r="M36" s="258"/>
      <c r="N36" s="334">
        <f t="shared" si="3"/>
        <v>0.56674369620568488</v>
      </c>
      <c r="O36" s="334">
        <f>IF(F36&gt;0,(EXP(LN(J36/F36)/($J$6-$F$6))-1)*100,0)</f>
        <v>0.55164086895809206</v>
      </c>
      <c r="P36" s="335"/>
      <c r="Q36" s="334">
        <f t="shared" ref="Q36" si="15">IF(C36&gt;0,(EXP(LN(G36/C36)/($F$6-$B$6))-1)*100,0)</f>
        <v>0.10507574694975652</v>
      </c>
      <c r="R36" s="334">
        <f t="shared" ref="R36" si="16">IF(G36&gt;0,(EXP(LN(K36/G36)/($J$6-$F$6))-1)*100,0)</f>
        <v>0.36369399049358542</v>
      </c>
      <c r="S36" s="335"/>
      <c r="T36" s="334">
        <f t="shared" ref="T36" si="17">IF(D36&gt;0,(EXP(LN(H36/D36)/($F$6-$B$6))-1)*100,0)</f>
        <v>0.31782420520674037</v>
      </c>
      <c r="U36" s="334">
        <f t="shared" ref="U36" si="18">IF(H36&gt;0,(EXP(LN(L36/H36)/($J$6-$F$6))-1)*100,0)</f>
        <v>0.45156220068820474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Stoke-on-Trent and Staffordshire</v>
      </c>
      <c r="Q1" s="19" t="str">
        <f>CONCATENATE("Occupation Table 5.1  Males: Employment Change by Status (SOC 2020), ",B$5,"-",L$5,", ",Info!B5)</f>
        <v>Occupation Table 5.1  Males: Employment Change by Status (SOC 2020), 2015-2035, Stoke-on-Trent and Staffordshire</v>
      </c>
      <c r="AG1" s="19" t="str">
        <f>CONCATENATE("Occupation Table 5.2  Females: Employment Change by Status (SOC 2020), ",R$5,"-",AB$5,", ",Info!B5)</f>
        <v>Occupation Table 5.2  Females: Employment Change by Status (SOC 2020), 2015-2035, Stoke-on-Trent and Staffordshire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19.549037902689438</v>
      </c>
      <c r="C8" s="11">
        <v>2.7948237797789437</v>
      </c>
      <c r="D8" s="11">
        <v>4.4761878502325745</v>
      </c>
      <c r="E8" s="11">
        <f>SUM(B8:D8)</f>
        <v>26.820049532700956</v>
      </c>
      <c r="F8" s="11"/>
      <c r="G8" s="11">
        <v>21.558410995220164</v>
      </c>
      <c r="H8" s="11">
        <v>4.3233608912080852</v>
      </c>
      <c r="I8" s="11">
        <v>5.2448040386856052</v>
      </c>
      <c r="J8" s="11">
        <f>SUM(G8:I8)</f>
        <v>31.126575925113855</v>
      </c>
      <c r="K8" s="11"/>
      <c r="L8" s="11">
        <v>24.821979122206489</v>
      </c>
      <c r="M8" s="11">
        <v>5.6285810457914662</v>
      </c>
      <c r="N8" s="11">
        <v>5.7898061804444971</v>
      </c>
      <c r="O8" s="11">
        <f>SUM(L8:N8)</f>
        <v>36.24036634844245</v>
      </c>
      <c r="Q8" s="10" t="str">
        <f>name!E4</f>
        <v>Managers, directors and senior officials</v>
      </c>
      <c r="R8" s="11">
        <v>13.889398788656854</v>
      </c>
      <c r="S8" s="11">
        <v>1.1946069467151672</v>
      </c>
      <c r="T8" s="11">
        <v>3.106961587513851</v>
      </c>
      <c r="U8" s="11">
        <f>SUM(R8:T8)</f>
        <v>18.190967322885871</v>
      </c>
      <c r="V8" s="11"/>
      <c r="W8" s="11">
        <v>14.857677843953629</v>
      </c>
      <c r="X8" s="11">
        <v>1.9147229388532614</v>
      </c>
      <c r="Y8" s="11">
        <v>3.3868302657354068</v>
      </c>
      <c r="Z8" s="11">
        <f>SUM(W8:Y8)</f>
        <v>20.159231048542296</v>
      </c>
      <c r="AA8" s="11"/>
      <c r="AB8" s="11">
        <v>15.83249448685989</v>
      </c>
      <c r="AC8" s="11">
        <v>2.6613785617945269</v>
      </c>
      <c r="AD8" s="11">
        <v>3.6909425667467066</v>
      </c>
      <c r="AE8" s="11">
        <f>SUM(AB8:AD8)</f>
        <v>22.184815615401124</v>
      </c>
      <c r="AG8" s="10" t="str">
        <f>name!E4</f>
        <v>Managers, directors and senior officials</v>
      </c>
      <c r="AH8" s="11">
        <v>5.6596391140325819</v>
      </c>
      <c r="AI8" s="11">
        <v>1.6002168330637752</v>
      </c>
      <c r="AJ8" s="11">
        <v>1.3692262627187211</v>
      </c>
      <c r="AK8" s="11">
        <f>SUM(AH8:AJ8)</f>
        <v>8.6290822098150777</v>
      </c>
      <c r="AL8" s="11"/>
      <c r="AM8" s="11">
        <v>6.70073315126655</v>
      </c>
      <c r="AN8" s="11">
        <v>2.4086379523548271</v>
      </c>
      <c r="AO8" s="11">
        <v>1.8579737729501986</v>
      </c>
      <c r="AP8" s="11">
        <f>SUM(AM8:AO8)</f>
        <v>10.967344876571577</v>
      </c>
      <c r="AQ8" s="11"/>
      <c r="AR8" s="11">
        <v>8.9894846353465798</v>
      </c>
      <c r="AS8" s="11">
        <v>2.9672024839969393</v>
      </c>
      <c r="AT8" s="11">
        <v>2.0988636136977883</v>
      </c>
      <c r="AU8" s="11">
        <f>SUM(AR8:AT8)</f>
        <v>14.055550733041308</v>
      </c>
    </row>
    <row r="9" spans="1:47" x14ac:dyDescent="0.2">
      <c r="A9" t="str">
        <f>name!E5</f>
        <v>Professional occupations</v>
      </c>
      <c r="B9" s="11">
        <v>38.943713428471504</v>
      </c>
      <c r="C9" s="11">
        <v>11.569080447392412</v>
      </c>
      <c r="D9" s="11">
        <v>6.1840643425304771</v>
      </c>
      <c r="E9" s="11">
        <f t="shared" ref="E9:E18" si="0">SUM(B9:D9)</f>
        <v>56.696858218394397</v>
      </c>
      <c r="F9" s="11"/>
      <c r="G9" s="11">
        <v>46.999568973525896</v>
      </c>
      <c r="H9" s="11">
        <v>14.283713396740735</v>
      </c>
      <c r="I9" s="11">
        <v>7.5644380425074598</v>
      </c>
      <c r="J9" s="11">
        <f t="shared" ref="J9:J16" si="1">SUM(G9:I9)</f>
        <v>68.847720412774095</v>
      </c>
      <c r="K9" s="11"/>
      <c r="L9" s="11">
        <v>57.278557888524276</v>
      </c>
      <c r="M9" s="11">
        <v>18.124050413655642</v>
      </c>
      <c r="N9" s="11">
        <v>7.1577796990195166</v>
      </c>
      <c r="O9" s="11">
        <f t="shared" ref="O9:O16" si="2">SUM(L9:N9)</f>
        <v>82.560388001199428</v>
      </c>
      <c r="Q9" s="10" t="str">
        <f>name!E5</f>
        <v>Professional occupations</v>
      </c>
      <c r="R9" s="11">
        <v>22.784210831499529</v>
      </c>
      <c r="S9" s="11">
        <v>2.0257900867043488</v>
      </c>
      <c r="T9" s="11">
        <v>4.1675050849132518</v>
      </c>
      <c r="U9" s="11">
        <f t="shared" ref="U9:U16" si="3">SUM(R9:T9)</f>
        <v>28.977506003117128</v>
      </c>
      <c r="V9" s="11"/>
      <c r="W9" s="11">
        <v>26.747771511403673</v>
      </c>
      <c r="X9" s="11">
        <v>2.9229838660639569</v>
      </c>
      <c r="Y9" s="11">
        <v>5.4351748064900649</v>
      </c>
      <c r="Z9" s="11">
        <f t="shared" ref="Z9:Z16" si="4">SUM(W9:Y9)</f>
        <v>35.105930183957696</v>
      </c>
      <c r="AA9" s="11"/>
      <c r="AB9" s="11">
        <v>31.580126183470522</v>
      </c>
      <c r="AC9" s="11">
        <v>3.9480146407589087</v>
      </c>
      <c r="AD9" s="11">
        <v>4.9799748706820521</v>
      </c>
      <c r="AE9" s="11">
        <f t="shared" ref="AE9:AE16" si="5">SUM(AB9:AD9)</f>
        <v>40.508115694911481</v>
      </c>
      <c r="AG9" s="10" t="str">
        <f>name!E5</f>
        <v>Professional occupations</v>
      </c>
      <c r="AH9" s="11">
        <v>16.159502596971983</v>
      </c>
      <c r="AI9" s="11">
        <v>9.543290360688065</v>
      </c>
      <c r="AJ9" s="11">
        <v>2.0165592576172222</v>
      </c>
      <c r="AK9" s="11">
        <f t="shared" ref="AK9:AK18" si="6">SUM(AH9:AJ9)</f>
        <v>27.719352215277269</v>
      </c>
      <c r="AL9" s="11"/>
      <c r="AM9" s="11">
        <v>20.251797462122223</v>
      </c>
      <c r="AN9" s="11">
        <v>11.360729530676776</v>
      </c>
      <c r="AO9" s="11">
        <v>2.129263236017394</v>
      </c>
      <c r="AP9" s="11">
        <f t="shared" ref="AP9:AP18" si="7">SUM(AM9:AO9)</f>
        <v>33.741790228816392</v>
      </c>
      <c r="AQ9" s="11"/>
      <c r="AR9" s="11">
        <v>25.698431705053736</v>
      </c>
      <c r="AS9" s="11">
        <v>14.176035772896736</v>
      </c>
      <c r="AT9" s="11">
        <v>2.1778048283374694</v>
      </c>
      <c r="AU9" s="11">
        <f t="shared" ref="AU9:AU18" si="8">SUM(AR9:AT9)</f>
        <v>42.052272306287946</v>
      </c>
    </row>
    <row r="10" spans="1:47" x14ac:dyDescent="0.2">
      <c r="A10" t="str">
        <f>name!E6</f>
        <v>Associate professional occupations</v>
      </c>
      <c r="B10" s="11">
        <v>24.042281302843271</v>
      </c>
      <c r="C10" s="11">
        <v>7.6486101535327</v>
      </c>
      <c r="D10" s="11">
        <v>5.3294098065164119</v>
      </c>
      <c r="E10" s="11">
        <f t="shared" si="0"/>
        <v>37.020301262892382</v>
      </c>
      <c r="F10" s="11"/>
      <c r="G10" s="11">
        <v>27.140024148811442</v>
      </c>
      <c r="H10" s="11">
        <v>9.0313437425035694</v>
      </c>
      <c r="I10" s="11">
        <v>5.1699784120970937</v>
      </c>
      <c r="J10" s="11">
        <f t="shared" si="1"/>
        <v>41.341346303412109</v>
      </c>
      <c r="K10" s="11"/>
      <c r="L10" s="11">
        <v>28.881861984461025</v>
      </c>
      <c r="M10" s="11">
        <v>9.9300944509016453</v>
      </c>
      <c r="N10" s="11">
        <v>5.3851378844405717</v>
      </c>
      <c r="O10" s="11">
        <f t="shared" si="2"/>
        <v>44.197094319803249</v>
      </c>
      <c r="Q10" s="10" t="str">
        <f>name!E6</f>
        <v>Associate professional occupations</v>
      </c>
      <c r="R10" s="11">
        <v>15.246443557457187</v>
      </c>
      <c r="S10" s="11">
        <v>2.0241916313844532</v>
      </c>
      <c r="T10" s="11">
        <v>3.2337225299637908</v>
      </c>
      <c r="U10" s="11">
        <f t="shared" si="3"/>
        <v>20.504357718805434</v>
      </c>
      <c r="V10" s="11"/>
      <c r="W10" s="11">
        <v>16.420973321207992</v>
      </c>
      <c r="X10" s="11">
        <v>2.6562672479434886</v>
      </c>
      <c r="Y10" s="11">
        <v>3.3636368500662956</v>
      </c>
      <c r="Z10" s="11">
        <f t="shared" si="4"/>
        <v>22.440877419217777</v>
      </c>
      <c r="AA10" s="11"/>
      <c r="AB10" s="11">
        <v>16.008008587483559</v>
      </c>
      <c r="AC10" s="11">
        <v>2.5277234963707516</v>
      </c>
      <c r="AD10" s="11">
        <v>3.4893878759380521</v>
      </c>
      <c r="AE10" s="11">
        <f t="shared" si="5"/>
        <v>22.025119959792363</v>
      </c>
      <c r="AG10" s="10" t="str">
        <f>name!E6</f>
        <v>Associate professional occupations</v>
      </c>
      <c r="AH10" s="11">
        <v>8.7958377453860734</v>
      </c>
      <c r="AI10" s="11">
        <v>5.6244185221482477</v>
      </c>
      <c r="AJ10" s="11">
        <v>2.0956872765526211</v>
      </c>
      <c r="AK10" s="11">
        <f t="shared" si="6"/>
        <v>16.515943544086941</v>
      </c>
      <c r="AL10" s="11"/>
      <c r="AM10" s="11">
        <v>10.719050827603454</v>
      </c>
      <c r="AN10" s="11">
        <v>6.37507649456008</v>
      </c>
      <c r="AO10" s="11">
        <v>1.8063415620307954</v>
      </c>
      <c r="AP10" s="11">
        <f t="shared" si="7"/>
        <v>18.900468884194328</v>
      </c>
      <c r="AQ10" s="11"/>
      <c r="AR10" s="11">
        <v>12.873853396977465</v>
      </c>
      <c r="AS10" s="11">
        <v>7.4023709545308902</v>
      </c>
      <c r="AT10" s="11">
        <v>1.8957500085025163</v>
      </c>
      <c r="AU10" s="11">
        <f t="shared" si="8"/>
        <v>22.171974360010871</v>
      </c>
    </row>
    <row r="11" spans="1:47" x14ac:dyDescent="0.2">
      <c r="A11" t="str">
        <f>name!E7</f>
        <v>Administrative and secretarial occupations</v>
      </c>
      <c r="B11" s="11">
        <v>21.005980803782354</v>
      </c>
      <c r="C11" s="11">
        <v>16.392106447805599</v>
      </c>
      <c r="D11" s="11">
        <v>1.3514185993471632</v>
      </c>
      <c r="E11" s="11">
        <f t="shared" si="0"/>
        <v>38.749505850935115</v>
      </c>
      <c r="F11" s="11"/>
      <c r="G11" s="11">
        <v>20.5887652877406</v>
      </c>
      <c r="H11" s="11">
        <v>15.744621578612151</v>
      </c>
      <c r="I11" s="11">
        <v>1.1120875560923003</v>
      </c>
      <c r="J11" s="11">
        <f t="shared" si="1"/>
        <v>37.445474422445052</v>
      </c>
      <c r="K11" s="11"/>
      <c r="L11" s="11">
        <v>18.067219255187673</v>
      </c>
      <c r="M11" s="11">
        <v>13.445591135760488</v>
      </c>
      <c r="N11" s="11">
        <v>1.0243460110575382</v>
      </c>
      <c r="O11" s="11">
        <f t="shared" si="2"/>
        <v>32.537156402005699</v>
      </c>
      <c r="Q11" s="10" t="str">
        <f>name!E7</f>
        <v>Administrative and secretarial occupations</v>
      </c>
      <c r="R11" s="11">
        <v>7.460392116228757</v>
      </c>
      <c r="S11" s="11">
        <v>2.590092241175519</v>
      </c>
      <c r="T11" s="11">
        <v>0.40312968755239204</v>
      </c>
      <c r="U11" s="11">
        <f t="shared" si="3"/>
        <v>10.453614044956668</v>
      </c>
      <c r="V11" s="11"/>
      <c r="W11" s="11">
        <v>7.873955090517657</v>
      </c>
      <c r="X11" s="11">
        <v>2.9255045681482938</v>
      </c>
      <c r="Y11" s="11">
        <v>0.36181954475993761</v>
      </c>
      <c r="Z11" s="11">
        <f t="shared" si="4"/>
        <v>11.161279203425888</v>
      </c>
      <c r="AA11" s="11"/>
      <c r="AB11" s="11">
        <v>8.677508559876248</v>
      </c>
      <c r="AC11" s="11">
        <v>3.1646003568674086</v>
      </c>
      <c r="AD11" s="11">
        <v>0.51562758566945355</v>
      </c>
      <c r="AE11" s="11">
        <f t="shared" si="5"/>
        <v>12.357736502413109</v>
      </c>
      <c r="AG11" s="10" t="str">
        <f>name!E7</f>
        <v>Administrative and secretarial occupations</v>
      </c>
      <c r="AH11" s="11">
        <v>13.545588687553602</v>
      </c>
      <c r="AI11" s="11">
        <v>13.802014206630087</v>
      </c>
      <c r="AJ11" s="11">
        <v>0.94828891179477093</v>
      </c>
      <c r="AK11" s="11">
        <f t="shared" si="6"/>
        <v>28.295891805978457</v>
      </c>
      <c r="AL11" s="11"/>
      <c r="AM11" s="11">
        <v>12.714810197222942</v>
      </c>
      <c r="AN11" s="11">
        <v>12.819117010463865</v>
      </c>
      <c r="AO11" s="11">
        <v>0.75026801133236309</v>
      </c>
      <c r="AP11" s="11">
        <f t="shared" si="7"/>
        <v>26.284195219019171</v>
      </c>
      <c r="AQ11" s="11"/>
      <c r="AR11" s="11">
        <v>9.3897106953114182</v>
      </c>
      <c r="AS11" s="11">
        <v>10.280990778893079</v>
      </c>
      <c r="AT11" s="11">
        <v>0.50871842538808443</v>
      </c>
      <c r="AU11" s="11">
        <f t="shared" si="8"/>
        <v>20.179419899592585</v>
      </c>
    </row>
    <row r="12" spans="1:47" x14ac:dyDescent="0.2">
      <c r="A12" t="str">
        <f>name!E8</f>
        <v>Skilled trades occupations</v>
      </c>
      <c r="B12" s="11">
        <v>24.709032795498384</v>
      </c>
      <c r="C12" s="11">
        <v>3.5357808804195661</v>
      </c>
      <c r="D12" s="11">
        <v>11.146646080570799</v>
      </c>
      <c r="E12" s="11">
        <f t="shared" si="0"/>
        <v>39.39145975648875</v>
      </c>
      <c r="F12" s="11"/>
      <c r="G12" s="11">
        <v>19.819462204488726</v>
      </c>
      <c r="H12" s="11">
        <v>2.8225640612339946</v>
      </c>
      <c r="I12" s="11">
        <v>12.10232901169813</v>
      </c>
      <c r="J12" s="11">
        <f t="shared" si="1"/>
        <v>34.744355277420851</v>
      </c>
      <c r="K12" s="11"/>
      <c r="L12" s="11">
        <v>16.525498317101164</v>
      </c>
      <c r="M12" s="11">
        <v>3.2364266611443049</v>
      </c>
      <c r="N12" s="11">
        <v>12.34293108810957</v>
      </c>
      <c r="O12" s="11">
        <f t="shared" si="2"/>
        <v>32.10485606635504</v>
      </c>
      <c r="Q12" s="10" t="str">
        <f>name!E8</f>
        <v>Skilled trades occupations</v>
      </c>
      <c r="R12" s="11">
        <v>23.461669665616601</v>
      </c>
      <c r="S12" s="11">
        <v>2.4938713174333587</v>
      </c>
      <c r="T12" s="11">
        <v>10.185064986623081</v>
      </c>
      <c r="U12" s="11">
        <f t="shared" si="3"/>
        <v>36.14060596967304</v>
      </c>
      <c r="V12" s="11"/>
      <c r="W12" s="11">
        <v>18.488145753695047</v>
      </c>
      <c r="X12" s="11">
        <v>1.8841985899169289</v>
      </c>
      <c r="Y12" s="11">
        <v>10.904122419614248</v>
      </c>
      <c r="Z12" s="11">
        <f t="shared" si="4"/>
        <v>31.276466763226225</v>
      </c>
      <c r="AA12" s="11"/>
      <c r="AB12" s="11">
        <v>14.912707729290638</v>
      </c>
      <c r="AC12" s="11">
        <v>2.2244698391211832</v>
      </c>
      <c r="AD12" s="11">
        <v>10.845384416136543</v>
      </c>
      <c r="AE12" s="11">
        <f t="shared" si="5"/>
        <v>27.982561984548365</v>
      </c>
      <c r="AG12" s="10" t="str">
        <f>name!E8</f>
        <v>Skilled trades occupations</v>
      </c>
      <c r="AH12" s="11">
        <v>1.2473631298817867</v>
      </c>
      <c r="AI12" s="11">
        <v>1.0419095629862072</v>
      </c>
      <c r="AJ12" s="11">
        <v>0.96158109394771696</v>
      </c>
      <c r="AK12" s="11">
        <f t="shared" si="6"/>
        <v>3.2508537868157106</v>
      </c>
      <c r="AL12" s="11"/>
      <c r="AM12" s="11">
        <v>1.3313164507936794</v>
      </c>
      <c r="AN12" s="11">
        <v>0.93836547131706682</v>
      </c>
      <c r="AO12" s="11">
        <v>1.1982065920838787</v>
      </c>
      <c r="AP12" s="11">
        <f t="shared" si="7"/>
        <v>3.467888514194625</v>
      </c>
      <c r="AQ12" s="11"/>
      <c r="AR12" s="11">
        <v>1.6127905878105246</v>
      </c>
      <c r="AS12" s="11">
        <v>1.0119568220231223</v>
      </c>
      <c r="AT12" s="11">
        <v>1.497546671973033</v>
      </c>
      <c r="AU12" s="11">
        <f t="shared" si="8"/>
        <v>4.1222940818066807</v>
      </c>
    </row>
    <row r="13" spans="1:47" x14ac:dyDescent="0.2">
      <c r="A13" t="str">
        <f>name!E9</f>
        <v>Caring, leisure and other service occupations</v>
      </c>
      <c r="B13" s="11">
        <v>15.991055757287942</v>
      </c>
      <c r="C13" s="11">
        <v>15.016328485300088</v>
      </c>
      <c r="D13" s="11">
        <v>2.6759571053821212</v>
      </c>
      <c r="E13" s="11">
        <f t="shared" si="0"/>
        <v>33.683341347970156</v>
      </c>
      <c r="F13" s="11"/>
      <c r="G13" s="11">
        <v>15.916111122191346</v>
      </c>
      <c r="H13" s="11">
        <v>14.769704403844269</v>
      </c>
      <c r="I13" s="11">
        <v>2.3480115130089754</v>
      </c>
      <c r="J13" s="11">
        <f t="shared" si="1"/>
        <v>33.033827039044589</v>
      </c>
      <c r="K13" s="11"/>
      <c r="L13" s="11">
        <v>19.157542261844274</v>
      </c>
      <c r="M13" s="11">
        <v>16.145571245602937</v>
      </c>
      <c r="N13" s="11">
        <v>3.00757895880434</v>
      </c>
      <c r="O13" s="11">
        <f t="shared" si="2"/>
        <v>38.310692466251545</v>
      </c>
      <c r="Q13" s="10" t="str">
        <f>name!E9</f>
        <v>Caring, leisure and other service occupations</v>
      </c>
      <c r="R13" s="11">
        <v>3.1398135724881211</v>
      </c>
      <c r="S13" s="11">
        <v>1.5533817602399358</v>
      </c>
      <c r="T13" s="11">
        <v>0.41479323357849762</v>
      </c>
      <c r="U13" s="11">
        <f t="shared" si="3"/>
        <v>5.1079885663065543</v>
      </c>
      <c r="V13" s="11"/>
      <c r="W13" s="11">
        <v>2.928095711386538</v>
      </c>
      <c r="X13" s="11">
        <v>1.6959959426824203</v>
      </c>
      <c r="Y13" s="11">
        <v>0.45942706045985299</v>
      </c>
      <c r="Z13" s="11">
        <f t="shared" si="4"/>
        <v>5.083518714528811</v>
      </c>
      <c r="AA13" s="11"/>
      <c r="AB13" s="11">
        <v>3.6553140637761823</v>
      </c>
      <c r="AC13" s="11">
        <v>2.0697380416261075</v>
      </c>
      <c r="AD13" s="11">
        <v>0.71595742099072479</v>
      </c>
      <c r="AE13" s="11">
        <f t="shared" si="5"/>
        <v>6.4410095263930138</v>
      </c>
      <c r="AG13" s="10" t="str">
        <f>name!E9</f>
        <v>Caring, leisure and other service occupations</v>
      </c>
      <c r="AH13" s="11">
        <v>12.851242184799826</v>
      </c>
      <c r="AI13" s="11">
        <v>13.462946725060151</v>
      </c>
      <c r="AJ13" s="11">
        <v>2.2611638718036233</v>
      </c>
      <c r="AK13" s="11">
        <f t="shared" si="6"/>
        <v>28.575352781663604</v>
      </c>
      <c r="AL13" s="11"/>
      <c r="AM13" s="11">
        <v>12.988015410804808</v>
      </c>
      <c r="AN13" s="11">
        <v>13.073708461161848</v>
      </c>
      <c r="AO13" s="11">
        <v>1.888584452549122</v>
      </c>
      <c r="AP13" s="11">
        <f t="shared" si="7"/>
        <v>27.950308324515778</v>
      </c>
      <c r="AQ13" s="11"/>
      <c r="AR13" s="11">
        <v>15.502228198068092</v>
      </c>
      <c r="AS13" s="11">
        <v>14.075833203976829</v>
      </c>
      <c r="AT13" s="11">
        <v>2.2916215378136142</v>
      </c>
      <c r="AU13" s="11">
        <f t="shared" si="8"/>
        <v>31.869682939858539</v>
      </c>
    </row>
    <row r="14" spans="1:47" x14ac:dyDescent="0.2">
      <c r="A14" t="str">
        <f>name!E10</f>
        <v>Sales and customer service occupations</v>
      </c>
      <c r="B14" s="11">
        <v>9.1606575883967505</v>
      </c>
      <c r="C14" s="11">
        <v>15.340712427801675</v>
      </c>
      <c r="D14" s="11">
        <v>1.5787637655798641</v>
      </c>
      <c r="E14" s="11">
        <f t="shared" si="0"/>
        <v>26.08013378177829</v>
      </c>
      <c r="F14" s="11"/>
      <c r="G14" s="11">
        <v>8.4680830767168622</v>
      </c>
      <c r="H14" s="11">
        <v>14.149891037475797</v>
      </c>
      <c r="I14" s="11">
        <v>1.0132745349657553</v>
      </c>
      <c r="J14" s="11">
        <f t="shared" si="1"/>
        <v>23.631248649158415</v>
      </c>
      <c r="K14" s="11"/>
      <c r="L14" s="11">
        <v>9.1056721681367279</v>
      </c>
      <c r="M14" s="11">
        <v>14.585355236915102</v>
      </c>
      <c r="N14" s="11">
        <v>0.87816175571275634</v>
      </c>
      <c r="O14" s="11">
        <f t="shared" si="2"/>
        <v>24.569189160764587</v>
      </c>
      <c r="Q14" s="10" t="str">
        <f>name!E10</f>
        <v>Sales and customer service occupations</v>
      </c>
      <c r="R14" s="11">
        <v>5.0539352585769617</v>
      </c>
      <c r="S14" s="11">
        <v>4.5007214296521694</v>
      </c>
      <c r="T14" s="11">
        <v>0.99396291325796471</v>
      </c>
      <c r="U14" s="11">
        <f t="shared" si="3"/>
        <v>10.548619601487095</v>
      </c>
      <c r="V14" s="11"/>
      <c r="W14" s="11">
        <v>4.7325830713452763</v>
      </c>
      <c r="X14" s="11">
        <v>4.7478612186333136</v>
      </c>
      <c r="Y14" s="11">
        <v>0.61276187023071405</v>
      </c>
      <c r="Z14" s="11">
        <f t="shared" si="4"/>
        <v>10.093206160209302</v>
      </c>
      <c r="AA14" s="11"/>
      <c r="AB14" s="11">
        <v>5.3784752325834164</v>
      </c>
      <c r="AC14" s="11">
        <v>5.1665696623278858</v>
      </c>
      <c r="AD14" s="11">
        <v>0.54079154509163074</v>
      </c>
      <c r="AE14" s="11">
        <f t="shared" si="5"/>
        <v>11.085836440002934</v>
      </c>
      <c r="AG14" s="10" t="str">
        <f>name!E10</f>
        <v>Sales and customer service occupations</v>
      </c>
      <c r="AH14" s="11">
        <v>4.1067223298197879</v>
      </c>
      <c r="AI14" s="11">
        <v>10.839990998149508</v>
      </c>
      <c r="AJ14" s="11">
        <v>0.58480085232190016</v>
      </c>
      <c r="AK14" s="11">
        <f t="shared" si="6"/>
        <v>15.531514180291195</v>
      </c>
      <c r="AL14" s="11"/>
      <c r="AM14" s="11">
        <v>3.7355000053715859</v>
      </c>
      <c r="AN14" s="11">
        <v>9.402029818842486</v>
      </c>
      <c r="AO14" s="11">
        <v>0.40051266473504105</v>
      </c>
      <c r="AP14" s="11">
        <f t="shared" si="7"/>
        <v>13.538042488949113</v>
      </c>
      <c r="AQ14" s="11"/>
      <c r="AR14" s="11">
        <v>3.7271969355533079</v>
      </c>
      <c r="AS14" s="11">
        <v>9.4187855745872078</v>
      </c>
      <c r="AT14" s="11">
        <v>0.33737021062112543</v>
      </c>
      <c r="AU14" s="11">
        <f t="shared" si="8"/>
        <v>13.483352720761642</v>
      </c>
    </row>
    <row r="15" spans="1:47" x14ac:dyDescent="0.2">
      <c r="A15" t="str">
        <f>name!E11</f>
        <v>Process, plant and machine operatives</v>
      </c>
      <c r="B15" s="11">
        <v>21.60585968309265</v>
      </c>
      <c r="C15" s="11">
        <v>3.0131732835826344</v>
      </c>
      <c r="D15" s="11">
        <v>3.4857810172029851</v>
      </c>
      <c r="E15" s="11">
        <f t="shared" si="0"/>
        <v>28.10481398387827</v>
      </c>
      <c r="F15" s="11"/>
      <c r="G15" s="11">
        <v>17.672041749926503</v>
      </c>
      <c r="H15" s="11">
        <v>4.1493754408497452</v>
      </c>
      <c r="I15" s="11">
        <v>4.3474710259315401</v>
      </c>
      <c r="J15" s="11">
        <f t="shared" si="1"/>
        <v>26.168888216707789</v>
      </c>
      <c r="K15" s="11"/>
      <c r="L15" s="11">
        <v>19.430137529489556</v>
      </c>
      <c r="M15" s="11">
        <v>5.5541083625466792</v>
      </c>
      <c r="N15" s="11">
        <v>5.4745031020125356</v>
      </c>
      <c r="O15" s="11">
        <f t="shared" si="2"/>
        <v>30.458748994048769</v>
      </c>
      <c r="Q15" s="10" t="str">
        <f>name!E11</f>
        <v>Process, plant and machine operatives</v>
      </c>
      <c r="R15" s="11">
        <v>19.315256046242371</v>
      </c>
      <c r="S15" s="11">
        <v>2.2044551444582376</v>
      </c>
      <c r="T15" s="11">
        <v>3.2764913320607394</v>
      </c>
      <c r="U15" s="11">
        <f t="shared" si="3"/>
        <v>24.796202522761348</v>
      </c>
      <c r="V15" s="11"/>
      <c r="W15" s="11">
        <v>15.796726953661956</v>
      </c>
      <c r="X15" s="11">
        <v>3.2790261227712727</v>
      </c>
      <c r="Y15" s="11">
        <v>4.0495809543039298</v>
      </c>
      <c r="Z15" s="11">
        <f t="shared" si="4"/>
        <v>23.125334030737161</v>
      </c>
      <c r="AA15" s="11"/>
      <c r="AB15" s="11">
        <v>16.996359829977955</v>
      </c>
      <c r="AC15" s="11">
        <v>3.9528124644994898</v>
      </c>
      <c r="AD15" s="11">
        <v>5.1255688918475162</v>
      </c>
      <c r="AE15" s="11">
        <f t="shared" si="5"/>
        <v>26.074741186324964</v>
      </c>
      <c r="AG15" s="10" t="str">
        <f>name!E11</f>
        <v>Process, plant and machine operatives</v>
      </c>
      <c r="AH15" s="11">
        <v>2.290603636850288</v>
      </c>
      <c r="AI15" s="11">
        <v>0.80871813912439783</v>
      </c>
      <c r="AJ15" s="11">
        <v>0.2092896851422483</v>
      </c>
      <c r="AK15" s="11">
        <f t="shared" si="6"/>
        <v>3.3086114611169344</v>
      </c>
      <c r="AL15" s="11"/>
      <c r="AM15" s="11">
        <v>1.8753147962645469</v>
      </c>
      <c r="AN15" s="11">
        <v>0.87034931807847438</v>
      </c>
      <c r="AO15" s="11">
        <v>0.29789007162760994</v>
      </c>
      <c r="AP15" s="11">
        <f t="shared" si="7"/>
        <v>3.0435541859706312</v>
      </c>
      <c r="AQ15" s="11"/>
      <c r="AR15" s="11">
        <v>2.4337776995115901</v>
      </c>
      <c r="AS15" s="11">
        <v>1.6012958980471872</v>
      </c>
      <c r="AT15" s="11">
        <v>0.34893421016502008</v>
      </c>
      <c r="AU15" s="11">
        <f t="shared" si="8"/>
        <v>4.3840078077237976</v>
      </c>
    </row>
    <row r="16" spans="1:47" x14ac:dyDescent="0.2">
      <c r="A16" t="str">
        <f>name!E12</f>
        <v>Elementary occupations</v>
      </c>
      <c r="B16" s="11">
        <v>15.717645198715134</v>
      </c>
      <c r="C16" s="11">
        <v>17.45676731640129</v>
      </c>
      <c r="D16" s="11">
        <v>3.2421237498453621</v>
      </c>
      <c r="E16" s="11">
        <f t="shared" si="0"/>
        <v>36.416536264961785</v>
      </c>
      <c r="F16" s="11"/>
      <c r="G16" s="11">
        <v>13.097706015872665</v>
      </c>
      <c r="H16" s="11">
        <v>15.602355040958042</v>
      </c>
      <c r="I16" s="11">
        <v>3.0885026970925971</v>
      </c>
      <c r="J16" s="11">
        <f t="shared" si="1"/>
        <v>31.788563753923302</v>
      </c>
      <c r="K16" s="11"/>
      <c r="L16" s="11">
        <v>12.30155245817974</v>
      </c>
      <c r="M16" s="11">
        <v>13.805857290150691</v>
      </c>
      <c r="N16" s="11">
        <v>3.9840984927987262</v>
      </c>
      <c r="O16" s="11">
        <f t="shared" si="2"/>
        <v>30.091508241129159</v>
      </c>
      <c r="Q16" s="10" t="str">
        <f>name!E12</f>
        <v>Elementary occupations</v>
      </c>
      <c r="R16" s="11">
        <v>12.372775806691003</v>
      </c>
      <c r="S16" s="11">
        <v>6.0868626821068421</v>
      </c>
      <c r="T16" s="11">
        <v>1.6921600917956854</v>
      </c>
      <c r="U16" s="11">
        <f t="shared" si="3"/>
        <v>20.151798580593528</v>
      </c>
      <c r="V16" s="11"/>
      <c r="W16" s="11">
        <v>10.201202226101991</v>
      </c>
      <c r="X16" s="11">
        <v>5.5270800022933377</v>
      </c>
      <c r="Y16" s="11">
        <v>1.6182058673510846</v>
      </c>
      <c r="Z16" s="11">
        <f t="shared" si="4"/>
        <v>17.346488095746412</v>
      </c>
      <c r="AA16" s="11"/>
      <c r="AB16" s="11">
        <v>9.4904834407978829</v>
      </c>
      <c r="AC16" s="11">
        <v>5.2125349941703982</v>
      </c>
      <c r="AD16" s="11">
        <v>2.2676113163925966</v>
      </c>
      <c r="AE16" s="11">
        <f t="shared" si="5"/>
        <v>16.970629751360878</v>
      </c>
      <c r="AG16" s="10" t="str">
        <f>name!E12</f>
        <v>Elementary occupations</v>
      </c>
      <c r="AH16" s="11">
        <v>3.3448693920241204</v>
      </c>
      <c r="AI16" s="11">
        <v>11.369904634294445</v>
      </c>
      <c r="AJ16" s="11">
        <v>1.5499636580496776</v>
      </c>
      <c r="AK16" s="11">
        <f t="shared" si="6"/>
        <v>16.264737684368242</v>
      </c>
      <c r="AL16" s="11"/>
      <c r="AM16" s="11">
        <v>2.8965037897706729</v>
      </c>
      <c r="AN16" s="11">
        <v>10.075275038664692</v>
      </c>
      <c r="AO16" s="11">
        <v>1.4702968297415109</v>
      </c>
      <c r="AP16" s="11">
        <f t="shared" si="7"/>
        <v>14.442075658176876</v>
      </c>
      <c r="AQ16" s="11"/>
      <c r="AR16" s="11">
        <v>2.8110690173818678</v>
      </c>
      <c r="AS16" s="11">
        <v>8.5933222959803004</v>
      </c>
      <c r="AT16" s="11">
        <v>1.71648717640613</v>
      </c>
      <c r="AU16" s="11">
        <f t="shared" si="8"/>
        <v>13.120878489768298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190.72526446077742</v>
      </c>
      <c r="C18" s="34">
        <f t="shared" ref="C18:D18" si="9">SUM(C8:C16)</f>
        <v>92.7673832220149</v>
      </c>
      <c r="D18" s="34">
        <f t="shared" si="9"/>
        <v>39.470352317207755</v>
      </c>
      <c r="E18" s="34">
        <f t="shared" si="0"/>
        <v>322.96300000000008</v>
      </c>
      <c r="F18" s="34"/>
      <c r="G18" s="34">
        <f>SUM(G8:G16)</f>
        <v>191.26017357449419</v>
      </c>
      <c r="H18" s="34">
        <f t="shared" ref="H18:I18" si="10">SUM(H8:H16)</f>
        <v>94.876929593426397</v>
      </c>
      <c r="I18" s="34">
        <f t="shared" si="10"/>
        <v>41.990896832079457</v>
      </c>
      <c r="J18" s="34">
        <f t="shared" ref="J18" si="11">SUM(G18:I18)</f>
        <v>328.12800000000004</v>
      </c>
      <c r="K18" s="34"/>
      <c r="L18" s="34">
        <f>SUM(L8:L16)</f>
        <v>205.5700209851309</v>
      </c>
      <c r="M18" s="34">
        <f t="shared" ref="M18:N18" si="12">SUM(M8:M16)</f>
        <v>100.45563584246895</v>
      </c>
      <c r="N18" s="34">
        <f t="shared" si="12"/>
        <v>45.044343172400048</v>
      </c>
      <c r="O18" s="34">
        <f>SUM(L18:N18)</f>
        <v>351.06999999999988</v>
      </c>
      <c r="Q18" s="231" t="str">
        <f>name!E3</f>
        <v>All occupations</v>
      </c>
      <c r="R18" s="34">
        <f>SUM(R8:R16)</f>
        <v>122.72389564345738</v>
      </c>
      <c r="S18" s="34">
        <f t="shared" ref="S18:T18" si="13">SUM(S8:S16)</f>
        <v>24.67397323987003</v>
      </c>
      <c r="T18" s="34">
        <f t="shared" si="13"/>
        <v>27.473791447259249</v>
      </c>
      <c r="U18" s="34">
        <f t="shared" ref="U18" si="14">SUM(R18:T18)</f>
        <v>174.87166033058668</v>
      </c>
      <c r="V18" s="34"/>
      <c r="W18" s="34">
        <f>SUM(W8:W16)</f>
        <v>118.04713148327374</v>
      </c>
      <c r="X18" s="34">
        <f t="shared" ref="X18:Y18" si="15">SUM(X8:X16)</f>
        <v>27.553640497306276</v>
      </c>
      <c r="Y18" s="34">
        <f t="shared" si="15"/>
        <v>30.191559639011533</v>
      </c>
      <c r="Z18" s="34">
        <f t="shared" ref="Z18" si="16">SUM(W18:Y18)</f>
        <v>175.79233161959155</v>
      </c>
      <c r="AA18" s="34"/>
      <c r="AB18" s="34">
        <f>SUM(AB8:AB16)</f>
        <v>122.5314781141163</v>
      </c>
      <c r="AC18" s="34">
        <f t="shared" ref="AC18:AD18" si="17">SUM(AC8:AC16)</f>
        <v>30.927842057536662</v>
      </c>
      <c r="AD18" s="34">
        <f t="shared" si="17"/>
        <v>32.171246489495275</v>
      </c>
      <c r="AE18" s="34">
        <f t="shared" ref="AE18" si="18">SUM(AB18:AD18)</f>
        <v>185.63056666114824</v>
      </c>
      <c r="AG18" s="231" t="str">
        <f>name!E3</f>
        <v>All occupations</v>
      </c>
      <c r="AH18" s="34">
        <f>SUM(AH8:AH16)</f>
        <v>68.001368817320056</v>
      </c>
      <c r="AI18" s="34">
        <f t="shared" ref="AI18:AJ18" si="19">SUM(AI8:AI16)</f>
        <v>68.093409982144877</v>
      </c>
      <c r="AJ18" s="34">
        <f t="shared" si="19"/>
        <v>11.996560869948501</v>
      </c>
      <c r="AK18" s="34">
        <f t="shared" si="6"/>
        <v>148.09133966941343</v>
      </c>
      <c r="AL18" s="34"/>
      <c r="AM18" s="34">
        <f>SUM(AM8:AM16)</f>
        <v>73.213042091220473</v>
      </c>
      <c r="AN18" s="34">
        <f t="shared" ref="AN18:AO18" si="20">SUM(AN8:AN16)</f>
        <v>67.323289096120121</v>
      </c>
      <c r="AO18" s="34">
        <f t="shared" si="20"/>
        <v>11.799337193067913</v>
      </c>
      <c r="AP18" s="34">
        <f t="shared" si="7"/>
        <v>152.33566838040849</v>
      </c>
      <c r="AQ18" s="34"/>
      <c r="AR18" s="34">
        <f>SUM(AR8:AR16)</f>
        <v>83.038542871014585</v>
      </c>
      <c r="AS18" s="34">
        <f t="shared" ref="AS18:AT18" si="21">SUM(AS8:AS16)</f>
        <v>69.527793784932285</v>
      </c>
      <c r="AT18" s="34">
        <f t="shared" si="21"/>
        <v>12.873096682904782</v>
      </c>
      <c r="AU18" s="34">
        <f t="shared" si="8"/>
        <v>165.43943333885167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10.249841811969116</v>
      </c>
      <c r="C26" s="18">
        <f t="shared" ref="C26:O26" si="22">C8/C$18*100</f>
        <v>3.0127224491071942</v>
      </c>
      <c r="D26" s="18">
        <f t="shared" si="22"/>
        <v>11.340633127009374</v>
      </c>
      <c r="E26" s="18">
        <f t="shared" si="22"/>
        <v>8.3043721827890344</v>
      </c>
      <c r="F26" s="18"/>
      <c r="G26" s="18">
        <f t="shared" si="22"/>
        <v>11.27177215847467</v>
      </c>
      <c r="H26" s="18">
        <f t="shared" si="22"/>
        <v>4.5568094474967413</v>
      </c>
      <c r="I26" s="18">
        <f t="shared" si="22"/>
        <v>12.490335845074814</v>
      </c>
      <c r="J26" s="18">
        <f t="shared" si="22"/>
        <v>9.4861078375249441</v>
      </c>
      <c r="K26" s="18"/>
      <c r="L26" s="18">
        <f t="shared" si="22"/>
        <v>12.074707685125881</v>
      </c>
      <c r="M26" s="18">
        <f t="shared" si="22"/>
        <v>5.6030515347272418</v>
      </c>
      <c r="N26" s="18">
        <f t="shared" si="22"/>
        <v>12.85356999942243</v>
      </c>
      <c r="O26" s="18">
        <f t="shared" si="22"/>
        <v>10.322832013114896</v>
      </c>
      <c r="Q26" t="str">
        <f>$A$8</f>
        <v>Managers, directors and senior officials</v>
      </c>
      <c r="R26" s="18">
        <f>R8/R$18*100</f>
        <v>11.317599328014259</v>
      </c>
      <c r="S26" s="18">
        <f t="shared" ref="S26:U26" si="23">S8/S$18*100</f>
        <v>4.8415670030185209</v>
      </c>
      <c r="T26" s="18">
        <f t="shared" si="23"/>
        <v>11.308819874672951</v>
      </c>
      <c r="U26" s="18">
        <f t="shared" si="23"/>
        <v>10.402467322890798</v>
      </c>
      <c r="V26" s="18"/>
      <c r="W26" s="18">
        <f t="shared" ref="W26:Z26" si="24">W8/W$18*100</f>
        <v>12.58622522823338</v>
      </c>
      <c r="X26" s="18">
        <f t="shared" si="24"/>
        <v>6.9490742576845701</v>
      </c>
      <c r="Y26" s="18">
        <f t="shared" si="24"/>
        <v>11.217804930352685</v>
      </c>
      <c r="Z26" s="18">
        <f t="shared" si="24"/>
        <v>11.467639607947271</v>
      </c>
      <c r="AA26" s="18"/>
      <c r="AB26" s="18">
        <f t="shared" ref="AB26:AE26" si="25">AB8/AB$18*100</f>
        <v>12.921165018604228</v>
      </c>
      <c r="AC26" s="18">
        <f t="shared" si="25"/>
        <v>8.6051220671763229</v>
      </c>
      <c r="AD26" s="18">
        <f t="shared" si="25"/>
        <v>11.472799376772338</v>
      </c>
      <c r="AE26" s="18">
        <f t="shared" si="25"/>
        <v>11.951057422508166</v>
      </c>
      <c r="AG26" t="str">
        <f>$A$8</f>
        <v>Managers, directors and senior officials</v>
      </c>
      <c r="AH26" s="18">
        <f>AH8/AH$18*100</f>
        <v>8.3228311612913632</v>
      </c>
      <c r="AI26" s="18">
        <f t="shared" ref="AI26:AK26" si="26">AI8/AI$18*100</f>
        <v>2.3500318657611303</v>
      </c>
      <c r="AJ26" s="18">
        <f t="shared" si="26"/>
        <v>11.41348989566373</v>
      </c>
      <c r="AK26" s="18">
        <f t="shared" si="26"/>
        <v>5.8268648450867619</v>
      </c>
      <c r="AL26" s="18"/>
      <c r="AM26" s="18">
        <f t="shared" ref="AM26:AP26" si="27">AM8/AM$18*100</f>
        <v>9.1523763524505775</v>
      </c>
      <c r="AN26" s="18">
        <f t="shared" si="27"/>
        <v>3.5777187726462967</v>
      </c>
      <c r="AO26" s="18">
        <f t="shared" si="27"/>
        <v>15.746424926662444</v>
      </c>
      <c r="AP26" s="18">
        <f t="shared" si="27"/>
        <v>7.199459583676898</v>
      </c>
      <c r="AQ26" s="18"/>
      <c r="AR26" s="18">
        <f t="shared" ref="AR26:AU26" si="28">AR8/AR$18*100</f>
        <v>10.825677239194965</v>
      </c>
      <c r="AS26" s="18">
        <f t="shared" si="28"/>
        <v>4.2676494139527499</v>
      </c>
      <c r="AT26" s="18">
        <f t="shared" si="28"/>
        <v>16.304263576960761</v>
      </c>
      <c r="AU26" s="18">
        <f t="shared" si="28"/>
        <v>8.4958890691150071</v>
      </c>
    </row>
    <row r="27" spans="1:47" x14ac:dyDescent="0.2">
      <c r="A27" t="str">
        <f>$A$9</f>
        <v>Professional occupations</v>
      </c>
      <c r="B27" s="18">
        <f t="shared" ref="B27:B34" si="29">B9/B$18*100</f>
        <v>20.418749209012248</v>
      </c>
      <c r="C27" s="18">
        <f t="shared" ref="C27:O27" si="30">C9/C$18*100</f>
        <v>12.471064770367393</v>
      </c>
      <c r="D27" s="18">
        <f t="shared" si="30"/>
        <v>15.667618806215803</v>
      </c>
      <c r="E27" s="18">
        <f t="shared" si="30"/>
        <v>17.555217847987041</v>
      </c>
      <c r="F27" s="18"/>
      <c r="G27" s="18">
        <f t="shared" si="30"/>
        <v>24.573630827130859</v>
      </c>
      <c r="H27" s="18">
        <f t="shared" si="30"/>
        <v>15.0549911953837</v>
      </c>
      <c r="I27" s="18">
        <f t="shared" si="30"/>
        <v>18.014471262086776</v>
      </c>
      <c r="J27" s="18">
        <f t="shared" si="30"/>
        <v>20.981970576352545</v>
      </c>
      <c r="K27" s="18"/>
      <c r="L27" s="18">
        <f t="shared" si="30"/>
        <v>27.863283573175924</v>
      </c>
      <c r="M27" s="18">
        <f t="shared" si="30"/>
        <v>18.041845299826832</v>
      </c>
      <c r="N27" s="18">
        <f t="shared" si="30"/>
        <v>15.890518531093361</v>
      </c>
      <c r="O27" s="18">
        <f t="shared" si="30"/>
        <v>23.516788105277993</v>
      </c>
      <c r="Q27" t="str">
        <f>$A$9</f>
        <v>Professional occupations</v>
      </c>
      <c r="R27" s="18">
        <f t="shared" ref="R27:U27" si="31">R9/R$18*100</f>
        <v>18.565423393740023</v>
      </c>
      <c r="S27" s="18">
        <f t="shared" si="31"/>
        <v>8.2102305413500556</v>
      </c>
      <c r="T27" s="18">
        <f t="shared" si="31"/>
        <v>15.169020602465835</v>
      </c>
      <c r="U27" s="18">
        <f t="shared" si="31"/>
        <v>16.570727325592099</v>
      </c>
      <c r="V27" s="18"/>
      <c r="W27" s="18">
        <f t="shared" ref="W27:Z27" si="32">W9/W$18*100</f>
        <v>22.658552711374949</v>
      </c>
      <c r="X27" s="18">
        <f t="shared" si="32"/>
        <v>10.608339999027411</v>
      </c>
      <c r="Y27" s="18">
        <f t="shared" si="32"/>
        <v>18.002298892393394</v>
      </c>
      <c r="Z27" s="18">
        <f t="shared" si="32"/>
        <v>19.970114657746109</v>
      </c>
      <c r="AA27" s="18"/>
      <c r="AB27" s="18">
        <f t="shared" ref="AB27:AE27" si="33">AB9/AB$18*100</f>
        <v>25.77307208687979</v>
      </c>
      <c r="AC27" s="18">
        <f t="shared" si="33"/>
        <v>12.765244446781038</v>
      </c>
      <c r="AD27" s="18">
        <f t="shared" si="33"/>
        <v>15.479583212009333</v>
      </c>
      <c r="AE27" s="18">
        <f t="shared" si="33"/>
        <v>21.821899498295114</v>
      </c>
      <c r="AG27" t="str">
        <f>$A$9</f>
        <v>Professional occupations</v>
      </c>
      <c r="AH27" s="18">
        <f t="shared" ref="AH27:AK27" si="34">AH9/AH$18*100</f>
        <v>23.763496056061935</v>
      </c>
      <c r="AI27" s="18">
        <f>AI9/AI$18*100</f>
        <v>14.014998460483122</v>
      </c>
      <c r="AJ27" s="18">
        <f t="shared" si="34"/>
        <v>16.809477978549019</v>
      </c>
      <c r="AK27" s="18">
        <f t="shared" si="34"/>
        <v>18.717740198147716</v>
      </c>
      <c r="AL27" s="18"/>
      <c r="AM27" s="18">
        <f t="shared" ref="AM27:AP27" si="35">AM9/AM$18*100</f>
        <v>27.661461515134565</v>
      </c>
      <c r="AN27" s="18">
        <f t="shared" si="35"/>
        <v>16.874887848180759</v>
      </c>
      <c r="AO27" s="18">
        <f t="shared" si="35"/>
        <v>18.045617318812891</v>
      </c>
      <c r="AP27" s="18">
        <f t="shared" si="35"/>
        <v>22.149632182370652</v>
      </c>
      <c r="AQ27" s="18"/>
      <c r="AR27" s="18">
        <f t="shared" ref="AR27:AU27" si="36">AR9/AR$18*100</f>
        <v>30.947594715109126</v>
      </c>
      <c r="AS27" s="18">
        <f t="shared" si="36"/>
        <v>20.389019989253413</v>
      </c>
      <c r="AT27" s="18">
        <f t="shared" si="36"/>
        <v>16.917489878170116</v>
      </c>
      <c r="AU27" s="18">
        <f t="shared" si="36"/>
        <v>25.41853018811835</v>
      </c>
    </row>
    <row r="28" spans="1:47" x14ac:dyDescent="0.2">
      <c r="A28" t="str">
        <f>$A$10</f>
        <v>Associate professional occupations</v>
      </c>
      <c r="B28" s="18">
        <f t="shared" si="29"/>
        <v>12.605713968108068</v>
      </c>
      <c r="C28" s="18">
        <f t="shared" ref="C28:O28" si="37">C10/C$18*100</f>
        <v>8.2449346827297223</v>
      </c>
      <c r="D28" s="18">
        <f t="shared" si="37"/>
        <v>13.502311212441262</v>
      </c>
      <c r="E28" s="18">
        <f t="shared" si="37"/>
        <v>11.46270664530995</v>
      </c>
      <c r="F28" s="18"/>
      <c r="G28" s="18">
        <f t="shared" si="37"/>
        <v>14.190107454984943</v>
      </c>
      <c r="H28" s="18">
        <f t="shared" si="37"/>
        <v>9.5190092904622325</v>
      </c>
      <c r="I28" s="18">
        <f t="shared" si="37"/>
        <v>12.312140968962172</v>
      </c>
      <c r="J28" s="18">
        <f t="shared" si="37"/>
        <v>12.599152252600238</v>
      </c>
      <c r="K28" s="18"/>
      <c r="L28" s="18">
        <f t="shared" si="37"/>
        <v>14.049646853200487</v>
      </c>
      <c r="M28" s="18">
        <f t="shared" si="37"/>
        <v>9.885054599100517</v>
      </c>
      <c r="N28" s="18">
        <f t="shared" si="37"/>
        <v>11.955192384157572</v>
      </c>
      <c r="O28" s="18">
        <f t="shared" si="37"/>
        <v>12.58925408602366</v>
      </c>
      <c r="Q28" t="str">
        <f>$A$10</f>
        <v>Associate professional occupations</v>
      </c>
      <c r="R28" s="18">
        <f t="shared" ref="R28:U28" si="38">R10/R$18*100</f>
        <v>12.423369937466616</v>
      </c>
      <c r="S28" s="18">
        <f t="shared" si="38"/>
        <v>8.2037522360347488</v>
      </c>
      <c r="T28" s="18">
        <f t="shared" si="38"/>
        <v>11.770208477310048</v>
      </c>
      <c r="U28" s="18">
        <f t="shared" si="38"/>
        <v>11.725374872087855</v>
      </c>
      <c r="V28" s="18"/>
      <c r="W28" s="18">
        <f t="shared" ref="W28:Z28" si="39">W10/W$18*100</f>
        <v>13.910522953736237</v>
      </c>
      <c r="X28" s="18">
        <f t="shared" si="39"/>
        <v>9.6403495146246581</v>
      </c>
      <c r="Y28" s="18">
        <f t="shared" si="39"/>
        <v>11.140984070660686</v>
      </c>
      <c r="Z28" s="18">
        <f t="shared" si="39"/>
        <v>12.765561052901358</v>
      </c>
      <c r="AA28" s="18"/>
      <c r="AB28" s="18">
        <f t="shared" ref="AB28:AE28" si="40">AB10/AB$18*100</f>
        <v>13.064405027885931</v>
      </c>
      <c r="AC28" s="18">
        <f t="shared" si="40"/>
        <v>8.1729707868667241</v>
      </c>
      <c r="AD28" s="18">
        <f t="shared" si="40"/>
        <v>10.846293683638978</v>
      </c>
      <c r="AE28" s="18">
        <f t="shared" si="40"/>
        <v>11.865028672781689</v>
      </c>
      <c r="AG28" t="str">
        <f>$A$10</f>
        <v>Associate professional occupations</v>
      </c>
      <c r="AH28" s="18">
        <f t="shared" ref="AH28:AK28" si="41">AH10/AH$18*100</f>
        <v>12.934795134808757</v>
      </c>
      <c r="AI28" s="18">
        <f t="shared" si="41"/>
        <v>8.259857339532644</v>
      </c>
      <c r="AJ28" s="18">
        <f t="shared" si="41"/>
        <v>17.469067170761726</v>
      </c>
      <c r="AK28" s="18">
        <f t="shared" si="41"/>
        <v>11.152538413762571</v>
      </c>
      <c r="AL28" s="18"/>
      <c r="AM28" s="18">
        <f t="shared" ref="AM28:AP28" si="42">AM10/AM$18*100</f>
        <v>14.640903480349788</v>
      </c>
      <c r="AN28" s="18">
        <f t="shared" si="42"/>
        <v>9.4693479480156295</v>
      </c>
      <c r="AO28" s="18">
        <f t="shared" si="42"/>
        <v>15.308839237953276</v>
      </c>
      <c r="AP28" s="18">
        <f t="shared" si="42"/>
        <v>12.407119806634249</v>
      </c>
      <c r="AQ28" s="18"/>
      <c r="AR28" s="18">
        <f t="shared" ref="AR28:AU28" si="43">AR10/AR$18*100</f>
        <v>15.50346736812889</v>
      </c>
      <c r="AS28" s="18">
        <f t="shared" si="43"/>
        <v>10.646635757533694</v>
      </c>
      <c r="AT28" s="18">
        <f t="shared" si="43"/>
        <v>14.726448928330003</v>
      </c>
      <c r="AU28" s="18">
        <f t="shared" si="43"/>
        <v>13.401867929877648</v>
      </c>
    </row>
    <row r="29" spans="1:47" x14ac:dyDescent="0.2">
      <c r="A29" t="str">
        <f>$A$11</f>
        <v>Administrative and secretarial occupations</v>
      </c>
      <c r="B29" s="18">
        <f t="shared" si="29"/>
        <v>11.013737935124073</v>
      </c>
      <c r="C29" s="18">
        <f t="shared" ref="C29:O29" si="44">C11/C$18*100</f>
        <v>17.670118395573695</v>
      </c>
      <c r="D29" s="18">
        <f t="shared" si="44"/>
        <v>3.4238827879881626</v>
      </c>
      <c r="E29" s="18">
        <f t="shared" si="44"/>
        <v>11.998125435710936</v>
      </c>
      <c r="F29" s="18"/>
      <c r="G29" s="18">
        <f t="shared" si="44"/>
        <v>10.76479483572227</v>
      </c>
      <c r="H29" s="18">
        <f t="shared" si="44"/>
        <v>16.594784049275376</v>
      </c>
      <c r="I29" s="18">
        <f t="shared" si="44"/>
        <v>2.6484015345981069</v>
      </c>
      <c r="J29" s="18">
        <f t="shared" si="44"/>
        <v>11.411849772785331</v>
      </c>
      <c r="K29" s="18"/>
      <c r="L29" s="18">
        <f t="shared" si="44"/>
        <v>8.7888395246573889</v>
      </c>
      <c r="M29" s="18">
        <f t="shared" si="44"/>
        <v>13.384606073118086</v>
      </c>
      <c r="N29" s="18">
        <f t="shared" si="44"/>
        <v>2.2740835783463798</v>
      </c>
      <c r="O29" s="18">
        <f t="shared" si="44"/>
        <v>9.2679968103243535</v>
      </c>
      <c r="Q29" t="str">
        <f>$A$11</f>
        <v>Administrative and secretarial occupations</v>
      </c>
      <c r="R29" s="18">
        <f t="shared" ref="R29:U29" si="45">R11/R$18*100</f>
        <v>6.0790052964933592</v>
      </c>
      <c r="S29" s="18">
        <f t="shared" si="45"/>
        <v>10.497264530506406</v>
      </c>
      <c r="T29" s="18">
        <f t="shared" si="45"/>
        <v>1.4673245530245436</v>
      </c>
      <c r="U29" s="18">
        <f t="shared" si="45"/>
        <v>5.9778777334158093</v>
      </c>
      <c r="V29" s="18"/>
      <c r="W29" s="18">
        <f t="shared" ref="W29:Z29" si="46">W11/W$18*100</f>
        <v>6.6701790984504603</v>
      </c>
      <c r="X29" s="18">
        <f t="shared" si="46"/>
        <v>10.617488343996866</v>
      </c>
      <c r="Y29" s="18">
        <f t="shared" si="46"/>
        <v>1.1984128977968345</v>
      </c>
      <c r="Z29" s="18">
        <f t="shared" si="46"/>
        <v>6.3491274622709399</v>
      </c>
      <c r="AA29" s="18"/>
      <c r="AB29" s="18">
        <f t="shared" ref="AB29:AE29" si="47">AB11/AB$18*100</f>
        <v>7.0818606724018229</v>
      </c>
      <c r="AC29" s="18">
        <f t="shared" si="47"/>
        <v>10.232205502666947</v>
      </c>
      <c r="AD29" s="18">
        <f t="shared" si="47"/>
        <v>1.6027591154661009</v>
      </c>
      <c r="AE29" s="18">
        <f t="shared" si="47"/>
        <v>6.6571668258552679</v>
      </c>
      <c r="AG29" t="str">
        <f>$A$11</f>
        <v>Administrative and secretarial occupations</v>
      </c>
      <c r="AH29" s="18">
        <f t="shared" ref="AH29:AK29" si="48">AH11/AH$18*100</f>
        <v>19.919582389499666</v>
      </c>
      <c r="AI29" s="18">
        <f t="shared" si="48"/>
        <v>20.269236347906773</v>
      </c>
      <c r="AJ29" s="18">
        <f t="shared" si="48"/>
        <v>7.9046730315039166</v>
      </c>
      <c r="AK29" s="18">
        <f t="shared" si="48"/>
        <v>19.10705370695127</v>
      </c>
      <c r="AL29" s="18"/>
      <c r="AM29" s="18">
        <f t="shared" ref="AM29:AP29" si="49">AM11/AM$18*100</f>
        <v>17.366865020279864</v>
      </c>
      <c r="AN29" s="18">
        <f t="shared" si="49"/>
        <v>19.041132990637912</v>
      </c>
      <c r="AO29" s="18">
        <f t="shared" si="49"/>
        <v>6.3585606467212754</v>
      </c>
      <c r="AP29" s="18">
        <f t="shared" si="49"/>
        <v>17.254130630380661</v>
      </c>
      <c r="AQ29" s="18"/>
      <c r="AR29" s="18">
        <f t="shared" ref="AR29:AU29" si="50">AR11/AR$18*100</f>
        <v>11.307653495192758</v>
      </c>
      <c r="AS29" s="18">
        <f t="shared" si="50"/>
        <v>14.786879058315701</v>
      </c>
      <c r="AT29" s="18">
        <f t="shared" si="50"/>
        <v>3.9517952666637894</v>
      </c>
      <c r="AU29" s="18">
        <f t="shared" si="50"/>
        <v>12.197466766137468</v>
      </c>
    </row>
    <row r="30" spans="1:47" x14ac:dyDescent="0.2">
      <c r="A30" t="str">
        <f>$A$12</f>
        <v>Skilled trades occupations</v>
      </c>
      <c r="B30" s="18">
        <f t="shared" si="29"/>
        <v>12.955301367837288</v>
      </c>
      <c r="C30" s="18">
        <f t="shared" ref="C30:O30" si="51">C12/C$18*100</f>
        <v>3.8114483319612273</v>
      </c>
      <c r="D30" s="18">
        <f t="shared" si="51"/>
        <v>28.240553798429698</v>
      </c>
      <c r="E30" s="18">
        <f t="shared" si="51"/>
        <v>12.196895544222942</v>
      </c>
      <c r="F30" s="18"/>
      <c r="G30" s="18">
        <f t="shared" si="51"/>
        <v>10.362566254165412</v>
      </c>
      <c r="H30" s="18">
        <f t="shared" si="51"/>
        <v>2.9749740778179206</v>
      </c>
      <c r="I30" s="18">
        <f t="shared" si="51"/>
        <v>28.821315867805918</v>
      </c>
      <c r="J30" s="18">
        <f t="shared" si="51"/>
        <v>10.588659083473781</v>
      </c>
      <c r="K30" s="18"/>
      <c r="L30" s="18">
        <f t="shared" si="51"/>
        <v>8.0388658997590277</v>
      </c>
      <c r="M30" s="18">
        <f t="shared" si="51"/>
        <v>3.2217472260287683</v>
      </c>
      <c r="N30" s="18">
        <f t="shared" si="51"/>
        <v>27.401733977713842</v>
      </c>
      <c r="O30" s="18">
        <f t="shared" si="51"/>
        <v>9.1448588789572032</v>
      </c>
      <c r="Q30" t="str">
        <f>$A$12</f>
        <v>Skilled trades occupations</v>
      </c>
      <c r="R30" s="18">
        <f t="shared" ref="R30:U30" si="52">R12/R$18*100</f>
        <v>19.117442078092459</v>
      </c>
      <c r="S30" s="18">
        <f t="shared" si="52"/>
        <v>10.10729521828117</v>
      </c>
      <c r="T30" s="18">
        <f t="shared" si="52"/>
        <v>37.07193092069253</v>
      </c>
      <c r="U30" s="18">
        <f t="shared" si="52"/>
        <v>20.666931337731292</v>
      </c>
      <c r="V30" s="18"/>
      <c r="W30" s="18">
        <f t="shared" ref="W30:Z30" si="53">W12/W$18*100</f>
        <v>15.661664558375701</v>
      </c>
      <c r="X30" s="18">
        <f t="shared" si="53"/>
        <v>6.8382927116332732</v>
      </c>
      <c r="Y30" s="18">
        <f t="shared" si="53"/>
        <v>36.116459533692534</v>
      </c>
      <c r="Z30" s="18">
        <f t="shared" si="53"/>
        <v>17.791712798318986</v>
      </c>
      <c r="AA30" s="18"/>
      <c r="AB30" s="18">
        <f t="shared" ref="AB30:AE30" si="54">AB12/AB$18*100</f>
        <v>12.170511576953395</v>
      </c>
      <c r="AC30" s="18">
        <f t="shared" si="54"/>
        <v>7.1924508505407108</v>
      </c>
      <c r="AD30" s="18">
        <f t="shared" si="54"/>
        <v>33.711421221051644</v>
      </c>
      <c r="AE30" s="18">
        <f t="shared" si="54"/>
        <v>15.074328806865086</v>
      </c>
      <c r="AG30" t="str">
        <f>$A$12</f>
        <v>Skilled trades occupations</v>
      </c>
      <c r="AH30" s="18">
        <f t="shared" ref="AH30:AK30" si="55">AH12/AH$18*100</f>
        <v>1.834320619681528</v>
      </c>
      <c r="AI30" s="18">
        <f t="shared" si="55"/>
        <v>1.530118058795134</v>
      </c>
      <c r="AJ30" s="18">
        <f t="shared" si="55"/>
        <v>8.0154729707285259</v>
      </c>
      <c r="AK30" s="18">
        <f t="shared" si="55"/>
        <v>2.1951680591671607</v>
      </c>
      <c r="AL30" s="18"/>
      <c r="AM30" s="18">
        <f t="shared" ref="AM30:AP30" si="56">AM12/AM$18*100</f>
        <v>1.8184143327016973</v>
      </c>
      <c r="AN30" s="18">
        <f t="shared" si="56"/>
        <v>1.3938200048089233</v>
      </c>
      <c r="AO30" s="18">
        <f t="shared" si="56"/>
        <v>10.154863552741103</v>
      </c>
      <c r="AP30" s="18">
        <f t="shared" si="56"/>
        <v>2.2764783527484242</v>
      </c>
      <c r="AQ30" s="18"/>
      <c r="AR30" s="18">
        <f t="shared" ref="AR30:AU30" si="57">AR12/AR$18*100</f>
        <v>1.9422192779992589</v>
      </c>
      <c r="AS30" s="18">
        <f t="shared" si="57"/>
        <v>1.4554709231151077</v>
      </c>
      <c r="AT30" s="18">
        <f t="shared" si="57"/>
        <v>11.633150195801337</v>
      </c>
      <c r="AU30" s="18">
        <f t="shared" si="57"/>
        <v>2.4917240095736015</v>
      </c>
    </row>
    <row r="31" spans="1:47" x14ac:dyDescent="0.2">
      <c r="A31" t="str">
        <f>$A$13</f>
        <v>Caring, leisure and other service occupations</v>
      </c>
      <c r="B31" s="18">
        <f t="shared" si="29"/>
        <v>8.3843405867063279</v>
      </c>
      <c r="C31" s="18">
        <f t="shared" ref="C31:O31" si="58">C13/C$18*100</f>
        <v>16.187077789358746</v>
      </c>
      <c r="D31" s="18">
        <f t="shared" si="58"/>
        <v>6.7796635912355239</v>
      </c>
      <c r="E31" s="18">
        <f t="shared" si="58"/>
        <v>10.429473762619912</v>
      </c>
      <c r="F31" s="18"/>
      <c r="G31" s="18">
        <f t="shared" si="58"/>
        <v>8.3217069318365748</v>
      </c>
      <c r="H31" s="18">
        <f t="shared" si="58"/>
        <v>15.567224263197064</v>
      </c>
      <c r="I31" s="18">
        <f t="shared" si="58"/>
        <v>5.5917155625387442</v>
      </c>
      <c r="J31" s="18">
        <f t="shared" si="58"/>
        <v>10.067360005560204</v>
      </c>
      <c r="K31" s="18"/>
      <c r="L31" s="18">
        <f t="shared" si="58"/>
        <v>9.3192296084991693</v>
      </c>
      <c r="M31" s="18">
        <f t="shared" si="58"/>
        <v>16.072339904275619</v>
      </c>
      <c r="N31" s="18">
        <f t="shared" si="58"/>
        <v>6.6769293256054612</v>
      </c>
      <c r="O31" s="18">
        <f t="shared" si="58"/>
        <v>10.91255090615876</v>
      </c>
      <c r="Q31" t="str">
        <f>$A$13</f>
        <v>Caring, leisure and other service occupations</v>
      </c>
      <c r="R31" s="18">
        <f t="shared" ref="R31:U31" si="59">R13/R$18*100</f>
        <v>2.5584370150781717</v>
      </c>
      <c r="S31" s="18">
        <f t="shared" si="59"/>
        <v>6.2956287791131533</v>
      </c>
      <c r="T31" s="18">
        <f t="shared" si="59"/>
        <v>1.5097779073367643</v>
      </c>
      <c r="U31" s="18">
        <f t="shared" si="59"/>
        <v>2.9209927764453893</v>
      </c>
      <c r="V31" s="18"/>
      <c r="W31" s="18">
        <f t="shared" ref="W31:Z31" si="60">W13/W$18*100</f>
        <v>2.4804463052974937</v>
      </c>
      <c r="X31" s="18">
        <f t="shared" si="60"/>
        <v>6.1552517637305524</v>
      </c>
      <c r="Y31" s="18">
        <f t="shared" si="60"/>
        <v>1.5217069470840181</v>
      </c>
      <c r="Z31" s="18">
        <f t="shared" si="60"/>
        <v>2.8917750095774188</v>
      </c>
      <c r="AA31" s="18"/>
      <c r="AB31" s="18">
        <f t="shared" ref="AB31:AE31" si="61">AB13/AB$18*100</f>
        <v>2.9831632818237179</v>
      </c>
      <c r="AC31" s="18">
        <f t="shared" si="61"/>
        <v>6.6921514853046231</v>
      </c>
      <c r="AD31" s="18">
        <f t="shared" si="61"/>
        <v>2.2254575097812976</v>
      </c>
      <c r="AE31" s="18">
        <f t="shared" si="61"/>
        <v>3.4698000670064713</v>
      </c>
      <c r="AG31" t="str">
        <f>$A$13</f>
        <v>Caring, leisure and other service occupations</v>
      </c>
      <c r="AH31" s="18">
        <f t="shared" ref="AH31:AK31" si="62">AH13/AH$18*100</f>
        <v>18.898505145276715</v>
      </c>
      <c r="AI31" s="18">
        <f t="shared" si="62"/>
        <v>19.771291713236771</v>
      </c>
      <c r="AJ31" s="18">
        <f t="shared" si="62"/>
        <v>18.848434116379639</v>
      </c>
      <c r="AK31" s="18">
        <f t="shared" si="62"/>
        <v>19.295762227185467</v>
      </c>
      <c r="AL31" s="18"/>
      <c r="AM31" s="18">
        <f t="shared" ref="AM31:AP31" si="63">AM13/AM$18*100</f>
        <v>17.740029699383708</v>
      </c>
      <c r="AN31" s="18">
        <f t="shared" si="63"/>
        <v>19.419295516735669</v>
      </c>
      <c r="AO31" s="18">
        <f t="shared" si="63"/>
        <v>16.005852037677691</v>
      </c>
      <c r="AP31" s="18">
        <f t="shared" si="63"/>
        <v>18.347842381023352</v>
      </c>
      <c r="AQ31" s="18"/>
      <c r="AR31" s="18">
        <f t="shared" ref="AR31:AU31" si="64">AR13/AR$18*100</f>
        <v>18.668714144163165</v>
      </c>
      <c r="AS31" s="18">
        <f t="shared" si="64"/>
        <v>20.244901265696818</v>
      </c>
      <c r="AT31" s="18">
        <f t="shared" si="64"/>
        <v>17.801633859060832</v>
      </c>
      <c r="AU31" s="18">
        <f t="shared" si="64"/>
        <v>19.263655766145739</v>
      </c>
    </row>
    <row r="32" spans="1:47" x14ac:dyDescent="0.2">
      <c r="A32" t="str">
        <f>$A$14</f>
        <v>Sales and customer service occupations</v>
      </c>
      <c r="B32" s="18">
        <f t="shared" si="29"/>
        <v>4.8030645621574877</v>
      </c>
      <c r="C32" s="18">
        <f t="shared" ref="C32:O32" si="65">C14/C$18*100</f>
        <v>16.536752353020049</v>
      </c>
      <c r="D32" s="18">
        <f t="shared" si="65"/>
        <v>3.9998724938960728</v>
      </c>
      <c r="E32" s="18">
        <f t="shared" si="65"/>
        <v>8.0752698549921451</v>
      </c>
      <c r="F32" s="18"/>
      <c r="G32" s="18">
        <f t="shared" si="65"/>
        <v>4.4275203344509242</v>
      </c>
      <c r="H32" s="18">
        <f t="shared" si="65"/>
        <v>14.913942829001689</v>
      </c>
      <c r="I32" s="18">
        <f t="shared" si="65"/>
        <v>2.4130814329063144</v>
      </c>
      <c r="J32" s="18">
        <f t="shared" si="65"/>
        <v>7.2018385048390909</v>
      </c>
      <c r="K32" s="18"/>
      <c r="L32" s="18">
        <f t="shared" si="65"/>
        <v>4.4294747475826508</v>
      </c>
      <c r="M32" s="18">
        <f t="shared" si="65"/>
        <v>14.519200555145906</v>
      </c>
      <c r="N32" s="18">
        <f t="shared" si="65"/>
        <v>1.949549474729229</v>
      </c>
      <c r="O32" s="18">
        <f t="shared" si="65"/>
        <v>6.9983733046869849</v>
      </c>
      <c r="Q32" t="str">
        <f>$A$14</f>
        <v>Sales and customer service occupations</v>
      </c>
      <c r="R32" s="18">
        <f t="shared" ref="R32:U32" si="66">R14/R$18*100</f>
        <v>4.1181346404288419</v>
      </c>
      <c r="S32" s="18">
        <f t="shared" si="66"/>
        <v>18.240764816829628</v>
      </c>
      <c r="T32" s="18">
        <f t="shared" si="66"/>
        <v>3.6178585513617607</v>
      </c>
      <c r="U32" s="18">
        <f t="shared" si="66"/>
        <v>6.0322064658992911</v>
      </c>
      <c r="V32" s="18"/>
      <c r="W32" s="18">
        <f t="shared" ref="W32:Z32" si="67">W14/W$18*100</f>
        <v>4.0090623227179751</v>
      </c>
      <c r="X32" s="18">
        <f t="shared" si="67"/>
        <v>17.231339064242629</v>
      </c>
      <c r="Y32" s="18">
        <f t="shared" si="67"/>
        <v>2.0295800467324772</v>
      </c>
      <c r="Z32" s="18">
        <f t="shared" si="67"/>
        <v>5.7415508783686011</v>
      </c>
      <c r="AA32" s="18"/>
      <c r="AB32" s="18">
        <f>AB14/AB$18*100</f>
        <v>4.3894640914837595</v>
      </c>
      <c r="AC32" s="18">
        <f t="shared" ref="AC32:AE32" si="68">AC14/AC$18*100</f>
        <v>16.70523812400571</v>
      </c>
      <c r="AD32" s="18">
        <f t="shared" si="68"/>
        <v>1.6809779045030564</v>
      </c>
      <c r="AE32" s="18">
        <f t="shared" si="68"/>
        <v>5.9719886866687872</v>
      </c>
      <c r="AG32" t="str">
        <f>$A$14</f>
        <v>Sales and customer service occupations</v>
      </c>
      <c r="AH32" s="18">
        <f t="shared" ref="AH32:AK32" si="69">AH14/AH$18*100</f>
        <v>6.0391759772544447</v>
      </c>
      <c r="AI32" s="18">
        <f t="shared" si="69"/>
        <v>15.919295275404652</v>
      </c>
      <c r="AJ32" s="18">
        <f t="shared" si="69"/>
        <v>4.8747375073703987</v>
      </c>
      <c r="AK32" s="18">
        <f t="shared" si="69"/>
        <v>10.487793692029818</v>
      </c>
      <c r="AL32" s="18"/>
      <c r="AM32" s="18">
        <f t="shared" ref="AM32:AP32" si="70">AM14/AM$18*100</f>
        <v>5.1022330156931668</v>
      </c>
      <c r="AN32" s="18">
        <f t="shared" si="70"/>
        <v>13.965493880459162</v>
      </c>
      <c r="AO32" s="18">
        <f t="shared" si="70"/>
        <v>3.3943657866675885</v>
      </c>
      <c r="AP32" s="18">
        <f t="shared" si="70"/>
        <v>8.8869813832058568</v>
      </c>
      <c r="AQ32" s="18"/>
      <c r="AR32" s="18">
        <f t="shared" ref="AR32:AU32" si="71">AR14/AR$18*100</f>
        <v>4.4885143774052452</v>
      </c>
      <c r="AS32" s="18">
        <f t="shared" si="71"/>
        <v>13.546791954483675</v>
      </c>
      <c r="AT32" s="18">
        <f t="shared" si="71"/>
        <v>2.6207385754287578</v>
      </c>
      <c r="AU32" s="18">
        <f t="shared" si="71"/>
        <v>8.150023515339992</v>
      </c>
    </row>
    <row r="33" spans="1:47" x14ac:dyDescent="0.2">
      <c r="A33" t="str">
        <f>$A$15</f>
        <v>Process, plant and machine operatives</v>
      </c>
      <c r="B33" s="18">
        <f t="shared" si="29"/>
        <v>11.328263061622803</v>
      </c>
      <c r="C33" s="18">
        <f t="shared" ref="C33:O33" si="72">C15/C$18*100</f>
        <v>3.2480955902047794</v>
      </c>
      <c r="D33" s="18">
        <f t="shared" si="72"/>
        <v>8.8313906832883795</v>
      </c>
      <c r="E33" s="18">
        <f t="shared" si="72"/>
        <v>8.7021776438410168</v>
      </c>
      <c r="F33" s="18"/>
      <c r="G33" s="18">
        <f t="shared" si="72"/>
        <v>9.2397917557276479</v>
      </c>
      <c r="H33" s="18">
        <f t="shared" si="72"/>
        <v>4.3734293032362599</v>
      </c>
      <c r="I33" s="18">
        <f t="shared" si="72"/>
        <v>10.353365500424932</v>
      </c>
      <c r="J33" s="18">
        <f t="shared" si="72"/>
        <v>7.975207302244181</v>
      </c>
      <c r="K33" s="18"/>
      <c r="L33" s="18">
        <f t="shared" si="72"/>
        <v>9.4518341907913506</v>
      </c>
      <c r="M33" s="18">
        <f t="shared" si="72"/>
        <v>5.5289166366498739</v>
      </c>
      <c r="N33" s="18">
        <f t="shared" si="72"/>
        <v>12.153586258455912</v>
      </c>
      <c r="O33" s="18">
        <f t="shared" si="72"/>
        <v>8.6759760144839433</v>
      </c>
      <c r="Q33" t="str">
        <f>$A$15</f>
        <v>Process, plant and machine operatives</v>
      </c>
      <c r="R33" s="18">
        <f t="shared" ref="R33:U33" si="73">R15/R$18*100</f>
        <v>15.738789862373556</v>
      </c>
      <c r="S33" s="18">
        <f t="shared" si="73"/>
        <v>8.9343338546550584</v>
      </c>
      <c r="T33" s="18">
        <f t="shared" si="73"/>
        <v>11.925879754712916</v>
      </c>
      <c r="U33" s="18">
        <f t="shared" si="73"/>
        <v>14.179657513335945</v>
      </c>
      <c r="V33" s="18"/>
      <c r="W33" s="18">
        <f t="shared" ref="W33:Z33" si="74">W15/W$18*100</f>
        <v>13.381711825755135</v>
      </c>
      <c r="X33" s="18">
        <f t="shared" si="74"/>
        <v>11.900518637788862</v>
      </c>
      <c r="Y33" s="18">
        <f t="shared" si="74"/>
        <v>13.412957140085368</v>
      </c>
      <c r="Z33" s="18">
        <f t="shared" si="74"/>
        <v>13.154916268349847</v>
      </c>
      <c r="AA33" s="18"/>
      <c r="AB33" s="18">
        <f t="shared" ref="AB33:AE33" si="75">AB15/AB$18*100</f>
        <v>13.871015098788627</v>
      </c>
      <c r="AC33" s="18">
        <f t="shared" si="75"/>
        <v>12.780757406694812</v>
      </c>
      <c r="AD33" s="18">
        <f t="shared" si="75"/>
        <v>15.932142677533939</v>
      </c>
      <c r="AE33" s="18">
        <f t="shared" si="75"/>
        <v>14.046577379641381</v>
      </c>
      <c r="AG33" t="str">
        <f>$A$15</f>
        <v>Process, plant and machine operatives</v>
      </c>
      <c r="AH33" s="18">
        <f t="shared" ref="AH33:AK33" si="76">AH15/AH$18*100</f>
        <v>3.3684669539576495</v>
      </c>
      <c r="AI33" s="18">
        <f t="shared" si="76"/>
        <v>1.1876599208887557</v>
      </c>
      <c r="AJ33" s="18">
        <f t="shared" si="76"/>
        <v>1.7445806961770265</v>
      </c>
      <c r="AK33" s="18">
        <f t="shared" si="76"/>
        <v>2.2341694446838001</v>
      </c>
      <c r="AL33" s="18"/>
      <c r="AM33" s="18">
        <f t="shared" ref="AM33:AP33" si="77">AM15/AM$18*100</f>
        <v>2.5614490843420779</v>
      </c>
      <c r="AN33" s="18">
        <f t="shared" si="77"/>
        <v>1.2927908451350947</v>
      </c>
      <c r="AO33" s="18">
        <f t="shared" si="77"/>
        <v>2.5246339413252787</v>
      </c>
      <c r="AP33" s="18">
        <f t="shared" si="77"/>
        <v>1.9979261707575604</v>
      </c>
      <c r="AQ33" s="18"/>
      <c r="AR33" s="18">
        <f t="shared" ref="AR33:AU33" si="78">AR15/AR$18*100</f>
        <v>2.9309012602641946</v>
      </c>
      <c r="AS33" s="18">
        <f t="shared" si="78"/>
        <v>2.3031018401078791</v>
      </c>
      <c r="AT33" s="18">
        <f t="shared" si="78"/>
        <v>2.7105693273351843</v>
      </c>
      <c r="AU33" s="18">
        <f t="shared" si="78"/>
        <v>2.6499170840028863</v>
      </c>
    </row>
    <row r="34" spans="1:47" x14ac:dyDescent="0.2">
      <c r="A34" t="str">
        <f>$A$16</f>
        <v>Elementary occupations</v>
      </c>
      <c r="B34" s="18">
        <f t="shared" si="29"/>
        <v>8.2409874974625925</v>
      </c>
      <c r="C34" s="18">
        <f t="shared" ref="C34:O34" si="79">C16/C$18*100</f>
        <v>18.817785637677201</v>
      </c>
      <c r="D34" s="18">
        <f t="shared" si="79"/>
        <v>8.2140734994957327</v>
      </c>
      <c r="E34" s="18">
        <f t="shared" si="79"/>
        <v>11.275761082527032</v>
      </c>
      <c r="F34" s="18"/>
      <c r="G34" s="18">
        <f t="shared" si="79"/>
        <v>6.848109447506709</v>
      </c>
      <c r="H34" s="18">
        <f t="shared" si="79"/>
        <v>16.444835544129013</v>
      </c>
      <c r="I34" s="18">
        <f t="shared" si="79"/>
        <v>7.3551720256022204</v>
      </c>
      <c r="J34" s="18">
        <f t="shared" si="79"/>
        <v>9.6878546646196906</v>
      </c>
      <c r="K34" s="18"/>
      <c r="L34" s="18">
        <f t="shared" si="79"/>
        <v>5.9841179172081347</v>
      </c>
      <c r="M34" s="18">
        <f t="shared" si="79"/>
        <v>13.743238171127162</v>
      </c>
      <c r="N34" s="18">
        <f t="shared" si="79"/>
        <v>8.8448364704758244</v>
      </c>
      <c r="O34" s="18">
        <f t="shared" si="79"/>
        <v>8.5713698809722185</v>
      </c>
      <c r="Q34" t="str">
        <f>$A$16</f>
        <v>Elementary occupations</v>
      </c>
      <c r="R34" s="18">
        <f t="shared" ref="R34:U34" si="80">R16/R$18*100</f>
        <v>10.081798448312716</v>
      </c>
      <c r="S34" s="18">
        <f t="shared" si="80"/>
        <v>24.669163020211272</v>
      </c>
      <c r="T34" s="18">
        <f t="shared" si="80"/>
        <v>6.1591793584226728</v>
      </c>
      <c r="U34" s="18">
        <f t="shared" si="80"/>
        <v>11.523764652601512</v>
      </c>
      <c r="V34" s="18"/>
      <c r="W34" s="18">
        <f t="shared" ref="W34:Z34" si="81">W16/W$18*100</f>
        <v>8.6416349960586825</v>
      </c>
      <c r="X34" s="18">
        <f t="shared" si="81"/>
        <v>20.059345707271174</v>
      </c>
      <c r="Y34" s="18">
        <f t="shared" si="81"/>
        <v>5.359795541202006</v>
      </c>
      <c r="Z34" s="18">
        <f t="shared" si="81"/>
        <v>9.8676022645194816</v>
      </c>
      <c r="AA34" s="18"/>
      <c r="AB34" s="18">
        <f t="shared" ref="AB34:AE34" si="82">AB16/AB$18*100</f>
        <v>7.7453431451787305</v>
      </c>
      <c r="AC34" s="18">
        <f t="shared" si="82"/>
        <v>16.853859329963115</v>
      </c>
      <c r="AD34" s="18">
        <f t="shared" si="82"/>
        <v>7.0485652992433128</v>
      </c>
      <c r="AE34" s="18">
        <f t="shared" si="82"/>
        <v>9.142152640378038</v>
      </c>
      <c r="AG34" t="str">
        <f>$A$16</f>
        <v>Elementary occupations</v>
      </c>
      <c r="AH34" s="18">
        <f t="shared" ref="AH34:AK34" si="83">AH16/AH$18*100</f>
        <v>4.9188265621679319</v>
      </c>
      <c r="AI34" s="18">
        <f t="shared" si="83"/>
        <v>16.69751101799103</v>
      </c>
      <c r="AJ34" s="18">
        <f t="shared" si="83"/>
        <v>12.920066632866018</v>
      </c>
      <c r="AK34" s="18">
        <f t="shared" si="83"/>
        <v>10.982909412985435</v>
      </c>
      <c r="AL34" s="18"/>
      <c r="AM34" s="18">
        <f t="shared" ref="AM34:AP34" si="84">AM16/AM$18*100</f>
        <v>3.9562674996645364</v>
      </c>
      <c r="AN34" s="18">
        <f t="shared" si="84"/>
        <v>14.965512193380546</v>
      </c>
      <c r="AO34" s="18">
        <f t="shared" si="84"/>
        <v>12.460842551438461</v>
      </c>
      <c r="AP34" s="18">
        <f t="shared" si="84"/>
        <v>9.4804295092023469</v>
      </c>
      <c r="AQ34" s="18"/>
      <c r="AR34" s="18">
        <f t="shared" ref="AR34:AU34" si="85">AR16/AR$18*100</f>
        <v>3.3852581225423921</v>
      </c>
      <c r="AS34" s="18">
        <f t="shared" si="85"/>
        <v>12.359549797540968</v>
      </c>
      <c r="AT34" s="18">
        <f t="shared" si="85"/>
        <v>13.333910392249217</v>
      </c>
      <c r="AU34" s="18">
        <f t="shared" si="85"/>
        <v>7.9309256716893026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2.0093730925307263</v>
      </c>
      <c r="C44" s="27">
        <f t="shared" ref="C44:E44" si="93">H8-C8</f>
        <v>1.5285371114291415</v>
      </c>
      <c r="D44" s="27">
        <f t="shared" si="93"/>
        <v>0.7686161884530307</v>
      </c>
      <c r="E44" s="27">
        <f t="shared" si="93"/>
        <v>4.3065263924128985</v>
      </c>
      <c r="F44" s="27"/>
      <c r="G44" s="27">
        <f>L8-G8</f>
        <v>3.2635681269863248</v>
      </c>
      <c r="H44" s="27">
        <f t="shared" ref="H44:J44" si="94">M8-H8</f>
        <v>1.305220154583381</v>
      </c>
      <c r="I44" s="27">
        <f t="shared" si="94"/>
        <v>0.54500214175889194</v>
      </c>
      <c r="J44" s="27">
        <f t="shared" si="94"/>
        <v>5.1137904233285951</v>
      </c>
      <c r="K44" s="27"/>
      <c r="L44" s="27">
        <f>L8-B8</f>
        <v>5.2729412195170511</v>
      </c>
      <c r="M44" s="27">
        <f t="shared" ref="M44:O44" si="95">M8-C8</f>
        <v>2.8337572660125225</v>
      </c>
      <c r="N44" s="27">
        <f t="shared" si="95"/>
        <v>1.3136183302119226</v>
      </c>
      <c r="O44" s="27">
        <f t="shared" si="95"/>
        <v>9.4203168157414936</v>
      </c>
      <c r="Q44" t="str">
        <f>$A$8</f>
        <v>Managers, directors and senior officials</v>
      </c>
      <c r="R44" s="27">
        <f>W8-R8</f>
        <v>0.96827905529677594</v>
      </c>
      <c r="S44" s="27">
        <f t="shared" ref="S44:S52" si="96">X8-S8</f>
        <v>0.72011599213809419</v>
      </c>
      <c r="T44" s="27">
        <f t="shared" ref="T44:T52" si="97">Y8-T8</f>
        <v>0.27986867822155581</v>
      </c>
      <c r="U44" s="27">
        <f t="shared" ref="U44:U52" si="98">Z8-U8</f>
        <v>1.9682637256564242</v>
      </c>
      <c r="V44" s="27"/>
      <c r="W44" s="27">
        <f>AB8-W8</f>
        <v>0.97481664290626036</v>
      </c>
      <c r="X44" s="27">
        <f t="shared" ref="X44:X52" si="99">AC8-X8</f>
        <v>0.74665562294126553</v>
      </c>
      <c r="Y44" s="27">
        <f t="shared" ref="Y44:Y52" si="100">AD8-Y8</f>
        <v>0.30411230101129982</v>
      </c>
      <c r="Z44" s="27">
        <f t="shared" ref="Z44:Z52" si="101">AE8-Z8</f>
        <v>2.0255845668588286</v>
      </c>
      <c r="AA44" s="27"/>
      <c r="AB44" s="27">
        <f>AB8-R8</f>
        <v>1.9430956982030363</v>
      </c>
      <c r="AC44" s="27">
        <f t="shared" ref="AC44:AC52" si="102">AC8-S8</f>
        <v>1.4667716150793597</v>
      </c>
      <c r="AD44" s="27">
        <f t="shared" ref="AD44:AD52" si="103">AD8-T8</f>
        <v>0.58398097923285563</v>
      </c>
      <c r="AE44" s="27">
        <f t="shared" ref="AE44:AE52" si="104">AE8-U8</f>
        <v>3.9938482925152528</v>
      </c>
      <c r="AG44" t="str">
        <f>$A$8</f>
        <v>Managers, directors and senior officials</v>
      </c>
      <c r="AH44" s="27">
        <f>AM8-AH8</f>
        <v>1.0410940372339681</v>
      </c>
      <c r="AI44" s="27">
        <f t="shared" ref="AI44:AI52" si="105">AN8-AI8</f>
        <v>0.80842111929105198</v>
      </c>
      <c r="AJ44" s="27">
        <f t="shared" ref="AJ44:AJ52" si="106">AO8-AJ8</f>
        <v>0.48874751023147756</v>
      </c>
      <c r="AK44" s="27">
        <f t="shared" ref="AK44:AK52" si="107">AP8-AK8</f>
        <v>2.3382626667564992</v>
      </c>
      <c r="AL44" s="27"/>
      <c r="AM44" s="27">
        <f>AR8-AM8</f>
        <v>2.2887514840800298</v>
      </c>
      <c r="AN44" s="27">
        <f t="shared" ref="AN44:AN52" si="108">AS8-AN8</f>
        <v>0.55856453164211217</v>
      </c>
      <c r="AO44" s="27">
        <f t="shared" ref="AO44:AO52" si="109">AT8-AO8</f>
        <v>0.24088984074758968</v>
      </c>
      <c r="AP44" s="27">
        <f t="shared" ref="AP44:AP52" si="110">AU8-AP8</f>
        <v>3.088205856469731</v>
      </c>
      <c r="AQ44" s="27"/>
      <c r="AR44" s="27">
        <f>AR8-AH8</f>
        <v>3.3298455213139979</v>
      </c>
      <c r="AS44" s="27">
        <f t="shared" ref="AS44:AS52" si="111">AS8-AI8</f>
        <v>1.3669856509331642</v>
      </c>
      <c r="AT44" s="27">
        <f t="shared" ref="AT44:AT52" si="112">AT8-AJ8</f>
        <v>0.72963735097906723</v>
      </c>
      <c r="AU44" s="27">
        <f t="shared" ref="AU44:AU52" si="113">AU8-AK8</f>
        <v>5.4264685232262302</v>
      </c>
    </row>
    <row r="45" spans="1:47" x14ac:dyDescent="0.2">
      <c r="A45" t="str">
        <f>$A$9</f>
        <v>Professional occupations</v>
      </c>
      <c r="B45" s="27">
        <f t="shared" ref="B45:B54" si="114">G9-B9</f>
        <v>8.0558555450543921</v>
      </c>
      <c r="C45" s="27">
        <f t="shared" ref="C45:C54" si="115">H9-C9</f>
        <v>2.7146329493483226</v>
      </c>
      <c r="D45" s="27">
        <f t="shared" ref="D45:D54" si="116">I9-D9</f>
        <v>1.3803736999769827</v>
      </c>
      <c r="E45" s="27">
        <f t="shared" ref="E45:E54" si="117">J9-E9</f>
        <v>12.150862194379698</v>
      </c>
      <c r="F45" s="27"/>
      <c r="G45" s="27">
        <f t="shared" ref="G45:G54" si="118">L9-G9</f>
        <v>10.278988914998379</v>
      </c>
      <c r="H45" s="27">
        <f t="shared" ref="H45:H54" si="119">M9-H9</f>
        <v>3.8403370169149067</v>
      </c>
      <c r="I45" s="27">
        <f t="shared" ref="I45:I54" si="120">N9-I9</f>
        <v>-0.40665834348794316</v>
      </c>
      <c r="J45" s="27">
        <f t="shared" ref="J45:J54" si="121">O9-J9</f>
        <v>13.712667588425333</v>
      </c>
      <c r="K45" s="27"/>
      <c r="L45" s="27">
        <f t="shared" ref="L45:L54" si="122">L9-B9</f>
        <v>18.334844460052771</v>
      </c>
      <c r="M45" s="27">
        <f t="shared" ref="M45:M54" si="123">M9-C9</f>
        <v>6.5549699662632293</v>
      </c>
      <c r="N45" s="27">
        <f t="shared" ref="N45:N54" si="124">N9-D9</f>
        <v>0.97371535648903951</v>
      </c>
      <c r="O45" s="27">
        <f t="shared" ref="O45:O54" si="125">O9-E9</f>
        <v>25.863529782805031</v>
      </c>
      <c r="Q45" t="str">
        <f>$A$9</f>
        <v>Professional occupations</v>
      </c>
      <c r="R45" s="27">
        <f t="shared" ref="R45:R52" si="126">W9-R9</f>
        <v>3.9635606799041447</v>
      </c>
      <c r="S45" s="27">
        <f t="shared" si="96"/>
        <v>0.89719377935960809</v>
      </c>
      <c r="T45" s="27">
        <f t="shared" si="97"/>
        <v>1.2676697215768131</v>
      </c>
      <c r="U45" s="27">
        <f t="shared" si="98"/>
        <v>6.1284241808405682</v>
      </c>
      <c r="V45" s="27"/>
      <c r="W45" s="27">
        <f t="shared" ref="W45:W52" si="127">AB9-W9</f>
        <v>4.8323546720668489</v>
      </c>
      <c r="X45" s="27">
        <f t="shared" si="99"/>
        <v>1.0250307746949519</v>
      </c>
      <c r="Y45" s="27">
        <f t="shared" si="100"/>
        <v>-0.45519993580801277</v>
      </c>
      <c r="Z45" s="27">
        <f t="shared" si="101"/>
        <v>5.4021855109537853</v>
      </c>
      <c r="AA45" s="27"/>
      <c r="AB45" s="27">
        <f t="shared" ref="AB45:AB52" si="128">AB9-R9</f>
        <v>8.7959153519709936</v>
      </c>
      <c r="AC45" s="27">
        <f t="shared" si="102"/>
        <v>1.9222245540545599</v>
      </c>
      <c r="AD45" s="27">
        <f t="shared" si="103"/>
        <v>0.81246978576880036</v>
      </c>
      <c r="AE45" s="27">
        <f t="shared" si="104"/>
        <v>11.530609691794353</v>
      </c>
      <c r="AG45" t="str">
        <f>$A$9</f>
        <v>Professional occupations</v>
      </c>
      <c r="AH45" s="27">
        <f t="shared" ref="AH45:AH52" si="129">AM9-AH9</f>
        <v>4.0922948651502402</v>
      </c>
      <c r="AI45" s="27">
        <f t="shared" si="105"/>
        <v>1.8174391699887114</v>
      </c>
      <c r="AJ45" s="27">
        <f t="shared" si="106"/>
        <v>0.11270397840017177</v>
      </c>
      <c r="AK45" s="27">
        <f t="shared" si="107"/>
        <v>6.0224380135391229</v>
      </c>
      <c r="AL45" s="27"/>
      <c r="AM45" s="27">
        <f t="shared" ref="AM45:AM52" si="130">AR9-AM9</f>
        <v>5.4466342429315127</v>
      </c>
      <c r="AN45" s="27">
        <f t="shared" si="108"/>
        <v>2.8153062422199593</v>
      </c>
      <c r="AO45" s="27">
        <f t="shared" si="109"/>
        <v>4.8541592320075377E-2</v>
      </c>
      <c r="AP45" s="27">
        <f t="shared" si="110"/>
        <v>8.3104820774715549</v>
      </c>
      <c r="AQ45" s="27"/>
      <c r="AR45" s="27">
        <f t="shared" ref="AR45:AR52" si="131">AR9-AH9</f>
        <v>9.5389291080817529</v>
      </c>
      <c r="AS45" s="27">
        <f t="shared" si="111"/>
        <v>4.6327454122086706</v>
      </c>
      <c r="AT45" s="27">
        <f t="shared" si="112"/>
        <v>0.16124557072024714</v>
      </c>
      <c r="AU45" s="27">
        <f t="shared" si="113"/>
        <v>14.332920091010678</v>
      </c>
    </row>
    <row r="46" spans="1:47" x14ac:dyDescent="0.2">
      <c r="A46" t="str">
        <f>$A$10</f>
        <v>Associate professional occupations</v>
      </c>
      <c r="B46" s="27">
        <f t="shared" si="114"/>
        <v>3.0977428459681704</v>
      </c>
      <c r="C46" s="27">
        <f t="shared" si="115"/>
        <v>1.3827335889708694</v>
      </c>
      <c r="D46" s="27">
        <f t="shared" si="116"/>
        <v>-0.1594313944193182</v>
      </c>
      <c r="E46" s="27">
        <f t="shared" si="117"/>
        <v>4.3210450405197278</v>
      </c>
      <c r="F46" s="27"/>
      <c r="G46" s="27">
        <f t="shared" si="118"/>
        <v>1.7418378356495836</v>
      </c>
      <c r="H46" s="27">
        <f t="shared" si="119"/>
        <v>0.89875070839807591</v>
      </c>
      <c r="I46" s="27">
        <f t="shared" si="120"/>
        <v>0.21515947234347799</v>
      </c>
      <c r="J46" s="27">
        <f t="shared" si="121"/>
        <v>2.8557480163911393</v>
      </c>
      <c r="K46" s="27"/>
      <c r="L46" s="27">
        <f t="shared" si="122"/>
        <v>4.839580681617754</v>
      </c>
      <c r="M46" s="27">
        <f t="shared" si="123"/>
        <v>2.2814842973689453</v>
      </c>
      <c r="N46" s="27">
        <f t="shared" si="124"/>
        <v>5.5728077924159791E-2</v>
      </c>
      <c r="O46" s="27">
        <f t="shared" si="125"/>
        <v>7.1767930569108671</v>
      </c>
      <c r="Q46" t="str">
        <f>$A$10</f>
        <v>Associate professional occupations</v>
      </c>
      <c r="R46" s="27">
        <f t="shared" si="126"/>
        <v>1.1745297637508045</v>
      </c>
      <c r="S46" s="27">
        <f t="shared" si="96"/>
        <v>0.63207561655903532</v>
      </c>
      <c r="T46" s="27">
        <f t="shared" si="97"/>
        <v>0.12991432010250481</v>
      </c>
      <c r="U46" s="27">
        <f t="shared" si="98"/>
        <v>1.9365197004123438</v>
      </c>
      <c r="V46" s="27"/>
      <c r="W46" s="27">
        <f>AB10-W10</f>
        <v>-0.41296473372443288</v>
      </c>
      <c r="X46" s="27">
        <f t="shared" si="99"/>
        <v>-0.12854375157273701</v>
      </c>
      <c r="Y46" s="27">
        <f t="shared" si="100"/>
        <v>0.12575102587175646</v>
      </c>
      <c r="Z46" s="27">
        <f t="shared" si="101"/>
        <v>-0.41575745942541431</v>
      </c>
      <c r="AA46" s="27"/>
      <c r="AB46" s="27">
        <f t="shared" si="128"/>
        <v>0.76156503002637166</v>
      </c>
      <c r="AC46" s="27">
        <f t="shared" si="102"/>
        <v>0.50353186498629832</v>
      </c>
      <c r="AD46" s="27">
        <f t="shared" si="103"/>
        <v>0.25566534597426127</v>
      </c>
      <c r="AE46" s="27">
        <f t="shared" si="104"/>
        <v>1.5207622409869295</v>
      </c>
      <c r="AG46" t="str">
        <f>$A$10</f>
        <v>Associate professional occupations</v>
      </c>
      <c r="AH46" s="27">
        <f t="shared" si="129"/>
        <v>1.9232130822173801</v>
      </c>
      <c r="AI46" s="27">
        <f t="shared" si="105"/>
        <v>0.7506579724118323</v>
      </c>
      <c r="AJ46" s="27">
        <f t="shared" si="106"/>
        <v>-0.28934571452182567</v>
      </c>
      <c r="AK46" s="27">
        <f t="shared" si="107"/>
        <v>2.3845253401073876</v>
      </c>
      <c r="AL46" s="27"/>
      <c r="AM46" s="27">
        <f t="shared" si="130"/>
        <v>2.1548025693740112</v>
      </c>
      <c r="AN46" s="27">
        <f t="shared" si="108"/>
        <v>1.0272944599708103</v>
      </c>
      <c r="AO46" s="27">
        <f t="shared" si="109"/>
        <v>8.9408446471720859E-2</v>
      </c>
      <c r="AP46" s="27">
        <f t="shared" si="110"/>
        <v>3.2715054758165429</v>
      </c>
      <c r="AQ46" s="27"/>
      <c r="AR46" s="27">
        <f t="shared" si="131"/>
        <v>4.0780156515913912</v>
      </c>
      <c r="AS46" s="27">
        <f t="shared" si="111"/>
        <v>1.7779524323826426</v>
      </c>
      <c r="AT46" s="27">
        <f t="shared" si="112"/>
        <v>-0.19993726805010481</v>
      </c>
      <c r="AU46" s="27">
        <f t="shared" si="113"/>
        <v>5.6560308159239305</v>
      </c>
    </row>
    <row r="47" spans="1:47" x14ac:dyDescent="0.2">
      <c r="A47" t="str">
        <f>$A$11</f>
        <v>Administrative and secretarial occupations</v>
      </c>
      <c r="B47" s="27">
        <f t="shared" si="114"/>
        <v>-0.41721551604175389</v>
      </c>
      <c r="C47" s="27">
        <f t="shared" si="115"/>
        <v>-0.64748486919344828</v>
      </c>
      <c r="D47" s="27">
        <f t="shared" si="116"/>
        <v>-0.23933104325486299</v>
      </c>
      <c r="E47" s="27">
        <f t="shared" si="117"/>
        <v>-1.3040314284900631</v>
      </c>
      <c r="F47" s="27"/>
      <c r="G47" s="27">
        <f t="shared" si="118"/>
        <v>-2.5215460325529264</v>
      </c>
      <c r="H47" s="27">
        <f t="shared" si="119"/>
        <v>-2.299030442851663</v>
      </c>
      <c r="I47" s="27">
        <f t="shared" si="120"/>
        <v>-8.7741545034762058E-2</v>
      </c>
      <c r="J47" s="27">
        <f t="shared" si="121"/>
        <v>-4.9083180204393528</v>
      </c>
      <c r="K47" s="27"/>
      <c r="L47" s="27">
        <f t="shared" si="122"/>
        <v>-2.9387615485946803</v>
      </c>
      <c r="M47" s="27">
        <f t="shared" si="123"/>
        <v>-2.9465153120451113</v>
      </c>
      <c r="N47" s="27">
        <f t="shared" si="124"/>
        <v>-0.32707258828962504</v>
      </c>
      <c r="O47" s="27">
        <f t="shared" si="125"/>
        <v>-6.212349448929416</v>
      </c>
      <c r="Q47" t="str">
        <f>$A$11</f>
        <v>Administrative and secretarial occupations</v>
      </c>
      <c r="R47" s="27">
        <f t="shared" si="126"/>
        <v>0.41356297428889999</v>
      </c>
      <c r="S47" s="27">
        <f t="shared" si="96"/>
        <v>0.3354123269727749</v>
      </c>
      <c r="T47" s="27">
        <f t="shared" si="97"/>
        <v>-4.131014279245443E-2</v>
      </c>
      <c r="U47" s="27">
        <f t="shared" si="98"/>
        <v>0.7076651584692204</v>
      </c>
      <c r="V47" s="27"/>
      <c r="W47" s="27">
        <f t="shared" si="127"/>
        <v>0.80355346935859107</v>
      </c>
      <c r="X47" s="27">
        <f t="shared" si="99"/>
        <v>0.23909578871911474</v>
      </c>
      <c r="Y47" s="27">
        <f t="shared" si="100"/>
        <v>0.15380804090951594</v>
      </c>
      <c r="Z47" s="27">
        <f t="shared" si="101"/>
        <v>1.1964572989872213</v>
      </c>
      <c r="AA47" s="27"/>
      <c r="AB47" s="27">
        <f t="shared" si="128"/>
        <v>1.2171164436474911</v>
      </c>
      <c r="AC47" s="27">
        <f t="shared" si="102"/>
        <v>0.57450811569188964</v>
      </c>
      <c r="AD47" s="27">
        <f t="shared" si="103"/>
        <v>0.11249789811706151</v>
      </c>
      <c r="AE47" s="27">
        <f t="shared" si="104"/>
        <v>1.9041224574564417</v>
      </c>
      <c r="AG47" t="str">
        <f>$A$11</f>
        <v>Administrative and secretarial occupations</v>
      </c>
      <c r="AH47" s="27">
        <f t="shared" si="129"/>
        <v>-0.83077849033066009</v>
      </c>
      <c r="AI47" s="27">
        <f t="shared" si="105"/>
        <v>-0.98289719616622229</v>
      </c>
      <c r="AJ47" s="27">
        <f t="shared" si="106"/>
        <v>-0.19802090046240783</v>
      </c>
      <c r="AK47" s="27">
        <f t="shared" si="107"/>
        <v>-2.0116965869592853</v>
      </c>
      <c r="AL47" s="27"/>
      <c r="AM47" s="27">
        <f t="shared" si="130"/>
        <v>-3.3250995019115237</v>
      </c>
      <c r="AN47" s="27">
        <f t="shared" si="108"/>
        <v>-2.5381262315707858</v>
      </c>
      <c r="AO47" s="27">
        <f t="shared" si="109"/>
        <v>-0.24154958594427867</v>
      </c>
      <c r="AP47" s="27">
        <f>AU11-AP11</f>
        <v>-6.1047753194265866</v>
      </c>
      <c r="AQ47" s="27"/>
      <c r="AR47" s="27">
        <f t="shared" si="131"/>
        <v>-4.1558779922421838</v>
      </c>
      <c r="AS47" s="27">
        <f t="shared" si="111"/>
        <v>-3.521023427737008</v>
      </c>
      <c r="AT47" s="27">
        <f t="shared" si="112"/>
        <v>-0.4395704864066865</v>
      </c>
      <c r="AU47" s="27">
        <f t="shared" si="113"/>
        <v>-8.1164719063858719</v>
      </c>
    </row>
    <row r="48" spans="1:47" x14ac:dyDescent="0.2">
      <c r="A48" t="str">
        <f>$A$12</f>
        <v>Skilled trades occupations</v>
      </c>
      <c r="B48" s="27">
        <f t="shared" si="114"/>
        <v>-4.8895705910096581</v>
      </c>
      <c r="C48" s="27">
        <f t="shared" si="115"/>
        <v>-0.71321681918557145</v>
      </c>
      <c r="D48" s="27">
        <f t="shared" si="116"/>
        <v>0.95568293112733116</v>
      </c>
      <c r="E48" s="27">
        <f t="shared" si="117"/>
        <v>-4.6471044790678988</v>
      </c>
      <c r="F48" s="27"/>
      <c r="G48" s="27">
        <f t="shared" si="118"/>
        <v>-3.2939638873875623</v>
      </c>
      <c r="H48" s="27">
        <f t="shared" si="119"/>
        <v>0.41386259991031027</v>
      </c>
      <c r="I48" s="27">
        <f t="shared" si="120"/>
        <v>0.24060207641143982</v>
      </c>
      <c r="J48" s="27">
        <f t="shared" si="121"/>
        <v>-2.6394992110658109</v>
      </c>
      <c r="K48" s="27"/>
      <c r="L48" s="27">
        <f t="shared" si="122"/>
        <v>-8.1835344783972204</v>
      </c>
      <c r="M48" s="27">
        <f t="shared" si="123"/>
        <v>-0.29935421927526118</v>
      </c>
      <c r="N48" s="27">
        <f t="shared" si="124"/>
        <v>1.196285007538771</v>
      </c>
      <c r="O48" s="27">
        <f t="shared" si="125"/>
        <v>-7.2866036901337097</v>
      </c>
      <c r="Q48" t="str">
        <f>$A$12</f>
        <v>Skilled trades occupations</v>
      </c>
      <c r="R48" s="27">
        <f t="shared" si="126"/>
        <v>-4.9735239119215535</v>
      </c>
      <c r="S48" s="27">
        <f t="shared" si="96"/>
        <v>-0.60967272751642976</v>
      </c>
      <c r="T48" s="27">
        <f t="shared" si="97"/>
        <v>0.71905743299116764</v>
      </c>
      <c r="U48" s="27">
        <f t="shared" si="98"/>
        <v>-4.864139206446815</v>
      </c>
      <c r="V48" s="27"/>
      <c r="W48" s="27">
        <f t="shared" si="127"/>
        <v>-3.5754380244044093</v>
      </c>
      <c r="X48" s="27">
        <f t="shared" si="99"/>
        <v>0.34027124920425433</v>
      </c>
      <c r="Y48" s="27">
        <f t="shared" si="100"/>
        <v>-5.8738003477705192E-2</v>
      </c>
      <c r="Z48" s="27">
        <f t="shared" si="101"/>
        <v>-3.2939047786778595</v>
      </c>
      <c r="AA48" s="27"/>
      <c r="AB48" s="27">
        <f t="shared" si="128"/>
        <v>-8.5489619363259628</v>
      </c>
      <c r="AC48" s="27">
        <f t="shared" si="102"/>
        <v>-0.26940147831217542</v>
      </c>
      <c r="AD48" s="27">
        <f t="shared" si="103"/>
        <v>0.66031942951346245</v>
      </c>
      <c r="AE48" s="27">
        <f t="shared" si="104"/>
        <v>-8.1580439851246744</v>
      </c>
      <c r="AG48" t="str">
        <f>$A$12</f>
        <v>Skilled trades occupations</v>
      </c>
      <c r="AH48" s="27">
        <f t="shared" si="129"/>
        <v>8.3953320911892781E-2</v>
      </c>
      <c r="AI48" s="27">
        <f t="shared" si="105"/>
        <v>-0.10354409166914036</v>
      </c>
      <c r="AJ48" s="27">
        <f t="shared" si="106"/>
        <v>0.23662549813616174</v>
      </c>
      <c r="AK48" s="27">
        <f t="shared" si="107"/>
        <v>0.21703472737891438</v>
      </c>
      <c r="AL48" s="27"/>
      <c r="AM48" s="27">
        <f t="shared" si="130"/>
        <v>0.28147413701684521</v>
      </c>
      <c r="AN48" s="27">
        <f t="shared" si="108"/>
        <v>7.3591350706055492E-2</v>
      </c>
      <c r="AO48" s="27">
        <f t="shared" si="109"/>
        <v>0.29934007988915434</v>
      </c>
      <c r="AP48" s="27">
        <f t="shared" si="110"/>
        <v>0.65440556761205571</v>
      </c>
      <c r="AQ48" s="27"/>
      <c r="AR48" s="27">
        <f t="shared" si="131"/>
        <v>0.36542745792873799</v>
      </c>
      <c r="AS48" s="27">
        <f t="shared" si="111"/>
        <v>-2.9952740963084867E-2</v>
      </c>
      <c r="AT48" s="27">
        <f t="shared" si="112"/>
        <v>0.53596557802531608</v>
      </c>
      <c r="AU48" s="27">
        <f t="shared" si="113"/>
        <v>0.87144029499097009</v>
      </c>
    </row>
    <row r="49" spans="1:47" x14ac:dyDescent="0.2">
      <c r="A49" t="str">
        <f>$A$13</f>
        <v>Caring, leisure and other service occupations</v>
      </c>
      <c r="B49" s="27">
        <f t="shared" si="114"/>
        <v>-7.4944635096596102E-2</v>
      </c>
      <c r="C49" s="27">
        <f t="shared" si="115"/>
        <v>-0.24662408145581871</v>
      </c>
      <c r="D49" s="27">
        <f t="shared" si="116"/>
        <v>-0.3279455923731458</v>
      </c>
      <c r="E49" s="27">
        <f t="shared" si="117"/>
        <v>-0.64951430892556772</v>
      </c>
      <c r="F49" s="27"/>
      <c r="G49" s="27">
        <f t="shared" si="118"/>
        <v>3.2414311396529278</v>
      </c>
      <c r="H49" s="27">
        <f t="shared" si="119"/>
        <v>1.3758668417586684</v>
      </c>
      <c r="I49" s="27">
        <f t="shared" si="120"/>
        <v>0.65956744579536464</v>
      </c>
      <c r="J49" s="27">
        <f t="shared" si="121"/>
        <v>5.2768654272069568</v>
      </c>
      <c r="K49" s="27"/>
      <c r="L49" s="27">
        <f t="shared" si="122"/>
        <v>3.1664865045563317</v>
      </c>
      <c r="M49" s="27">
        <f t="shared" si="123"/>
        <v>1.1292427603028496</v>
      </c>
      <c r="N49" s="27">
        <f t="shared" si="124"/>
        <v>0.33162185342221884</v>
      </c>
      <c r="O49" s="27">
        <f t="shared" si="125"/>
        <v>4.6273511182813891</v>
      </c>
      <c r="Q49" t="str">
        <f>$A$13</f>
        <v>Caring, leisure and other service occupations</v>
      </c>
      <c r="R49" s="27">
        <f t="shared" si="126"/>
        <v>-0.21171786110158308</v>
      </c>
      <c r="S49" s="27">
        <f t="shared" si="96"/>
        <v>0.14261418244248447</v>
      </c>
      <c r="T49" s="27">
        <f t="shared" si="97"/>
        <v>4.4633826881355365E-2</v>
      </c>
      <c r="U49" s="27">
        <f t="shared" si="98"/>
        <v>-2.4469851777743301E-2</v>
      </c>
      <c r="V49" s="27"/>
      <c r="W49" s="27">
        <f t="shared" si="127"/>
        <v>0.72721835238964427</v>
      </c>
      <c r="X49" s="27">
        <f t="shared" si="99"/>
        <v>0.37374209894368726</v>
      </c>
      <c r="Y49" s="27">
        <f t="shared" si="100"/>
        <v>0.2565303605308718</v>
      </c>
      <c r="Z49" s="27">
        <f t="shared" si="101"/>
        <v>1.3574908118642028</v>
      </c>
      <c r="AA49" s="27"/>
      <c r="AB49" s="27">
        <f t="shared" si="128"/>
        <v>0.51550049128806119</v>
      </c>
      <c r="AC49" s="27">
        <f t="shared" si="102"/>
        <v>0.51635628138617173</v>
      </c>
      <c r="AD49" s="27">
        <f t="shared" si="103"/>
        <v>0.30116418741222717</v>
      </c>
      <c r="AE49" s="27">
        <f t="shared" si="104"/>
        <v>1.3330209600864595</v>
      </c>
      <c r="AG49" t="str">
        <f>$A$13</f>
        <v>Caring, leisure and other service occupations</v>
      </c>
      <c r="AH49" s="27">
        <f t="shared" si="129"/>
        <v>0.13677322600498165</v>
      </c>
      <c r="AI49" s="27">
        <f t="shared" si="105"/>
        <v>-0.38923826389830296</v>
      </c>
      <c r="AJ49" s="27">
        <f t="shared" si="106"/>
        <v>-0.37257941925450133</v>
      </c>
      <c r="AK49" s="27">
        <f t="shared" si="107"/>
        <v>-0.62504445714782619</v>
      </c>
      <c r="AL49" s="27"/>
      <c r="AM49" s="27">
        <f t="shared" si="130"/>
        <v>2.5142127872632845</v>
      </c>
      <c r="AN49" s="27">
        <f t="shared" si="108"/>
        <v>1.0021247428149813</v>
      </c>
      <c r="AO49" s="27">
        <f t="shared" si="109"/>
        <v>0.40303708526449222</v>
      </c>
      <c r="AP49" s="27">
        <f t="shared" si="110"/>
        <v>3.9193746153427611</v>
      </c>
      <c r="AQ49" s="27"/>
      <c r="AR49" s="27">
        <f t="shared" si="131"/>
        <v>2.6509860132682661</v>
      </c>
      <c r="AS49" s="27">
        <f t="shared" si="111"/>
        <v>0.61288647891667836</v>
      </c>
      <c r="AT49" s="27">
        <f t="shared" si="112"/>
        <v>3.0457666009990891E-2</v>
      </c>
      <c r="AU49" s="27">
        <f t="shared" si="113"/>
        <v>3.2943301581949349</v>
      </c>
    </row>
    <row r="50" spans="1:47" x14ac:dyDescent="0.2">
      <c r="A50" t="str">
        <f>$A$14</f>
        <v>Sales and customer service occupations</v>
      </c>
      <c r="B50" s="27">
        <f t="shared" si="114"/>
        <v>-0.69257451167988826</v>
      </c>
      <c r="C50" s="27">
        <f t="shared" si="115"/>
        <v>-1.190821390325878</v>
      </c>
      <c r="D50" s="27">
        <f t="shared" si="116"/>
        <v>-0.56548923061410883</v>
      </c>
      <c r="E50" s="27">
        <f t="shared" si="117"/>
        <v>-2.4488851326198748</v>
      </c>
      <c r="F50" s="27"/>
      <c r="G50" s="27">
        <f t="shared" si="118"/>
        <v>0.63758909141986564</v>
      </c>
      <c r="H50" s="27">
        <f t="shared" si="119"/>
        <v>0.43546419943930559</v>
      </c>
      <c r="I50" s="27">
        <f t="shared" si="120"/>
        <v>-0.13511277925299892</v>
      </c>
      <c r="J50" s="27">
        <f t="shared" si="121"/>
        <v>0.93794051160617187</v>
      </c>
      <c r="K50" s="27"/>
      <c r="L50" s="27">
        <f t="shared" si="122"/>
        <v>-5.4985420260022622E-2</v>
      </c>
      <c r="M50" s="27">
        <f t="shared" si="123"/>
        <v>-0.75535719088657238</v>
      </c>
      <c r="N50" s="27">
        <f t="shared" si="124"/>
        <v>-0.70060200986710774</v>
      </c>
      <c r="O50" s="27">
        <f t="shared" si="125"/>
        <v>-1.510944621013703</v>
      </c>
      <c r="Q50" t="str">
        <f>$A$14</f>
        <v>Sales and customer service occupations</v>
      </c>
      <c r="R50" s="27">
        <f t="shared" si="126"/>
        <v>-0.32135218723168535</v>
      </c>
      <c r="S50" s="27">
        <f t="shared" si="96"/>
        <v>0.24713978898114419</v>
      </c>
      <c r="T50" s="27">
        <f t="shared" si="97"/>
        <v>-0.38120104302725066</v>
      </c>
      <c r="U50" s="27">
        <f t="shared" si="98"/>
        <v>-0.45541344127779304</v>
      </c>
      <c r="V50" s="27"/>
      <c r="W50" s="27">
        <f t="shared" si="127"/>
        <v>0.64589216123814008</v>
      </c>
      <c r="X50" s="27">
        <f t="shared" si="99"/>
        <v>0.41870844369457227</v>
      </c>
      <c r="Y50" s="27">
        <f t="shared" si="100"/>
        <v>-7.1970325139083302E-2</v>
      </c>
      <c r="Z50" s="27">
        <f t="shared" si="101"/>
        <v>0.99263027979363194</v>
      </c>
      <c r="AA50" s="27"/>
      <c r="AB50" s="27">
        <f t="shared" si="128"/>
        <v>0.32453997400645473</v>
      </c>
      <c r="AC50" s="27">
        <f t="shared" si="102"/>
        <v>0.66584823267571647</v>
      </c>
      <c r="AD50" s="27">
        <f t="shared" si="103"/>
        <v>-0.45317136816633397</v>
      </c>
      <c r="AE50" s="27">
        <f t="shared" si="104"/>
        <v>0.5372168385158389</v>
      </c>
      <c r="AG50" t="str">
        <f>$A$14</f>
        <v>Sales and customer service occupations</v>
      </c>
      <c r="AH50" s="27">
        <f t="shared" si="129"/>
        <v>-0.37122232444820202</v>
      </c>
      <c r="AI50" s="27">
        <f t="shared" si="105"/>
        <v>-1.4379611793070222</v>
      </c>
      <c r="AJ50" s="27">
        <f t="shared" si="106"/>
        <v>-0.18428818758685911</v>
      </c>
      <c r="AK50" s="27">
        <f t="shared" si="107"/>
        <v>-1.9934716913420818</v>
      </c>
      <c r="AL50" s="27"/>
      <c r="AM50" s="27">
        <f t="shared" si="130"/>
        <v>-8.3030698182779972E-3</v>
      </c>
      <c r="AN50" s="27">
        <f t="shared" si="108"/>
        <v>1.6755755744721768E-2</v>
      </c>
      <c r="AO50" s="27">
        <f t="shared" si="109"/>
        <v>-6.3142454113915614E-2</v>
      </c>
      <c r="AP50" s="27">
        <f t="shared" si="110"/>
        <v>-5.4689768187470733E-2</v>
      </c>
      <c r="AQ50" s="27"/>
      <c r="AR50" s="27">
        <f t="shared" si="131"/>
        <v>-0.37952539426648002</v>
      </c>
      <c r="AS50" s="27">
        <f t="shared" si="111"/>
        <v>-1.4212054235623004</v>
      </c>
      <c r="AT50" s="27">
        <f t="shared" si="112"/>
        <v>-0.24743064170077472</v>
      </c>
      <c r="AU50" s="27">
        <f t="shared" si="113"/>
        <v>-2.0481614595295525</v>
      </c>
    </row>
    <row r="51" spans="1:47" x14ac:dyDescent="0.2">
      <c r="A51" t="str">
        <f>$A$15</f>
        <v>Process, plant and machine operatives</v>
      </c>
      <c r="B51" s="27">
        <f t="shared" si="114"/>
        <v>-3.9338179331661465</v>
      </c>
      <c r="C51" s="27">
        <f t="shared" si="115"/>
        <v>1.1362021572671108</v>
      </c>
      <c r="D51" s="27">
        <f t="shared" si="116"/>
        <v>0.86169000872855506</v>
      </c>
      <c r="E51" s="27">
        <f t="shared" si="117"/>
        <v>-1.935925767170481</v>
      </c>
      <c r="F51" s="27"/>
      <c r="G51" s="27">
        <f t="shared" si="118"/>
        <v>1.7580957795630532</v>
      </c>
      <c r="H51" s="27">
        <f t="shared" si="119"/>
        <v>1.404732921696934</v>
      </c>
      <c r="I51" s="27">
        <f t="shared" si="120"/>
        <v>1.1270320760809955</v>
      </c>
      <c r="J51" s="27">
        <f t="shared" si="121"/>
        <v>4.28986077734098</v>
      </c>
      <c r="K51" s="27"/>
      <c r="L51" s="27">
        <f t="shared" si="122"/>
        <v>-2.1757221536030933</v>
      </c>
      <c r="M51" s="27">
        <f t="shared" si="123"/>
        <v>2.5409350789640448</v>
      </c>
      <c r="N51" s="27">
        <f t="shared" si="124"/>
        <v>1.9887220848095506</v>
      </c>
      <c r="O51" s="27">
        <f t="shared" si="125"/>
        <v>2.353935010170499</v>
      </c>
      <c r="Q51" t="str">
        <f>$A$15</f>
        <v>Process, plant and machine operatives</v>
      </c>
      <c r="R51" s="27">
        <f t="shared" si="126"/>
        <v>-3.5185290925804154</v>
      </c>
      <c r="S51" s="27">
        <f t="shared" si="96"/>
        <v>1.0745709783130351</v>
      </c>
      <c r="T51" s="27">
        <f t="shared" si="97"/>
        <v>0.77308962224319044</v>
      </c>
      <c r="U51" s="27">
        <f t="shared" si="98"/>
        <v>-1.6708684920241872</v>
      </c>
      <c r="V51" s="27"/>
      <c r="W51" s="27">
        <f t="shared" si="127"/>
        <v>1.1996328763159987</v>
      </c>
      <c r="X51" s="27">
        <f t="shared" si="99"/>
        <v>0.67378634172821705</v>
      </c>
      <c r="Y51" s="27">
        <f t="shared" si="100"/>
        <v>1.0759879375435863</v>
      </c>
      <c r="Z51" s="27">
        <f t="shared" si="101"/>
        <v>2.949407155587803</v>
      </c>
      <c r="AA51" s="27"/>
      <c r="AB51" s="27">
        <f t="shared" si="128"/>
        <v>-2.3188962162644167</v>
      </c>
      <c r="AC51" s="27">
        <f t="shared" si="102"/>
        <v>1.7483573200412521</v>
      </c>
      <c r="AD51" s="27">
        <f t="shared" si="103"/>
        <v>1.8490775597867768</v>
      </c>
      <c r="AE51" s="27">
        <f t="shared" si="104"/>
        <v>1.2785386635636158</v>
      </c>
      <c r="AG51" t="str">
        <f>$A$15</f>
        <v>Process, plant and machine operatives</v>
      </c>
      <c r="AH51" s="27">
        <f t="shared" si="129"/>
        <v>-0.41528884058574111</v>
      </c>
      <c r="AI51" s="27">
        <f t="shared" si="105"/>
        <v>6.1631178954076549E-2</v>
      </c>
      <c r="AJ51" s="27">
        <f t="shared" si="106"/>
        <v>8.8600386485361643E-2</v>
      </c>
      <c r="AK51" s="27">
        <f t="shared" si="107"/>
        <v>-0.26505727514630317</v>
      </c>
      <c r="AL51" s="27"/>
      <c r="AM51" s="27">
        <f t="shared" si="130"/>
        <v>0.55846290324704317</v>
      </c>
      <c r="AN51" s="27">
        <f t="shared" si="108"/>
        <v>0.73094657996871282</v>
      </c>
      <c r="AO51" s="27">
        <f t="shared" si="109"/>
        <v>5.1044138537410133E-2</v>
      </c>
      <c r="AP51" s="27">
        <f t="shared" si="110"/>
        <v>1.3404536217531664</v>
      </c>
      <c r="AQ51" s="27"/>
      <c r="AR51" s="27">
        <f t="shared" si="131"/>
        <v>0.14317406266130206</v>
      </c>
      <c r="AS51" s="27">
        <f t="shared" si="111"/>
        <v>0.79257775892278937</v>
      </c>
      <c r="AT51" s="27">
        <f t="shared" si="112"/>
        <v>0.13964452502277178</v>
      </c>
      <c r="AU51" s="27">
        <f t="shared" si="113"/>
        <v>1.0753963466068632</v>
      </c>
    </row>
    <row r="52" spans="1:47" x14ac:dyDescent="0.2">
      <c r="A52" t="str">
        <f>$A$16</f>
        <v>Elementary occupations</v>
      </c>
      <c r="B52" s="27">
        <f t="shared" si="114"/>
        <v>-2.6199391828424687</v>
      </c>
      <c r="C52" s="27">
        <f t="shared" si="115"/>
        <v>-1.8544122754432486</v>
      </c>
      <c r="D52" s="27">
        <f t="shared" si="116"/>
        <v>-0.15362105275276505</v>
      </c>
      <c r="E52" s="27">
        <f t="shared" si="117"/>
        <v>-4.6279725110384824</v>
      </c>
      <c r="F52" s="27"/>
      <c r="G52" s="27">
        <f t="shared" si="118"/>
        <v>-0.79615355769292506</v>
      </c>
      <c r="H52" s="27">
        <f t="shared" si="119"/>
        <v>-1.796497750807351</v>
      </c>
      <c r="I52" s="27">
        <f t="shared" si="120"/>
        <v>0.89559579570612913</v>
      </c>
      <c r="J52" s="27">
        <f t="shared" si="121"/>
        <v>-1.6970555127941438</v>
      </c>
      <c r="K52" s="27"/>
      <c r="L52" s="27">
        <f t="shared" si="122"/>
        <v>-3.4160927405353938</v>
      </c>
      <c r="M52" s="27">
        <f t="shared" si="123"/>
        <v>-3.6509100262505996</v>
      </c>
      <c r="N52" s="27">
        <f t="shared" si="124"/>
        <v>0.74197474295336407</v>
      </c>
      <c r="O52" s="27">
        <f t="shared" si="125"/>
        <v>-6.3250280238326262</v>
      </c>
      <c r="Q52" t="str">
        <f>$A$16</f>
        <v>Elementary occupations</v>
      </c>
      <c r="R52" s="27">
        <f t="shared" si="126"/>
        <v>-2.171573580589012</v>
      </c>
      <c r="S52" s="27">
        <f t="shared" si="96"/>
        <v>-0.55978267981350438</v>
      </c>
      <c r="T52" s="27">
        <f t="shared" si="97"/>
        <v>-7.3954224444600758E-2</v>
      </c>
      <c r="U52" s="27">
        <f t="shared" si="98"/>
        <v>-2.8053104848471158</v>
      </c>
      <c r="V52" s="27"/>
      <c r="W52" s="27">
        <f t="shared" si="127"/>
        <v>-0.71071878530410793</v>
      </c>
      <c r="X52" s="27">
        <f t="shared" si="99"/>
        <v>-0.31454500812293951</v>
      </c>
      <c r="Y52" s="27">
        <f t="shared" si="100"/>
        <v>0.64940544904151198</v>
      </c>
      <c r="Z52" s="27">
        <f t="shared" si="101"/>
        <v>-0.37585834438553434</v>
      </c>
      <c r="AA52" s="27"/>
      <c r="AB52" s="27">
        <f t="shared" si="128"/>
        <v>-2.8822923658931199</v>
      </c>
      <c r="AC52" s="27">
        <f t="shared" si="102"/>
        <v>-0.87432768793644389</v>
      </c>
      <c r="AD52" s="27">
        <f t="shared" si="103"/>
        <v>0.57545122459691123</v>
      </c>
      <c r="AE52" s="27">
        <f t="shared" si="104"/>
        <v>-3.1811688292326501</v>
      </c>
      <c r="AG52" t="str">
        <f>$A$16</f>
        <v>Elementary occupations</v>
      </c>
      <c r="AH52" s="27">
        <f t="shared" si="129"/>
        <v>-0.44836560225344746</v>
      </c>
      <c r="AI52" s="27">
        <f t="shared" si="105"/>
        <v>-1.2946295956297522</v>
      </c>
      <c r="AJ52" s="27">
        <f t="shared" si="106"/>
        <v>-7.9666828308166737E-2</v>
      </c>
      <c r="AK52" s="27">
        <f t="shared" si="107"/>
        <v>-1.8226620261913666</v>
      </c>
      <c r="AL52" s="27"/>
      <c r="AM52" s="27">
        <f t="shared" si="130"/>
        <v>-8.5434772388805147E-2</v>
      </c>
      <c r="AN52" s="27">
        <f t="shared" si="108"/>
        <v>-1.4819527426843919</v>
      </c>
      <c r="AO52" s="27">
        <f t="shared" si="109"/>
        <v>0.24619034666461914</v>
      </c>
      <c r="AP52" s="27">
        <f t="shared" si="110"/>
        <v>-1.3211971684085775</v>
      </c>
      <c r="AQ52" s="27"/>
      <c r="AR52" s="27">
        <f t="shared" si="131"/>
        <v>-0.53380037464225261</v>
      </c>
      <c r="AS52" s="27">
        <f t="shared" si="111"/>
        <v>-2.7765823383141441</v>
      </c>
      <c r="AT52" s="27">
        <f t="shared" si="112"/>
        <v>0.1665235183564524</v>
      </c>
      <c r="AU52" s="27">
        <f t="shared" si="113"/>
        <v>-3.1438591945999441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0.53490911371676475</v>
      </c>
      <c r="C54" s="29">
        <f t="shared" si="115"/>
        <v>2.109546371411497</v>
      </c>
      <c r="D54" s="29">
        <f t="shared" si="116"/>
        <v>2.5205445148717018</v>
      </c>
      <c r="E54" s="29">
        <f t="shared" si="117"/>
        <v>5.1649999999999636</v>
      </c>
      <c r="F54" s="29"/>
      <c r="G54" s="29">
        <f t="shared" si="118"/>
        <v>14.309847410636706</v>
      </c>
      <c r="H54" s="29">
        <f t="shared" si="119"/>
        <v>5.5787062490425541</v>
      </c>
      <c r="I54" s="29">
        <f t="shared" si="120"/>
        <v>3.0534463403205905</v>
      </c>
      <c r="J54" s="29">
        <f t="shared" si="121"/>
        <v>22.941999999999837</v>
      </c>
      <c r="K54" s="29"/>
      <c r="L54" s="29">
        <f t="shared" si="122"/>
        <v>14.844756524353471</v>
      </c>
      <c r="M54" s="29">
        <f t="shared" si="123"/>
        <v>7.6882526204540511</v>
      </c>
      <c r="N54" s="29">
        <f t="shared" si="124"/>
        <v>5.5739908551922923</v>
      </c>
      <c r="O54" s="29">
        <f t="shared" si="125"/>
        <v>28.1069999999998</v>
      </c>
      <c r="Q54" s="24" t="str">
        <f>$A$18</f>
        <v>All occupations</v>
      </c>
      <c r="R54" s="29">
        <f t="shared" ref="R54" si="132">W18-R18</f>
        <v>-4.6767641601836374</v>
      </c>
      <c r="S54" s="29">
        <f t="shared" ref="S54" si="133">X18-S18</f>
        <v>2.8796672574362461</v>
      </c>
      <c r="T54" s="29">
        <f t="shared" ref="T54" si="134">Y18-T18</f>
        <v>2.7177681917522847</v>
      </c>
      <c r="U54" s="29">
        <f t="shared" ref="U54" si="135">Z18-U18</f>
        <v>0.92067128900487205</v>
      </c>
      <c r="V54" s="29"/>
      <c r="W54" s="29">
        <f t="shared" ref="W54" si="136">AB18-W18</f>
        <v>4.4843466308425519</v>
      </c>
      <c r="X54" s="29">
        <f t="shared" ref="X54" si="137">AC18-X18</f>
        <v>3.3742015602303859</v>
      </c>
      <c r="Y54" s="29">
        <f t="shared" ref="Y54" si="138">AD18-Y18</f>
        <v>1.9796868504837413</v>
      </c>
      <c r="Z54" s="29">
        <f t="shared" ref="Z54" si="139">AE18-Z18</f>
        <v>9.8382350415566862</v>
      </c>
      <c r="AA54" s="29"/>
      <c r="AB54" s="29">
        <f t="shared" ref="AB54" si="140">AB18-R18</f>
        <v>-0.19241752934108547</v>
      </c>
      <c r="AC54" s="29">
        <f t="shared" ref="AC54" si="141">AC18-S18</f>
        <v>6.2538688176666319</v>
      </c>
      <c r="AD54" s="29">
        <f t="shared" ref="AD54" si="142">AD18-T18</f>
        <v>4.6974550422360259</v>
      </c>
      <c r="AE54" s="29">
        <f t="shared" ref="AE54" si="143">AE18-U18</f>
        <v>10.758906330561558</v>
      </c>
      <c r="AG54" s="24" t="str">
        <f>$A$18</f>
        <v>All occupations</v>
      </c>
      <c r="AH54" s="29">
        <f t="shared" ref="AH54" si="144">AM18-AH18</f>
        <v>5.2116732739004163</v>
      </c>
      <c r="AI54" s="29">
        <f t="shared" ref="AI54" si="145">AN18-AI18</f>
        <v>-0.77012088602475615</v>
      </c>
      <c r="AJ54" s="29">
        <f t="shared" ref="AJ54" si="146">AO18-AJ18</f>
        <v>-0.19722367688058817</v>
      </c>
      <c r="AK54" s="29">
        <f t="shared" ref="AK54" si="147">AP18-AK18</f>
        <v>4.2443287109950631</v>
      </c>
      <c r="AL54" s="29"/>
      <c r="AM54" s="29">
        <f t="shared" ref="AM54" si="148">AR18-AM18</f>
        <v>9.8255007797941118</v>
      </c>
      <c r="AN54" s="29">
        <f t="shared" ref="AN54" si="149">AS18-AN18</f>
        <v>2.2045046888121647</v>
      </c>
      <c r="AO54" s="29">
        <f t="shared" ref="AO54" si="150">AT18-AO18</f>
        <v>1.0737594898368688</v>
      </c>
      <c r="AP54" s="29">
        <f t="shared" ref="AP54" si="151">AU18-AP18</f>
        <v>13.103764958443179</v>
      </c>
      <c r="AQ54" s="29"/>
      <c r="AR54" s="29">
        <f t="shared" ref="AR54" si="152">AR18-AH18</f>
        <v>15.037174053694528</v>
      </c>
      <c r="AS54" s="29">
        <f t="shared" ref="AS54" si="153">AS18-AI18</f>
        <v>1.4343838027874085</v>
      </c>
      <c r="AT54" s="29">
        <f t="shared" ref="AT54" si="154">AT18-AJ18</f>
        <v>0.87653581295628058</v>
      </c>
      <c r="AU54" s="29">
        <f t="shared" ref="AU54" si="155">AU18-AK18</f>
        <v>17.348093669438242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Stoke-on-Trent and Staffordshire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0.31782420520674037</v>
      </c>
      <c r="N7" s="91">
        <f>'Occ T2'!I180</f>
        <v>0.45156220068820474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-2.1581836311491909</v>
      </c>
      <c r="N9" s="91">
        <f>'Occ T2'!I178</f>
        <v>-0.16537913889007605</v>
      </c>
    </row>
    <row r="10" spans="1:14" x14ac:dyDescent="0.2">
      <c r="L10" s="91" t="str">
        <f>'Occ T3'!A48</f>
        <v>91 Elementary trades and related occupations</v>
      </c>
      <c r="M10" s="91">
        <f>'Occ T2'!H177</f>
        <v>-4.8947279029047941</v>
      </c>
      <c r="N10" s="91">
        <f>'Occ T2'!I177</f>
        <v>-1.3650326934989354</v>
      </c>
    </row>
    <row r="11" spans="1:14" x14ac:dyDescent="0.2">
      <c r="L11" s="114" t="str">
        <f>"["&amp;'Occ T3'!A47&amp;"]"</f>
        <v>[Elementary occupations]</v>
      </c>
      <c r="M11" s="91">
        <f>'Occ T1'!H88</f>
        <v>-2.6817133889375011</v>
      </c>
      <c r="N11" s="91">
        <f>'Occ T1'!I88</f>
        <v>-0.36508912980179886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0.43295719382288045</v>
      </c>
      <c r="N13" s="91">
        <f>'Occ T2'!I176</f>
        <v>0.87662270805797249</v>
      </c>
    </row>
    <row r="14" spans="1:14" x14ac:dyDescent="0.2">
      <c r="L14" s="91" t="str">
        <f>'Occ T3'!A44</f>
        <v>81 Process, plant and machine operatives</v>
      </c>
      <c r="M14" s="91">
        <f>'Occ T2'!H175</f>
        <v>-3.6988817562224829</v>
      </c>
      <c r="N14" s="91">
        <f>'Occ T2'!I175</f>
        <v>1.2092826070459806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-1.4172539517115279</v>
      </c>
      <c r="N15" s="91">
        <f>'Occ T1'!I87</f>
        <v>1.0171518006273583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1.4239879276242595</v>
      </c>
      <c r="N17" s="91">
        <f>'Occ T2'!I174</f>
        <v>2.8419737382112453</v>
      </c>
    </row>
    <row r="18" spans="12:14" x14ac:dyDescent="0.2">
      <c r="L18" s="91" t="str">
        <f>'Occ T3'!A40</f>
        <v>71 Sales occupations</v>
      </c>
      <c r="M18" s="91">
        <f>'Occ T2'!H173</f>
        <v>-2.9257144835158622</v>
      </c>
      <c r="N18" s="91">
        <f>'Occ T2'!I173</f>
        <v>-0.83963820083514662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-1.9527604312753022</v>
      </c>
      <c r="N19" s="91">
        <f>'Occ T1'!I86</f>
        <v>0.2598253177952925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1.3707717180811541</v>
      </c>
      <c r="N21" s="91">
        <f>'Occ T2'!I172</f>
        <v>-0.51552514669643834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-2.5131128713996587</v>
      </c>
      <c r="N22" s="91">
        <f>'Occ T2'!I171</f>
        <v>0.40019684566654501</v>
      </c>
    </row>
    <row r="23" spans="12:14" x14ac:dyDescent="0.2">
      <c r="L23" s="91" t="str">
        <f>'Occ T3'!A35</f>
        <v>61 Caring personal service occupations</v>
      </c>
      <c r="M23" s="91">
        <f>'Occ T2'!H170</f>
        <v>0.15845727254049091</v>
      </c>
      <c r="N23" s="91">
        <f>'Occ T2'!I170</f>
        <v>1.1487307780517098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-0.38866861835579192</v>
      </c>
      <c r="N24" s="91">
        <f>'Occ T1'!I85</f>
        <v>0.99287620178172276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-2.3428956757103103</v>
      </c>
      <c r="N26" s="91">
        <f>'Occ T2'!I169</f>
        <v>-0.58391475703162277</v>
      </c>
    </row>
    <row r="27" spans="12:14" x14ac:dyDescent="0.2">
      <c r="L27" s="91" t="str">
        <f>'Occ T3'!A31</f>
        <v>53 Skilled construction and building trades</v>
      </c>
      <c r="M27" s="91">
        <f>'Occ T2'!H168</f>
        <v>-0.41313278809338438</v>
      </c>
      <c r="N27" s="91">
        <f>'Occ T2'!I168</f>
        <v>-0.80201354789701806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-3.1068755130878922</v>
      </c>
      <c r="N28" s="91">
        <f>'Occ T2'!I167</f>
        <v>-0.57011751638111896</v>
      </c>
    </row>
    <row r="29" spans="12:14" x14ac:dyDescent="0.2">
      <c r="L29" s="91" t="str">
        <f>'Occ T3'!A29</f>
        <v>51 Skilled agricultural and related trades</v>
      </c>
      <c r="M29" s="91">
        <f>'Occ T2'!H166</f>
        <v>-5.8909131110922885</v>
      </c>
      <c r="N29" s="91">
        <f>'Occ T2'!I166</f>
        <v>0.52406383024898862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-2.4793838769765264</v>
      </c>
      <c r="N30" s="91">
        <f>'Occ T1'!I84</f>
        <v>-0.52534735024309942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-2.7817559921585633</v>
      </c>
      <c r="N32" s="91">
        <f>'Occ T2'!I165</f>
        <v>-2.0477458113028923</v>
      </c>
    </row>
    <row r="33" spans="12:14" x14ac:dyDescent="0.2">
      <c r="L33" s="91" t="str">
        <f>'Occ T3'!A25</f>
        <v>41 Administrative occupations</v>
      </c>
      <c r="M33" s="91">
        <f>'Occ T2'!H164</f>
        <v>-0.22628346080181272</v>
      </c>
      <c r="N33" s="91">
        <f>'Occ T2'!I164</f>
        <v>-0.72807199276545553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-0.68230454040930644</v>
      </c>
      <c r="N34" s="91">
        <f>'Occ T1'!I83</f>
        <v>-0.93231440811619715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1.3867427689890244</v>
      </c>
      <c r="N36" s="91">
        <f>'Occ T2'!I163</f>
        <v>0.10098196231336232</v>
      </c>
    </row>
    <row r="37" spans="12:14" x14ac:dyDescent="0.2">
      <c r="L37" s="91" t="str">
        <f>'Occ T3'!A21</f>
        <v>34 Culture, media and sports occupations</v>
      </c>
      <c r="M37" s="91">
        <f>'Occ T2'!H162</f>
        <v>1.7613527245507132</v>
      </c>
      <c r="N37" s="91">
        <f>'Occ T2'!I162</f>
        <v>0.60698555386922148</v>
      </c>
    </row>
    <row r="38" spans="12:14" x14ac:dyDescent="0.2">
      <c r="L38" s="91" t="str">
        <f>'Occ T3'!A20</f>
        <v>33 Protective service occupations</v>
      </c>
      <c r="M38" s="91">
        <f>'Occ T2'!H161</f>
        <v>1.4974462156517987</v>
      </c>
      <c r="N38" s="91">
        <f>'Occ T2'!I161</f>
        <v>2.3518387757530013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3.1891626334521472</v>
      </c>
      <c r="N39" s="91">
        <f>'Occ T2'!I160</f>
        <v>0.8225375594714146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4.9178290891913612</v>
      </c>
      <c r="N40" s="91">
        <f>'Occ T2'!I159</f>
        <v>-0.54056316462041121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2.2324887474588939</v>
      </c>
      <c r="N41" s="91">
        <f>'Occ T1'!I82</f>
        <v>0.44629914283100813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5.4005583826458592</v>
      </c>
      <c r="N43" s="91">
        <f>'Occ T2'!I158</f>
        <v>1.6591031300066339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2.5226713216554231</v>
      </c>
      <c r="N44" s="91">
        <f>'Occ T2'!I157</f>
        <v>0.96269984257855157</v>
      </c>
    </row>
    <row r="45" spans="12:14" x14ac:dyDescent="0.2">
      <c r="L45" s="91" t="str">
        <f>'Occ T3'!A13</f>
        <v>22 Health professionals</v>
      </c>
      <c r="M45" s="91">
        <f>'Occ T2'!H156</f>
        <v>3.3358510043818734</v>
      </c>
      <c r="N45" s="91">
        <f>'Occ T2'!I156</f>
        <v>1.1656247457809688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4.2503158208957004</v>
      </c>
      <c r="N46" s="91">
        <f>'Occ T2'!I155</f>
        <v>0.98608082779456652</v>
      </c>
    </row>
    <row r="47" spans="12:14" x14ac:dyDescent="0.2">
      <c r="L47" s="114" t="str">
        <f>"["&amp;'Occ T3'!A11&amp;"]"</f>
        <v>[Professional occupations]</v>
      </c>
      <c r="M47" s="91">
        <f>'Occ T1'!H81</f>
        <v>3.9599625253219584</v>
      </c>
      <c r="N47" s="91">
        <f>'Occ T1'!I81</f>
        <v>1.2182468120947698</v>
      </c>
    </row>
    <row r="49" spans="12:14" x14ac:dyDescent="0.2">
      <c r="L49" s="107" t="str">
        <f>'Occ T3'!A9</f>
        <v>12 Other managers and proprietors</v>
      </c>
      <c r="M49" s="91">
        <f>'Occ T2'!H154</f>
        <v>1.6651290116756146</v>
      </c>
      <c r="N49" s="91">
        <f>'Occ T2'!I154</f>
        <v>2.5601216896885326</v>
      </c>
    </row>
    <row r="50" spans="12:14" x14ac:dyDescent="0.2">
      <c r="L50" s="107" t="str">
        <f>'Occ T3'!A8</f>
        <v>11 Corporate managers and directors</v>
      </c>
      <c r="M50" s="91">
        <f>'Occ T2'!H153</f>
        <v>3.6045861274095037</v>
      </c>
      <c r="N50" s="91">
        <f>'Occ T2'!I153</f>
        <v>0.28877108070708424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3.0230385203946941</v>
      </c>
      <c r="N51" s="91">
        <f>'Occ T1'!I80</f>
        <v>1.0192365520725222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Stoke-on-Trent and Staffordshire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3.5959211856614068</v>
      </c>
      <c r="N82" s="94">
        <f>'Occ T2'!F119</f>
        <v>0.97953977946188431</v>
      </c>
    </row>
    <row r="83" spans="12:14" x14ac:dyDescent="0.2">
      <c r="L83" s="10" t="str">
        <f>name!D5</f>
        <v>12 Other managers and proprietors</v>
      </c>
      <c r="M83" s="94">
        <f>'Occ T2'!D9-'Occ T2'!B9</f>
        <v>0.71060520675155026</v>
      </c>
      <c r="N83" s="94">
        <f>'Occ T2'!F120</f>
        <v>4.1342506438666522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3.5132628897410445</v>
      </c>
      <c r="N84" s="94">
        <f>'Occ T2'!F121</f>
        <v>2.9649953082409297</v>
      </c>
    </row>
    <row r="85" spans="12:14" x14ac:dyDescent="0.2">
      <c r="L85" s="10" t="str">
        <f>name!D7</f>
        <v>22 Health professionals</v>
      </c>
      <c r="M85" s="94">
        <f>'Occ T2'!D11-'Occ T2'!B11</f>
        <v>2.6718978198190335</v>
      </c>
      <c r="N85" s="94">
        <f>'Occ T2'!F122</f>
        <v>3.3523840410001782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1.5887027860325222</v>
      </c>
      <c r="N86" s="94">
        <f>'Occ T2'!F123</f>
        <v>2.0964430104655865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4.3769986987870997</v>
      </c>
      <c r="N87" s="94">
        <f>'Occ T2'!F124</f>
        <v>5.2988452287186227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1.2663662752579938</v>
      </c>
      <c r="N88" s="94">
        <f>'Occ T2'!F125</f>
        <v>-0.46338516770924265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1.062995863576667</v>
      </c>
      <c r="N89" s="94">
        <f>'Occ T2'!F126</f>
        <v>0.95671276239081315</v>
      </c>
    </row>
    <row r="90" spans="12:14" x14ac:dyDescent="0.2">
      <c r="L90" s="10" t="str">
        <f>name!D12</f>
        <v>33 Protective service occupations</v>
      </c>
      <c r="M90" s="94">
        <f>'Occ T2'!D16-'Occ T2'!B16</f>
        <v>0.25774426108715254</v>
      </c>
      <c r="N90" s="94">
        <f>'Occ T2'!F127</f>
        <v>1.5013905735701401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0.51084915335142878</v>
      </c>
      <c r="N91" s="94">
        <f>'Occ T2'!F128</f>
        <v>0.58064081705814985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1.2230894872464759</v>
      </c>
      <c r="N92" s="94">
        <f>'Occ T2'!F129</f>
        <v>0.28038903108129176</v>
      </c>
    </row>
    <row r="93" spans="12:14" x14ac:dyDescent="0.2">
      <c r="L93" s="10" t="str">
        <f>name!D15</f>
        <v>41 Administrative occupations</v>
      </c>
      <c r="M93" s="94">
        <f>'Occ T2'!D19-'Occ T2'!B19</f>
        <v>-0.35520984668927369</v>
      </c>
      <c r="N93" s="94">
        <f>'Occ T2'!F130</f>
        <v>-3.2372452393416751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-0.94882158180075482</v>
      </c>
      <c r="N94" s="94">
        <f>'Occ T2'!F131</f>
        <v>-1.6710727810977097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-1.265500662670326</v>
      </c>
      <c r="N95" s="94">
        <f>'Occ T2'!F132</f>
        <v>0.29099208777626995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-2.4487848565965145</v>
      </c>
      <c r="N96" s="94">
        <f>'Occ T2'!F133</f>
        <v>-1.177361300357795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-0.23676955710914704</v>
      </c>
      <c r="N97" s="94">
        <f>'Occ T2'!F134</f>
        <v>-1.2880144166866838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-0.69604940269187043</v>
      </c>
      <c r="N98" s="94">
        <f>'Occ T2'!F135</f>
        <v>-0.4651155817976047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0.20684294319550034</v>
      </c>
      <c r="N99" s="94">
        <f>'Occ T2'!F136</f>
        <v>4.9020932661607723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-0.878183111146698</v>
      </c>
      <c r="N100" s="94">
        <f>'Occ T2'!F137</f>
        <v>0.3995139183292773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2.1825859025648764E-2</v>
      </c>
      <c r="N101" s="94">
        <f>'Occ T2'!F138</f>
        <v>-2.4741757283076371E-2</v>
      </c>
    </row>
    <row r="102" spans="12:14" x14ac:dyDescent="0.2">
      <c r="L102" s="10" t="str">
        <f>name!D24</f>
        <v>71 Sales occupations</v>
      </c>
      <c r="M102" s="94">
        <f>'Occ T2'!D28-'Occ T2'!B28</f>
        <v>-2.8475294601897794</v>
      </c>
      <c r="N102" s="94">
        <f>'Occ T2'!F139</f>
        <v>-2.1136561955877848</v>
      </c>
    </row>
    <row r="103" spans="12:14" x14ac:dyDescent="0.2">
      <c r="L103" s="10" t="str">
        <f>name!D25</f>
        <v>72 Customer service occupations</v>
      </c>
      <c r="M103" s="94">
        <f>'Occ T2'!D29-'Occ T2'!B29</f>
        <v>0.39864432756986634</v>
      </c>
      <c r="N103" s="94">
        <f>'Occ T2'!F140</f>
        <v>3.051596707193962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-2.2620469016159515</v>
      </c>
      <c r="N104" s="94">
        <f>'Occ T2'!F141</f>
        <v>2.1551891550073492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0.32612113444545088</v>
      </c>
      <c r="N105" s="94">
        <f>'Occ T2'!F142</f>
        <v>2.1346716223336237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-1.6176378298755427</v>
      </c>
      <c r="N106" s="94">
        <f>'Occ T2'!F143</f>
        <v>-1.0566213548331946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-3.0103346811629272</v>
      </c>
      <c r="N107" s="94">
        <f>'Occ T2'!F144</f>
        <v>-0.64043415796093583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5.1650000000000773</v>
      </c>
      <c r="N109" s="94">
        <f>'Occ T2'!F146</f>
        <v>22.941999999999723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Stoke-on-Trent and Staffordshire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4.3065263924129589</v>
      </c>
      <c r="N153" s="94">
        <f>'Occ T1'!H8</f>
        <v>5.1137904233285347</v>
      </c>
    </row>
    <row r="154" spans="1:14" x14ac:dyDescent="0.2">
      <c r="L154" s="10" t="str">
        <f>name!E5</f>
        <v>Professional occupations</v>
      </c>
      <c r="M154" s="94">
        <f>'Occ T1'!D9-'Occ T1'!B9</f>
        <v>12.150862194379705</v>
      </c>
      <c r="N154" s="94">
        <f>'Occ T1'!H9</f>
        <v>13.712667588425305</v>
      </c>
    </row>
    <row r="155" spans="1:14" x14ac:dyDescent="0.2">
      <c r="L155" s="10" t="str">
        <f>name!E6</f>
        <v>Associate professional occupations</v>
      </c>
      <c r="M155" s="94">
        <f>'Occ T1'!D10-'Occ T1'!B10</f>
        <v>4.3210450405197207</v>
      </c>
      <c r="N155" s="94">
        <f>'Occ T1'!H10</f>
        <v>2.8557480163911464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-1.3040314284900276</v>
      </c>
      <c r="N156" s="94">
        <f>'Occ T1'!H11</f>
        <v>-4.9083180204393884</v>
      </c>
    </row>
    <row r="157" spans="1:14" x14ac:dyDescent="0.2">
      <c r="L157" s="10" t="str">
        <f>name!E8</f>
        <v>Skilled trades occupations</v>
      </c>
      <c r="M157" s="94">
        <f>'Occ T1'!D12-'Occ T1'!B12</f>
        <v>-4.6471044790678633</v>
      </c>
      <c r="N157" s="94">
        <f>'Occ T1'!H12</f>
        <v>-2.6394992110658109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-0.6495143089255464</v>
      </c>
      <c r="N158" s="94">
        <f>'Occ T1'!H13</f>
        <v>5.276865427206971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-2.4488851326199139</v>
      </c>
      <c r="N159" s="94">
        <f>'Occ T1'!H14</f>
        <v>0.93794051160617542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-1.9359257671705024</v>
      </c>
      <c r="N160" s="94">
        <f>'Occ T1'!H15</f>
        <v>4.2898607773409729</v>
      </c>
    </row>
    <row r="161" spans="12:14" x14ac:dyDescent="0.2">
      <c r="L161" s="10" t="str">
        <f>name!E12</f>
        <v>Elementary occupations</v>
      </c>
      <c r="M161" s="94">
        <f>'Occ T1'!D16-'Occ T1'!B16</f>
        <v>-4.6279725110384717</v>
      </c>
      <c r="N161" s="94">
        <f>'Occ T1'!H16</f>
        <v>-1.6970555127941296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5.1650000000000205</v>
      </c>
      <c r="N163" s="94">
        <f>'Occ T1'!H18</f>
        <v>22.941999999999776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Stoke-on-Trent and Staffordshire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22.618188825252602</v>
      </c>
      <c r="N5" s="87">
        <f>SUM(N6:N7)</f>
        <v>23.745658910726153</v>
      </c>
      <c r="O5" s="87">
        <f t="shared" ref="O5:AL5" si="1">SUM(O6:O7)</f>
        <v>25.252784177175201</v>
      </c>
      <c r="P5" s="87">
        <f t="shared" si="1"/>
        <v>26.255847451063353</v>
      </c>
      <c r="Q5" s="87">
        <f t="shared" si="1"/>
        <v>25.808094464128331</v>
      </c>
      <c r="R5" s="87">
        <f t="shared" si="1"/>
        <v>26.820049532700921</v>
      </c>
      <c r="S5" s="87">
        <f t="shared" si="1"/>
        <v>28.311560812259607</v>
      </c>
      <c r="T5" s="87">
        <f t="shared" si="1"/>
        <v>29.182113954913028</v>
      </c>
      <c r="U5" s="87">
        <f t="shared" si="1"/>
        <v>30.105786931739662</v>
      </c>
      <c r="V5" s="87">
        <f t="shared" si="1"/>
        <v>30.303254297307696</v>
      </c>
      <c r="W5" s="87">
        <f t="shared" si="1"/>
        <v>31.12657592511388</v>
      </c>
      <c r="X5" s="87">
        <f t="shared" si="1"/>
        <v>30.36996511470366</v>
      </c>
      <c r="Y5" s="87">
        <f t="shared" si="1"/>
        <v>30.812278325038491</v>
      </c>
      <c r="Z5" s="87">
        <f t="shared" si="1"/>
        <v>31.261394888836207</v>
      </c>
      <c r="AA5" s="87">
        <f t="shared" si="1"/>
        <v>31.725173938799813</v>
      </c>
      <c r="AB5" s="87">
        <f t="shared" si="1"/>
        <v>32.134081192291291</v>
      </c>
      <c r="AC5" s="87">
        <f t="shared" si="1"/>
        <v>32.517764312469346</v>
      </c>
      <c r="AD5" s="87">
        <f t="shared" si="1"/>
        <v>32.892070424893326</v>
      </c>
      <c r="AE5" s="87">
        <f t="shared" si="1"/>
        <v>33.279489501777682</v>
      </c>
      <c r="AF5" s="87">
        <f t="shared" si="1"/>
        <v>33.672620674018212</v>
      </c>
      <c r="AG5" s="87">
        <f t="shared" si="1"/>
        <v>34.090868971468048</v>
      </c>
      <c r="AH5" s="87">
        <f t="shared" si="1"/>
        <v>34.504787948610286</v>
      </c>
      <c r="AI5" s="87">
        <f t="shared" si="1"/>
        <v>34.919636122453326</v>
      </c>
      <c r="AJ5" s="87">
        <f t="shared" si="1"/>
        <v>35.346150484242969</v>
      </c>
      <c r="AK5" s="87">
        <f t="shared" si="1"/>
        <v>35.788655154771661</v>
      </c>
      <c r="AL5" s="87">
        <f t="shared" si="1"/>
        <v>36.240366348442414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15.77976783317269</v>
      </c>
      <c r="N6" s="11">
        <v>16.553312256332251</v>
      </c>
      <c r="O6" s="11">
        <v>17.518905651854638</v>
      </c>
      <c r="P6" s="11">
        <v>18.251802302254312</v>
      </c>
      <c r="Q6" s="11">
        <v>17.190737918454516</v>
      </c>
      <c r="R6" s="11">
        <v>18.564461207307264</v>
      </c>
      <c r="S6" s="11">
        <v>20.38118886348688</v>
      </c>
      <c r="T6" s="11">
        <v>20.497901067519404</v>
      </c>
      <c r="U6" s="11">
        <v>21.520305458917591</v>
      </c>
      <c r="V6" s="11">
        <v>21.655196509733251</v>
      </c>
      <c r="W6" s="11">
        <v>22.160382392968671</v>
      </c>
      <c r="X6" s="11">
        <v>19.956970899262021</v>
      </c>
      <c r="Y6" s="11">
        <v>20.177709950039461</v>
      </c>
      <c r="Z6" s="11">
        <v>20.431120571605135</v>
      </c>
      <c r="AA6" s="11">
        <v>20.702191604451858</v>
      </c>
      <c r="AB6" s="11">
        <v>20.922137363180479</v>
      </c>
      <c r="AC6" s="11">
        <v>21.130841219064521</v>
      </c>
      <c r="AD6" s="11">
        <v>21.337307998692911</v>
      </c>
      <c r="AE6" s="11">
        <v>21.552098058320496</v>
      </c>
      <c r="AF6" s="11">
        <v>21.76367323175095</v>
      </c>
      <c r="AG6" s="11">
        <v>21.991953019733671</v>
      </c>
      <c r="AH6" s="11">
        <v>22.214824111642333</v>
      </c>
      <c r="AI6" s="11">
        <v>22.440678188634951</v>
      </c>
      <c r="AJ6" s="11">
        <v>22.671880177445018</v>
      </c>
      <c r="AK6" s="11">
        <v>22.904106308207652</v>
      </c>
      <c r="AL6" s="11">
        <v>23.139922172430555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6.8384209920799126</v>
      </c>
      <c r="N7" s="11">
        <v>7.1923466543939014</v>
      </c>
      <c r="O7" s="11">
        <v>7.7338785253205611</v>
      </c>
      <c r="P7" s="11">
        <v>8.0040451488090412</v>
      </c>
      <c r="Q7" s="11">
        <v>8.6173565456738128</v>
      </c>
      <c r="R7" s="11">
        <v>8.2555883253936582</v>
      </c>
      <c r="S7" s="11">
        <v>7.930371948772728</v>
      </c>
      <c r="T7" s="11">
        <v>8.6842128873936257</v>
      </c>
      <c r="U7" s="11">
        <v>8.585481472822071</v>
      </c>
      <c r="V7" s="11">
        <v>8.6480577875744444</v>
      </c>
      <c r="W7" s="11">
        <v>8.9661935321452084</v>
      </c>
      <c r="X7" s="11">
        <v>10.412994215441637</v>
      </c>
      <c r="Y7" s="11">
        <v>10.634568374999029</v>
      </c>
      <c r="Z7" s="11">
        <v>10.830274317231074</v>
      </c>
      <c r="AA7" s="11">
        <v>11.022982334347954</v>
      </c>
      <c r="AB7" s="11">
        <v>11.211943829110812</v>
      </c>
      <c r="AC7" s="11">
        <v>11.386923093404823</v>
      </c>
      <c r="AD7" s="11">
        <v>11.554762426200416</v>
      </c>
      <c r="AE7" s="11">
        <v>11.727391443457185</v>
      </c>
      <c r="AF7" s="11">
        <v>11.908947442267264</v>
      </c>
      <c r="AG7" s="11">
        <v>12.098915951734378</v>
      </c>
      <c r="AH7" s="11">
        <v>12.289963836967955</v>
      </c>
      <c r="AI7" s="11">
        <v>12.478957933818373</v>
      </c>
      <c r="AJ7" s="11">
        <v>12.674270306797951</v>
      </c>
      <c r="AK7" s="11">
        <v>12.884548846564007</v>
      </c>
      <c r="AL7" s="11">
        <v>13.100444176011861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55.819917572534905</v>
      </c>
      <c r="N9" s="87">
        <f>SUM(N10:N13)</f>
        <v>54.549316102556972</v>
      </c>
      <c r="O9" s="87">
        <f t="shared" ref="O9:AL9" si="3">SUM(O10:O13)</f>
        <v>55.720515561775336</v>
      </c>
      <c r="P9" s="87">
        <f t="shared" si="3"/>
        <v>57.391825916199281</v>
      </c>
      <c r="Q9" s="87">
        <f t="shared" si="3"/>
        <v>56.689299256355255</v>
      </c>
      <c r="R9" s="87">
        <f t="shared" si="3"/>
        <v>56.696858218394375</v>
      </c>
      <c r="S9" s="87">
        <f t="shared" si="3"/>
        <v>62.32525820938551</v>
      </c>
      <c r="T9" s="87">
        <f t="shared" si="3"/>
        <v>62.002323356733747</v>
      </c>
      <c r="U9" s="87">
        <f t="shared" si="3"/>
        <v>64.942814997274397</v>
      </c>
      <c r="V9" s="87">
        <f t="shared" si="3"/>
        <v>65.895102882272894</v>
      </c>
      <c r="W9" s="87">
        <f t="shared" si="3"/>
        <v>68.847720412774081</v>
      </c>
      <c r="X9" s="87">
        <f t="shared" si="3"/>
        <v>70.808593901123146</v>
      </c>
      <c r="Y9" s="87">
        <f t="shared" si="3"/>
        <v>71.603483088722342</v>
      </c>
      <c r="Z9" s="87">
        <f t="shared" si="3"/>
        <v>72.551539507588075</v>
      </c>
      <c r="AA9" s="87">
        <f t="shared" si="3"/>
        <v>73.57280131091575</v>
      </c>
      <c r="AB9" s="87">
        <f t="shared" si="3"/>
        <v>74.428322295882438</v>
      </c>
      <c r="AC9" s="87">
        <f t="shared" si="3"/>
        <v>75.256291913848116</v>
      </c>
      <c r="AD9" s="87">
        <f t="shared" si="3"/>
        <v>76.06549277080336</v>
      </c>
      <c r="AE9" s="87">
        <f t="shared" si="3"/>
        <v>76.847119971279739</v>
      </c>
      <c r="AF9" s="87">
        <f t="shared" si="3"/>
        <v>77.63964719272262</v>
      </c>
      <c r="AG9" s="87">
        <f t="shared" si="3"/>
        <v>78.470371958374272</v>
      </c>
      <c r="AH9" s="87">
        <f t="shared" si="3"/>
        <v>79.3015832813835</v>
      </c>
      <c r="AI9" s="87">
        <f t="shared" si="3"/>
        <v>80.117086869042595</v>
      </c>
      <c r="AJ9" s="87">
        <f t="shared" si="3"/>
        <v>80.944111162524663</v>
      </c>
      <c r="AK9" s="87">
        <f t="shared" si="3"/>
        <v>81.766245738561935</v>
      </c>
      <c r="AL9" s="87">
        <f t="shared" si="3"/>
        <v>82.560388001199385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14.072436649119703</v>
      </c>
      <c r="N10" s="11">
        <v>12.967700593726629</v>
      </c>
      <c r="O10" s="11">
        <v>13.48555973512669</v>
      </c>
      <c r="P10" s="11">
        <v>14.100151227027617</v>
      </c>
      <c r="Q10" s="11">
        <v>14.176077963089655</v>
      </c>
      <c r="R10" s="11">
        <v>15.184919727182509</v>
      </c>
      <c r="S10" s="11">
        <v>16.359015493105311</v>
      </c>
      <c r="T10" s="11">
        <v>15.746519556409456</v>
      </c>
      <c r="U10" s="11">
        <v>17.851297243329029</v>
      </c>
      <c r="V10" s="11">
        <v>17.7706067457177</v>
      </c>
      <c r="W10" s="11">
        <v>18.698182616923553</v>
      </c>
      <c r="X10" s="11">
        <v>18.655819076431225</v>
      </c>
      <c r="Y10" s="11">
        <v>18.880861140412001</v>
      </c>
      <c r="Z10" s="11">
        <v>19.15304411418369</v>
      </c>
      <c r="AA10" s="11">
        <v>19.426298224837915</v>
      </c>
      <c r="AB10" s="11">
        <v>19.648320299061389</v>
      </c>
      <c r="AC10" s="11">
        <v>19.85046749434218</v>
      </c>
      <c r="AD10" s="11">
        <v>20.039849714939759</v>
      </c>
      <c r="AE10" s="11">
        <v>20.226394394406157</v>
      </c>
      <c r="AF10" s="11">
        <v>20.416251875736222</v>
      </c>
      <c r="AG10" s="11">
        <v>20.626279066129875</v>
      </c>
      <c r="AH10" s="11">
        <v>20.831019404886955</v>
      </c>
      <c r="AI10" s="11">
        <v>21.038409430916115</v>
      </c>
      <c r="AJ10" s="11">
        <v>21.243397674348635</v>
      </c>
      <c r="AK10" s="11">
        <v>21.453973016006156</v>
      </c>
      <c r="AL10" s="11">
        <v>21.663177925164483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14.229906871011378</v>
      </c>
      <c r="N11" s="11">
        <v>14.52507862871272</v>
      </c>
      <c r="O11" s="11">
        <v>14.946212903153489</v>
      </c>
      <c r="P11" s="11">
        <v>15.307175222145341</v>
      </c>
      <c r="Q11" s="11">
        <v>15.950655595489916</v>
      </c>
      <c r="R11" s="11">
        <v>14.985582510623907</v>
      </c>
      <c r="S11" s="11">
        <v>17.018828270053284</v>
      </c>
      <c r="T11" s="11">
        <v>17.817440835773915</v>
      </c>
      <c r="U11" s="11">
        <v>17.499967506577132</v>
      </c>
      <c r="V11" s="11">
        <v>17.94693885940314</v>
      </c>
      <c r="W11" s="11">
        <v>17.65748033044294</v>
      </c>
      <c r="X11" s="11">
        <v>18.32311134713121</v>
      </c>
      <c r="Y11" s="11">
        <v>18.529029562865933</v>
      </c>
      <c r="Z11" s="11">
        <v>18.74785781429161</v>
      </c>
      <c r="AA11" s="11">
        <v>18.997214229564804</v>
      </c>
      <c r="AB11" s="11">
        <v>19.204006275527064</v>
      </c>
      <c r="AC11" s="11">
        <v>19.400279037373416</v>
      </c>
      <c r="AD11" s="11">
        <v>19.589797649838783</v>
      </c>
      <c r="AE11" s="11">
        <v>19.751383154793743</v>
      </c>
      <c r="AF11" s="11">
        <v>19.935367133244878</v>
      </c>
      <c r="AG11" s="11">
        <v>20.11690327123365</v>
      </c>
      <c r="AH11" s="11">
        <v>20.300832081650434</v>
      </c>
      <c r="AI11" s="11">
        <v>20.483398095181816</v>
      </c>
      <c r="AJ11" s="11">
        <v>20.667734381180384</v>
      </c>
      <c r="AK11" s="11">
        <v>20.846949611766</v>
      </c>
      <c r="AL11" s="11">
        <v>21.009864371443118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12.495114475766492</v>
      </c>
      <c r="N12" s="11">
        <v>13.204331219603198</v>
      </c>
      <c r="O12" s="11">
        <v>13.543601053954713</v>
      </c>
      <c r="P12" s="11">
        <v>13.019843146548551</v>
      </c>
      <c r="Q12" s="11">
        <v>12.16415058777072</v>
      </c>
      <c r="R12" s="11">
        <v>11.975747397710142</v>
      </c>
      <c r="S12" s="11">
        <v>12.751762800013781</v>
      </c>
      <c r="T12" s="11">
        <v>12.168094242597194</v>
      </c>
      <c r="U12" s="11">
        <v>12.223854053955945</v>
      </c>
      <c r="V12" s="11">
        <v>12.866779064056454</v>
      </c>
      <c r="W12" s="11">
        <v>13.564450183742665</v>
      </c>
      <c r="X12" s="11">
        <v>13.705050522578755</v>
      </c>
      <c r="Y12" s="11">
        <v>13.826799697880997</v>
      </c>
      <c r="Z12" s="11">
        <v>13.983952339243219</v>
      </c>
      <c r="AA12" s="11">
        <v>14.154359028287292</v>
      </c>
      <c r="AB12" s="11">
        <v>14.302556352854191</v>
      </c>
      <c r="AC12" s="11">
        <v>14.458376796700733</v>
      </c>
      <c r="AD12" s="11">
        <v>14.614241381494731</v>
      </c>
      <c r="AE12" s="11">
        <v>14.7588715501025</v>
      </c>
      <c r="AF12" s="11">
        <v>14.890812422046857</v>
      </c>
      <c r="AG12" s="11">
        <v>15.025445818406983</v>
      </c>
      <c r="AH12" s="11">
        <v>15.167123343842741</v>
      </c>
      <c r="AI12" s="11">
        <v>15.291385265058075</v>
      </c>
      <c r="AJ12" s="11">
        <v>15.418178762854755</v>
      </c>
      <c r="AK12" s="11">
        <v>15.543006465815235</v>
      </c>
      <c r="AL12" s="11">
        <v>15.660893194208251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15.022459576637331</v>
      </c>
      <c r="N13" s="11">
        <v>13.852205660514432</v>
      </c>
      <c r="O13" s="11">
        <v>13.74514186954044</v>
      </c>
      <c r="P13" s="11">
        <v>14.964656320477772</v>
      </c>
      <c r="Q13" s="11">
        <v>14.39841511000496</v>
      </c>
      <c r="R13" s="11">
        <v>14.550608582877816</v>
      </c>
      <c r="S13" s="11">
        <v>16.195651646213136</v>
      </c>
      <c r="T13" s="11">
        <v>16.27026872195318</v>
      </c>
      <c r="U13" s="11">
        <v>17.367696193412282</v>
      </c>
      <c r="V13" s="11">
        <v>17.310778213095606</v>
      </c>
      <c r="W13" s="11">
        <v>18.927607281664915</v>
      </c>
      <c r="X13" s="11">
        <v>20.124612954981959</v>
      </c>
      <c r="Y13" s="11">
        <v>20.366792687563404</v>
      </c>
      <c r="Z13" s="11">
        <v>20.666685239869555</v>
      </c>
      <c r="AA13" s="11">
        <v>20.994929828225736</v>
      </c>
      <c r="AB13" s="11">
        <v>21.273439368439792</v>
      </c>
      <c r="AC13" s="11">
        <v>21.547168585431791</v>
      </c>
      <c r="AD13" s="11">
        <v>21.821604024530092</v>
      </c>
      <c r="AE13" s="11">
        <v>22.110470871977345</v>
      </c>
      <c r="AF13" s="11">
        <v>22.397215761694657</v>
      </c>
      <c r="AG13" s="11">
        <v>22.701743802603779</v>
      </c>
      <c r="AH13" s="11">
        <v>23.002608451003383</v>
      </c>
      <c r="AI13" s="11">
        <v>23.303894077886589</v>
      </c>
      <c r="AJ13" s="11">
        <v>23.614800344140892</v>
      </c>
      <c r="AK13" s="11">
        <v>23.922316644974551</v>
      </c>
      <c r="AL13" s="11">
        <v>24.226452510383538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35.078855303688158</v>
      </c>
      <c r="N15" s="87">
        <f>SUM(N16:N20)</f>
        <v>34.251532036925411</v>
      </c>
      <c r="O15" s="87">
        <f t="shared" ref="O15:AL15" si="5">SUM(O16:O20)</f>
        <v>35.896244128458051</v>
      </c>
      <c r="P15" s="87">
        <f t="shared" si="5"/>
        <v>36.2998109421262</v>
      </c>
      <c r="Q15" s="87">
        <f t="shared" si="5"/>
        <v>36.395261161498375</v>
      </c>
      <c r="R15" s="87">
        <f t="shared" si="5"/>
        <v>37.020301262892374</v>
      </c>
      <c r="S15" s="87">
        <f t="shared" si="5"/>
        <v>38.369934023860139</v>
      </c>
      <c r="T15" s="87">
        <f t="shared" si="5"/>
        <v>39.246360655116213</v>
      </c>
      <c r="U15" s="87">
        <f t="shared" si="5"/>
        <v>39.908668786496662</v>
      </c>
      <c r="V15" s="87">
        <f t="shared" si="5"/>
        <v>40.08594194185455</v>
      </c>
      <c r="W15" s="87">
        <f t="shared" si="5"/>
        <v>41.341346303412095</v>
      </c>
      <c r="X15" s="87">
        <f t="shared" si="5"/>
        <v>39.257732103700178</v>
      </c>
      <c r="Y15" s="87">
        <f t="shared" si="5"/>
        <v>39.517254889275115</v>
      </c>
      <c r="Z15" s="87">
        <f t="shared" si="5"/>
        <v>39.912133753155366</v>
      </c>
      <c r="AA15" s="87">
        <f t="shared" si="5"/>
        <v>40.38482399065704</v>
      </c>
      <c r="AB15" s="87">
        <f t="shared" si="5"/>
        <v>40.751763195604177</v>
      </c>
      <c r="AC15" s="87">
        <f t="shared" si="5"/>
        <v>41.093552024789801</v>
      </c>
      <c r="AD15" s="87">
        <f t="shared" si="5"/>
        <v>41.415203645124251</v>
      </c>
      <c r="AE15" s="87">
        <f t="shared" si="5"/>
        <v>41.749626998635826</v>
      </c>
      <c r="AF15" s="87">
        <f t="shared" si="5"/>
        <v>42.088651889673926</v>
      </c>
      <c r="AG15" s="87">
        <f t="shared" si="5"/>
        <v>42.438278190751866</v>
      </c>
      <c r="AH15" s="87">
        <f t="shared" si="5"/>
        <v>42.774394464382951</v>
      </c>
      <c r="AI15" s="87">
        <f t="shared" si="5"/>
        <v>43.108175033088656</v>
      </c>
      <c r="AJ15" s="87">
        <f t="shared" si="5"/>
        <v>43.474624443448974</v>
      </c>
      <c r="AK15" s="87">
        <f t="shared" si="5"/>
        <v>43.832072011351379</v>
      </c>
      <c r="AL15" s="87">
        <f t="shared" si="5"/>
        <v>44.197094319803242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4.9052416286246734</v>
      </c>
      <c r="N16" s="11">
        <v>4.7232066137459139</v>
      </c>
      <c r="O16" s="11">
        <v>4.9247406818611532</v>
      </c>
      <c r="P16" s="11">
        <v>5.1294446031053038</v>
      </c>
      <c r="Q16" s="11">
        <v>4.5931299858028813</v>
      </c>
      <c r="R16" s="11">
        <v>4.6678499848945201</v>
      </c>
      <c r="S16" s="11">
        <v>5.0324513891046543</v>
      </c>
      <c r="T16" s="11">
        <v>5.4816430001110721</v>
      </c>
      <c r="U16" s="11">
        <v>5.8680935668498773</v>
      </c>
      <c r="V16" s="11">
        <v>5.4624334818522247</v>
      </c>
      <c r="W16" s="11">
        <v>5.9342162601525139</v>
      </c>
      <c r="X16" s="11">
        <v>5.0364359626521695</v>
      </c>
      <c r="Y16" s="11">
        <v>5.0729701893832271</v>
      </c>
      <c r="Z16" s="11">
        <v>5.1179817847485971</v>
      </c>
      <c r="AA16" s="11">
        <v>5.162769895389161</v>
      </c>
      <c r="AB16" s="11">
        <v>5.1948822695154293</v>
      </c>
      <c r="AC16" s="11">
        <v>5.226057720272868</v>
      </c>
      <c r="AD16" s="11">
        <v>5.2536902179123155</v>
      </c>
      <c r="AE16" s="11">
        <v>5.2814043102077406</v>
      </c>
      <c r="AF16" s="11">
        <v>5.304567495342317</v>
      </c>
      <c r="AG16" s="11">
        <v>5.330173799835463</v>
      </c>
      <c r="AH16" s="11">
        <v>5.3571264314512295</v>
      </c>
      <c r="AI16" s="11">
        <v>5.3830009966605719</v>
      </c>
      <c r="AJ16" s="11">
        <v>5.4100946904007809</v>
      </c>
      <c r="AK16" s="11">
        <v>5.4405044705053935</v>
      </c>
      <c r="AL16" s="11">
        <v>5.4708310924432713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5.2709795923774925</v>
      </c>
      <c r="N17" s="11">
        <v>6.4970496290120767</v>
      </c>
      <c r="O17" s="11">
        <v>6.478564724558864</v>
      </c>
      <c r="P17" s="11">
        <v>6.3219230712950516</v>
      </c>
      <c r="Q17" s="11">
        <v>6.5868075354415687</v>
      </c>
      <c r="R17" s="11">
        <v>6.2544452394946592</v>
      </c>
      <c r="S17" s="11">
        <v>6.9678285599886962</v>
      </c>
      <c r="T17" s="11">
        <v>6.9744621220068295</v>
      </c>
      <c r="U17" s="11">
        <v>7.3606797288165771</v>
      </c>
      <c r="V17" s="11">
        <v>7.2561948045322282</v>
      </c>
      <c r="W17" s="11">
        <v>7.3174411030713262</v>
      </c>
      <c r="X17" s="11">
        <v>7.1464230448244361</v>
      </c>
      <c r="Y17" s="11">
        <v>7.2349820916715801</v>
      </c>
      <c r="Z17" s="11">
        <v>7.3268202018988049</v>
      </c>
      <c r="AA17" s="11">
        <v>7.4297209910414512</v>
      </c>
      <c r="AB17" s="11">
        <v>7.5143287218002826</v>
      </c>
      <c r="AC17" s="11">
        <v>7.5935771327090187</v>
      </c>
      <c r="AD17" s="11">
        <v>7.6705768149018807</v>
      </c>
      <c r="AE17" s="11">
        <v>7.7510078411224841</v>
      </c>
      <c r="AF17" s="11">
        <v>7.8278000494698343</v>
      </c>
      <c r="AG17" s="11">
        <v>7.9043440978118529</v>
      </c>
      <c r="AH17" s="11">
        <v>7.9736487155932183</v>
      </c>
      <c r="AI17" s="11">
        <v>8.0404557744562215</v>
      </c>
      <c r="AJ17" s="11">
        <v>8.1187994116203761</v>
      </c>
      <c r="AK17" s="11">
        <v>8.1972775388278158</v>
      </c>
      <c r="AL17" s="11">
        <v>8.2741538654621394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3.4088359405175268</v>
      </c>
      <c r="N18" s="11">
        <v>3.6829211816391543</v>
      </c>
      <c r="O18" s="11">
        <v>3.7905059166785389</v>
      </c>
      <c r="P18" s="11">
        <v>3.2705104340474223</v>
      </c>
      <c r="Q18" s="11">
        <v>3.3315400080407196</v>
      </c>
      <c r="R18" s="11">
        <v>3.3408855361221739</v>
      </c>
      <c r="S18" s="11">
        <v>3.6671657312808614</v>
      </c>
      <c r="T18" s="11">
        <v>3.4257939012108545</v>
      </c>
      <c r="U18" s="11">
        <v>3.515499053949819</v>
      </c>
      <c r="V18" s="11">
        <v>3.398356123699708</v>
      </c>
      <c r="W18" s="11">
        <v>3.5986297972093264</v>
      </c>
      <c r="X18" s="11">
        <v>4.0342664030483757</v>
      </c>
      <c r="Y18" s="11">
        <v>4.1118694863637808</v>
      </c>
      <c r="Z18" s="11">
        <v>4.1948770673013192</v>
      </c>
      <c r="AA18" s="11">
        <v>4.2842052316105264</v>
      </c>
      <c r="AB18" s="11">
        <v>4.3667268931970886</v>
      </c>
      <c r="AC18" s="11">
        <v>4.4433797359795975</v>
      </c>
      <c r="AD18" s="11">
        <v>4.5187243605720306</v>
      </c>
      <c r="AE18" s="11">
        <v>4.5857214581723547</v>
      </c>
      <c r="AF18" s="11">
        <v>4.6665380792805777</v>
      </c>
      <c r="AG18" s="11">
        <v>4.737225835529423</v>
      </c>
      <c r="AH18" s="11">
        <v>4.8066211551094904</v>
      </c>
      <c r="AI18" s="11">
        <v>4.8695594586209463</v>
      </c>
      <c r="AJ18" s="11">
        <v>4.951662275837684</v>
      </c>
      <c r="AK18" s="11">
        <v>5.0172418137213723</v>
      </c>
      <c r="AL18" s="11">
        <v>5.1000203707794665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4.466499059822775</v>
      </c>
      <c r="N19" s="11">
        <v>3.8864491488676727</v>
      </c>
      <c r="O19" s="11">
        <v>4.4783837188779803</v>
      </c>
      <c r="P19" s="11">
        <v>4.9938966434202339</v>
      </c>
      <c r="Q19" s="11">
        <v>4.9906333602850452</v>
      </c>
      <c r="R19" s="11">
        <v>5.5998733569864578</v>
      </c>
      <c r="S19" s="11">
        <v>5.040550184384724</v>
      </c>
      <c r="T19" s="11">
        <v>5.4099986885885691</v>
      </c>
      <c r="U19" s="11">
        <v>5.1630190717075424</v>
      </c>
      <c r="V19" s="11">
        <v>6.1468758749998536</v>
      </c>
      <c r="W19" s="11">
        <v>6.1107225103378866</v>
      </c>
      <c r="X19" s="11">
        <v>5.7620462895727664</v>
      </c>
      <c r="Y19" s="11">
        <v>5.7019992689692582</v>
      </c>
      <c r="Z19" s="11">
        <v>5.7407926100407671</v>
      </c>
      <c r="AA19" s="11">
        <v>5.8344622657857119</v>
      </c>
      <c r="AB19" s="11">
        <v>5.9095316510260654</v>
      </c>
      <c r="AC19" s="11">
        <v>5.9857670483269576</v>
      </c>
      <c r="AD19" s="11">
        <v>6.0567792088512888</v>
      </c>
      <c r="AE19" s="11">
        <v>6.1304692832590186</v>
      </c>
      <c r="AF19" s="11">
        <v>6.2057806990941975</v>
      </c>
      <c r="AG19" s="11">
        <v>6.2870468598767149</v>
      </c>
      <c r="AH19" s="11">
        <v>6.3617447698621268</v>
      </c>
      <c r="AI19" s="11">
        <v>6.4422382761020023</v>
      </c>
      <c r="AJ19" s="11">
        <v>6.5286095051863304</v>
      </c>
      <c r="AK19" s="11">
        <v>6.6092434097027057</v>
      </c>
      <c r="AL19" s="11">
        <v>6.6913633273960365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17.027299082345696</v>
      </c>
      <c r="N20" s="11">
        <v>15.461905463660591</v>
      </c>
      <c r="O20" s="11">
        <v>16.224049086481511</v>
      </c>
      <c r="P20" s="11">
        <v>16.584036190258193</v>
      </c>
      <c r="Q20" s="11">
        <v>16.89315027192816</v>
      </c>
      <c r="R20" s="11">
        <v>17.157247145394564</v>
      </c>
      <c r="S20" s="11">
        <v>17.661938159101204</v>
      </c>
      <c r="T20" s="11">
        <v>17.954462943198891</v>
      </c>
      <c r="U20" s="11">
        <v>18.00137736517285</v>
      </c>
      <c r="V20" s="11">
        <v>17.822081656770536</v>
      </c>
      <c r="W20" s="11">
        <v>18.38033663264104</v>
      </c>
      <c r="X20" s="11">
        <v>17.278560403602437</v>
      </c>
      <c r="Y20" s="11">
        <v>17.395433852887273</v>
      </c>
      <c r="Z20" s="11">
        <v>17.531662089165877</v>
      </c>
      <c r="AA20" s="11">
        <v>17.673665606830195</v>
      </c>
      <c r="AB20" s="11">
        <v>17.766293660065312</v>
      </c>
      <c r="AC20" s="11">
        <v>17.844770387501363</v>
      </c>
      <c r="AD20" s="11">
        <v>17.915433042886736</v>
      </c>
      <c r="AE20" s="11">
        <v>18.00102410587423</v>
      </c>
      <c r="AF20" s="11">
        <v>18.083965566487002</v>
      </c>
      <c r="AG20" s="11">
        <v>18.179487597698415</v>
      </c>
      <c r="AH20" s="11">
        <v>18.275253392366881</v>
      </c>
      <c r="AI20" s="11">
        <v>18.372920527248919</v>
      </c>
      <c r="AJ20" s="11">
        <v>18.4654585604038</v>
      </c>
      <c r="AK20" s="11">
        <v>18.567804778594091</v>
      </c>
      <c r="AL20" s="11">
        <v>18.660725663722332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37.940523621569298</v>
      </c>
      <c r="N22" s="87">
        <f>SUM(N23:N24)</f>
        <v>37.040784188605009</v>
      </c>
      <c r="O22" s="87">
        <f t="shared" ref="O22:AL22" si="7">SUM(O23:O24)</f>
        <v>38.366615647986556</v>
      </c>
      <c r="P22" s="87">
        <f t="shared" si="7"/>
        <v>37.403698498831368</v>
      </c>
      <c r="Q22" s="87">
        <f t="shared" si="7"/>
        <v>37.541370419327293</v>
      </c>
      <c r="R22" s="87">
        <f t="shared" si="7"/>
        <v>38.749505850935101</v>
      </c>
      <c r="S22" s="87">
        <f t="shared" si="7"/>
        <v>38.464425153651646</v>
      </c>
      <c r="T22" s="87">
        <f t="shared" si="7"/>
        <v>39.331740868292876</v>
      </c>
      <c r="U22" s="87">
        <f t="shared" si="7"/>
        <v>38.811322179914107</v>
      </c>
      <c r="V22" s="87">
        <f t="shared" si="7"/>
        <v>36.263385894427458</v>
      </c>
      <c r="W22" s="87">
        <f t="shared" si="7"/>
        <v>37.445474422445074</v>
      </c>
      <c r="X22" s="87">
        <f t="shared" si="7"/>
        <v>36.114296806189799</v>
      </c>
      <c r="Y22" s="87">
        <f t="shared" si="7"/>
        <v>36.105011515808286</v>
      </c>
      <c r="Z22" s="87">
        <f t="shared" si="7"/>
        <v>36.055719461611808</v>
      </c>
      <c r="AA22" s="87">
        <f t="shared" si="7"/>
        <v>36.007113274921785</v>
      </c>
      <c r="AB22" s="87">
        <f t="shared" si="7"/>
        <v>35.836028908907615</v>
      </c>
      <c r="AC22" s="87">
        <f t="shared" si="7"/>
        <v>35.575946753771909</v>
      </c>
      <c r="AD22" s="87">
        <f t="shared" si="7"/>
        <v>35.294464216236733</v>
      </c>
      <c r="AE22" s="87">
        <f t="shared" si="7"/>
        <v>34.982173522487479</v>
      </c>
      <c r="AF22" s="87">
        <f t="shared" si="7"/>
        <v>34.65300890657771</v>
      </c>
      <c r="AG22" s="87">
        <f t="shared" si="7"/>
        <v>34.336017613392258</v>
      </c>
      <c r="AH22" s="87">
        <f t="shared" si="7"/>
        <v>33.995415665081971</v>
      </c>
      <c r="AI22" s="87">
        <f t="shared" si="7"/>
        <v>33.656958788373565</v>
      </c>
      <c r="AJ22" s="87">
        <f t="shared" si="7"/>
        <v>33.256877848828111</v>
      </c>
      <c r="AK22" s="87">
        <f t="shared" si="7"/>
        <v>32.872145654384973</v>
      </c>
      <c r="AL22" s="87">
        <f t="shared" si="7"/>
        <v>32.537156402005685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29.492314264259299</v>
      </c>
      <c r="N23" s="11">
        <v>29.397136762396087</v>
      </c>
      <c r="O23" s="11">
        <v>30.740043860992969</v>
      </c>
      <c r="P23" s="11">
        <v>29.686570290623546</v>
      </c>
      <c r="Q23" s="11">
        <v>29.972091486628255</v>
      </c>
      <c r="R23" s="11">
        <v>31.537528147630031</v>
      </c>
      <c r="S23" s="11">
        <v>31.337077656716364</v>
      </c>
      <c r="T23" s="11">
        <v>31.857224450879219</v>
      </c>
      <c r="U23" s="11">
        <v>31.337683228878173</v>
      </c>
      <c r="V23" s="11">
        <v>29.864930269681778</v>
      </c>
      <c r="W23" s="11">
        <v>31.182318300940757</v>
      </c>
      <c r="X23" s="11">
        <v>29.125303196028369</v>
      </c>
      <c r="Y23" s="11">
        <v>29.166889224980284</v>
      </c>
      <c r="Z23" s="11">
        <v>29.198099720235039</v>
      </c>
      <c r="AA23" s="11">
        <v>29.233635851844404</v>
      </c>
      <c r="AB23" s="11">
        <v>29.192410635451886</v>
      </c>
      <c r="AC23" s="11">
        <v>29.115915643270405</v>
      </c>
      <c r="AD23" s="11">
        <v>29.003101720407223</v>
      </c>
      <c r="AE23" s="11">
        <v>28.879471657486057</v>
      </c>
      <c r="AF23" s="11">
        <v>28.756566989200209</v>
      </c>
      <c r="AG23" s="11">
        <v>28.65171592288393</v>
      </c>
      <c r="AH23" s="11">
        <v>28.535220192003447</v>
      </c>
      <c r="AI23" s="11">
        <v>28.401286461459534</v>
      </c>
      <c r="AJ23" s="11">
        <v>28.264650558095234</v>
      </c>
      <c r="AK23" s="11">
        <v>28.112990322857311</v>
      </c>
      <c r="AL23" s="11">
        <v>27.945073061599082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8.448209357309997</v>
      </c>
      <c r="N24" s="11">
        <v>7.6436474262089211</v>
      </c>
      <c r="O24" s="11">
        <v>7.6265717869935878</v>
      </c>
      <c r="P24" s="11">
        <v>7.7171282082078214</v>
      </c>
      <c r="Q24" s="11">
        <v>7.5692789326990404</v>
      </c>
      <c r="R24" s="11">
        <v>7.2119777033050676</v>
      </c>
      <c r="S24" s="11">
        <v>7.127347496935279</v>
      </c>
      <c r="T24" s="11">
        <v>7.4745164174136551</v>
      </c>
      <c r="U24" s="11">
        <v>7.4736389510359311</v>
      </c>
      <c r="V24" s="11">
        <v>6.3984556247456803</v>
      </c>
      <c r="W24" s="11">
        <v>6.2631561215043128</v>
      </c>
      <c r="X24" s="11">
        <v>6.988993610161427</v>
      </c>
      <c r="Y24" s="11">
        <v>6.9381222908280051</v>
      </c>
      <c r="Z24" s="11">
        <v>6.8576197413767677</v>
      </c>
      <c r="AA24" s="11">
        <v>6.7734774230773791</v>
      </c>
      <c r="AB24" s="11">
        <v>6.6436182734557283</v>
      </c>
      <c r="AC24" s="11">
        <v>6.4600311105015011</v>
      </c>
      <c r="AD24" s="11">
        <v>6.2913624958295085</v>
      </c>
      <c r="AE24" s="11">
        <v>6.102701865001424</v>
      </c>
      <c r="AF24" s="11">
        <v>5.8964419173775022</v>
      </c>
      <c r="AG24" s="11">
        <v>5.6843016905083266</v>
      </c>
      <c r="AH24" s="11">
        <v>5.4601954730785236</v>
      </c>
      <c r="AI24" s="11">
        <v>5.2556723269140297</v>
      </c>
      <c r="AJ24" s="11">
        <v>4.9922272907328784</v>
      </c>
      <c r="AK24" s="11">
        <v>4.7591553315276647</v>
      </c>
      <c r="AL24" s="11">
        <v>4.592083340406603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39.693429243516157</v>
      </c>
      <c r="N26" s="87">
        <f>SUM(N27:N30)</f>
        <v>35.393074690691499</v>
      </c>
      <c r="O26" s="87">
        <f t="shared" ref="O26:AL26" si="9">SUM(O27:O30)</f>
        <v>37.094373343251853</v>
      </c>
      <c r="P26" s="87">
        <f t="shared" si="9"/>
        <v>38.459124921931995</v>
      </c>
      <c r="Q26" s="87">
        <f t="shared" si="9"/>
        <v>36.83348528691274</v>
      </c>
      <c r="R26" s="87">
        <f>SUM(R27:R30)</f>
        <v>39.391459756488722</v>
      </c>
      <c r="S26" s="87">
        <f t="shared" si="9"/>
        <v>37.651968383088267</v>
      </c>
      <c r="T26" s="87">
        <f t="shared" si="9"/>
        <v>37.162042616238715</v>
      </c>
      <c r="U26" s="87">
        <f t="shared" si="9"/>
        <v>40.950513294591815</v>
      </c>
      <c r="V26" s="87">
        <f t="shared" si="9"/>
        <v>40.735301881985279</v>
      </c>
      <c r="W26" s="87">
        <f t="shared" si="9"/>
        <v>34.744355277420858</v>
      </c>
      <c r="X26" s="87">
        <f t="shared" si="9"/>
        <v>35.328074385104557</v>
      </c>
      <c r="Y26" s="87">
        <f t="shared" si="9"/>
        <v>35.170965193010716</v>
      </c>
      <c r="Z26" s="87">
        <f t="shared" si="9"/>
        <v>34.982646428158226</v>
      </c>
      <c r="AA26" s="87">
        <f t="shared" si="9"/>
        <v>34.801693336638508</v>
      </c>
      <c r="AB26" s="87">
        <f t="shared" si="9"/>
        <v>34.563011295732856</v>
      </c>
      <c r="AC26" s="87">
        <f t="shared" si="9"/>
        <v>34.306571631462369</v>
      </c>
      <c r="AD26" s="87">
        <f t="shared" si="9"/>
        <v>34.039505002633284</v>
      </c>
      <c r="AE26" s="87">
        <f t="shared" si="9"/>
        <v>33.787476607218188</v>
      </c>
      <c r="AF26" s="87">
        <f t="shared" si="9"/>
        <v>33.531559919868528</v>
      </c>
      <c r="AG26" s="87">
        <f t="shared" si="9"/>
        <v>33.293885128836052</v>
      </c>
      <c r="AH26" s="87">
        <f t="shared" si="9"/>
        <v>33.049339949061867</v>
      </c>
      <c r="AI26" s="87">
        <f t="shared" si="9"/>
        <v>32.813374888544111</v>
      </c>
      <c r="AJ26" s="87">
        <f t="shared" si="9"/>
        <v>32.578490331777019</v>
      </c>
      <c r="AK26" s="87">
        <f t="shared" si="9"/>
        <v>32.343023349329229</v>
      </c>
      <c r="AL26" s="87">
        <f t="shared" si="9"/>
        <v>32.104856066355048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5.2549414464679503</v>
      </c>
      <c r="N27" s="11">
        <v>3.8402490834738163</v>
      </c>
      <c r="O27" s="11">
        <v>4.727383298485603</v>
      </c>
      <c r="P27" s="11">
        <v>4.477076642694171</v>
      </c>
      <c r="Q27" s="11">
        <v>4.0548491745655291</v>
      </c>
      <c r="R27" s="11">
        <v>4.8333354534394397</v>
      </c>
      <c r="S27" s="11">
        <v>4.2200915137118997</v>
      </c>
      <c r="T27" s="11">
        <v>3.4882009781927303</v>
      </c>
      <c r="U27" s="11">
        <v>4.9310288832467766</v>
      </c>
      <c r="V27" s="11">
        <v>4.3559815712033858</v>
      </c>
      <c r="W27" s="11">
        <v>3.5678347907691137</v>
      </c>
      <c r="X27" s="11">
        <v>3.5079882629534116</v>
      </c>
      <c r="Y27" s="11">
        <v>3.5352895044653958</v>
      </c>
      <c r="Z27" s="11">
        <v>3.5844687612733446</v>
      </c>
      <c r="AA27" s="11">
        <v>3.6330173541098949</v>
      </c>
      <c r="AB27" s="11">
        <v>3.6573058405394052</v>
      </c>
      <c r="AC27" s="11">
        <v>3.6784265274501511</v>
      </c>
      <c r="AD27" s="11">
        <v>3.699488218643753</v>
      </c>
      <c r="AE27" s="11">
        <v>3.7186793243215139</v>
      </c>
      <c r="AF27" s="11">
        <v>3.7385913032393918</v>
      </c>
      <c r="AG27" s="11">
        <v>3.7588432243398007</v>
      </c>
      <c r="AH27" s="11">
        <v>3.7800482402993327</v>
      </c>
      <c r="AI27" s="11">
        <v>3.8005184492483779</v>
      </c>
      <c r="AJ27" s="11">
        <v>3.8208735177393049</v>
      </c>
      <c r="AK27" s="11">
        <v>3.8403993736642703</v>
      </c>
      <c r="AL27" s="11">
        <v>3.8588268785453836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15.051151376003398</v>
      </c>
      <c r="N28" s="11">
        <v>14.981345048215662</v>
      </c>
      <c r="O28" s="11">
        <v>14.91332110576403</v>
      </c>
      <c r="P28" s="11">
        <v>15.735232226085012</v>
      </c>
      <c r="Q28" s="11">
        <v>15.749436920240601</v>
      </c>
      <c r="R28" s="11">
        <v>16.774065318941869</v>
      </c>
      <c r="S28" s="11">
        <v>15.866918476798714</v>
      </c>
      <c r="T28" s="11">
        <v>15.495693959329667</v>
      </c>
      <c r="U28" s="11">
        <v>16.593117321450091</v>
      </c>
      <c r="V28" s="11">
        <v>17.045814686708614</v>
      </c>
      <c r="W28" s="11">
        <v>14.325280462345354</v>
      </c>
      <c r="X28" s="11">
        <v>14.363889681176431</v>
      </c>
      <c r="Y28" s="11">
        <v>14.307661385345186</v>
      </c>
      <c r="Z28" s="11">
        <v>14.270547048296299</v>
      </c>
      <c r="AA28" s="11">
        <v>14.221007752646191</v>
      </c>
      <c r="AB28" s="11">
        <v>14.136495406598543</v>
      </c>
      <c r="AC28" s="11">
        <v>14.037945482287411</v>
      </c>
      <c r="AD28" s="11">
        <v>13.931450878383679</v>
      </c>
      <c r="AE28" s="11">
        <v>13.822470283364398</v>
      </c>
      <c r="AF28" s="11">
        <v>13.712663088944813</v>
      </c>
      <c r="AG28" s="11">
        <v>13.617611963031429</v>
      </c>
      <c r="AH28" s="11">
        <v>13.520480937356965</v>
      </c>
      <c r="AI28" s="11">
        <v>13.430782785596172</v>
      </c>
      <c r="AJ28" s="11">
        <v>13.338788096484343</v>
      </c>
      <c r="AK28" s="11">
        <v>13.244591334605579</v>
      </c>
      <c r="AL28" s="11">
        <v>13.147919161987559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13.288291762848093</v>
      </c>
      <c r="N29" s="11">
        <v>11.089716637624742</v>
      </c>
      <c r="O29" s="11">
        <v>11.158922270046789</v>
      </c>
      <c r="P29" s="11">
        <v>12.043121615579761</v>
      </c>
      <c r="Q29" s="11">
        <v>10.626482588901325</v>
      </c>
      <c r="R29" s="11">
        <v>11.557252695510499</v>
      </c>
      <c r="S29" s="11">
        <v>11.207022017847736</v>
      </c>
      <c r="T29" s="11">
        <v>11.523967838414757</v>
      </c>
      <c r="U29" s="11">
        <v>13.53596773896691</v>
      </c>
      <c r="V29" s="11">
        <v>13.834654228150834</v>
      </c>
      <c r="W29" s="11">
        <v>11.320483138401352</v>
      </c>
      <c r="X29" s="11">
        <v>11.978135191758087</v>
      </c>
      <c r="Y29" s="11">
        <v>11.853297306146166</v>
      </c>
      <c r="Z29" s="11">
        <v>11.69593551782263</v>
      </c>
      <c r="AA29" s="11">
        <v>11.566702903256108</v>
      </c>
      <c r="AB29" s="11">
        <v>11.442177139520947</v>
      </c>
      <c r="AC29" s="11">
        <v>11.300325765833993</v>
      </c>
      <c r="AD29" s="11">
        <v>11.153733777363778</v>
      </c>
      <c r="AE29" s="11">
        <v>11.020740993598888</v>
      </c>
      <c r="AF29" s="11">
        <v>10.881048100858447</v>
      </c>
      <c r="AG29" s="11">
        <v>10.741375986023002</v>
      </c>
      <c r="AH29" s="11">
        <v>10.597778601180746</v>
      </c>
      <c r="AI29" s="11">
        <v>10.456724214342774</v>
      </c>
      <c r="AJ29" s="11">
        <v>10.317741519376343</v>
      </c>
      <c r="AK29" s="11">
        <v>10.176037314439178</v>
      </c>
      <c r="AL29" s="11">
        <v>10.032468721714668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6.0990446581967088</v>
      </c>
      <c r="N30" s="11">
        <v>5.4817639213772811</v>
      </c>
      <c r="O30" s="11">
        <v>6.294746668955435</v>
      </c>
      <c r="P30" s="11">
        <v>6.2036944375730556</v>
      </c>
      <c r="Q30" s="11">
        <v>6.4027166032052873</v>
      </c>
      <c r="R30" s="11">
        <v>6.2268062885969107</v>
      </c>
      <c r="S30" s="11">
        <v>6.3579363747299151</v>
      </c>
      <c r="T30" s="11">
        <v>6.6541798403015582</v>
      </c>
      <c r="U30" s="11">
        <v>5.8903993509280328</v>
      </c>
      <c r="V30" s="11">
        <v>5.4988513959224425</v>
      </c>
      <c r="W30" s="11">
        <v>5.5307568859050402</v>
      </c>
      <c r="X30" s="11">
        <v>5.4780612492166298</v>
      </c>
      <c r="Y30" s="11">
        <v>5.4747169970539646</v>
      </c>
      <c r="Z30" s="11">
        <v>5.4316951007659542</v>
      </c>
      <c r="AA30" s="11">
        <v>5.3809653266263098</v>
      </c>
      <c r="AB30" s="11">
        <v>5.327032909073961</v>
      </c>
      <c r="AC30" s="11">
        <v>5.2898738558908143</v>
      </c>
      <c r="AD30" s="11">
        <v>5.2548321282420689</v>
      </c>
      <c r="AE30" s="11">
        <v>5.2255860059333878</v>
      </c>
      <c r="AF30" s="11">
        <v>5.1992574268258744</v>
      </c>
      <c r="AG30" s="11">
        <v>5.1760539554418248</v>
      </c>
      <c r="AH30" s="11">
        <v>5.1510321702248252</v>
      </c>
      <c r="AI30" s="11">
        <v>5.1253494393567864</v>
      </c>
      <c r="AJ30" s="11">
        <v>5.1010871981770292</v>
      </c>
      <c r="AK30" s="11">
        <v>5.0819953266202029</v>
      </c>
      <c r="AL30" s="11">
        <v>5.0656413041074355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34.54840079557804</v>
      </c>
      <c r="N32" s="87">
        <f t="shared" si="10"/>
        <v>32.477955804321908</v>
      </c>
      <c r="O32" s="87">
        <f t="shared" si="10"/>
        <v>33.172345285062917</v>
      </c>
      <c r="P32" s="87">
        <f t="shared" si="10"/>
        <v>33.225583977473391</v>
      </c>
      <c r="Q32" s="87">
        <f t="shared" si="10"/>
        <v>33.620298857967427</v>
      </c>
      <c r="R32" s="87">
        <f t="shared" si="10"/>
        <v>33.683341347970128</v>
      </c>
      <c r="S32" s="87">
        <f t="shared" si="10"/>
        <v>36.456529461934224</v>
      </c>
      <c r="T32" s="87">
        <f t="shared" si="10"/>
        <v>36.445257816762485</v>
      </c>
      <c r="U32" s="87">
        <f t="shared" si="10"/>
        <v>34.637929089854602</v>
      </c>
      <c r="V32" s="87">
        <f t="shared" si="10"/>
        <v>34.474163460609695</v>
      </c>
      <c r="W32" s="87">
        <f t="shared" si="10"/>
        <v>33.033827039044581</v>
      </c>
      <c r="X32" s="87">
        <f t="shared" si="10"/>
        <v>34.092064390528442</v>
      </c>
      <c r="Y32" s="87">
        <f t="shared" si="10"/>
        <v>34.409596414120401</v>
      </c>
      <c r="Z32" s="87">
        <f t="shared" si="10"/>
        <v>34.761318641961999</v>
      </c>
      <c r="AA32" s="87">
        <f t="shared" si="10"/>
        <v>35.149999013563516</v>
      </c>
      <c r="AB32" s="87">
        <f t="shared" si="10"/>
        <v>35.459340013942096</v>
      </c>
      <c r="AC32" s="87">
        <f t="shared" si="10"/>
        <v>35.751695936852038</v>
      </c>
      <c r="AD32" s="87">
        <f t="shared" si="10"/>
        <v>36.028188004425658</v>
      </c>
      <c r="AE32" s="87">
        <f t="shared" ref="AE32" si="11">SUM(AE33:AE35)</f>
        <v>36.317906242443115</v>
      </c>
      <c r="AF32" s="87">
        <f t="shared" ref="AF32" si="12">SUM(AF33:AF35)</f>
        <v>36.592742803047827</v>
      </c>
      <c r="AG32" s="87">
        <f t="shared" ref="AG32" si="13">SUM(AG33:AG35)</f>
        <v>36.865545934055774</v>
      </c>
      <c r="AH32" s="87">
        <f t="shared" ref="AH32" si="14">SUM(AH33:AH35)</f>
        <v>37.14791356389113</v>
      </c>
      <c r="AI32" s="87">
        <f t="shared" ref="AI32" si="15">SUM(AI33:AI35)</f>
        <v>37.423047866073844</v>
      </c>
      <c r="AJ32" s="87">
        <f t="shared" ref="AJ32" si="16">SUM(AJ33:AJ35)</f>
        <v>37.715687894789383</v>
      </c>
      <c r="AK32" s="87">
        <f t="shared" ref="AK32" si="17">SUM(AK33:AK35)</f>
        <v>38.017248572195477</v>
      </c>
      <c r="AL32" s="87">
        <f t="shared" ref="AL32" si="18">SUM(AL33:AL35)</f>
        <v>38.310692466251552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27.789591327238398</v>
      </c>
      <c r="N33" s="11">
        <v>25.343092973964282</v>
      </c>
      <c r="O33" s="11">
        <v>26.002077435662521</v>
      </c>
      <c r="P33" s="11">
        <v>25.922884600063032</v>
      </c>
      <c r="Q33" s="11">
        <v>27.220422834151112</v>
      </c>
      <c r="R33" s="11">
        <v>26.024487536085125</v>
      </c>
      <c r="S33" s="11">
        <v>28.546816907644107</v>
      </c>
      <c r="T33" s="11">
        <v>28.391909010110844</v>
      </c>
      <c r="U33" s="11">
        <v>27.540486753132036</v>
      </c>
      <c r="V33" s="11">
        <v>27.093321992832024</v>
      </c>
      <c r="W33" s="11">
        <v>26.231330479280626</v>
      </c>
      <c r="X33" s="11">
        <v>27.291775589508067</v>
      </c>
      <c r="Y33" s="11">
        <v>27.571401737891581</v>
      </c>
      <c r="Z33" s="11">
        <v>27.884098594679422</v>
      </c>
      <c r="AA33" s="11">
        <v>28.229251273336736</v>
      </c>
      <c r="AB33" s="11">
        <v>28.50953092871918</v>
      </c>
      <c r="AC33" s="11">
        <v>28.776873578349807</v>
      </c>
      <c r="AD33" s="11">
        <v>29.03229919846013</v>
      </c>
      <c r="AE33" s="11">
        <v>29.303048951650275</v>
      </c>
      <c r="AF33" s="11">
        <v>29.559143938529445</v>
      </c>
      <c r="AG33" s="11">
        <v>29.81203708064001</v>
      </c>
      <c r="AH33" s="11">
        <v>30.071822626928235</v>
      </c>
      <c r="AI33" s="11">
        <v>30.325409679865853</v>
      </c>
      <c r="AJ33" s="11">
        <v>30.596534341064253</v>
      </c>
      <c r="AK33" s="11">
        <v>30.870982637986856</v>
      </c>
      <c r="AL33" s="11">
        <v>31.133423745441398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6.2651541878571546</v>
      </c>
      <c r="N34" s="11">
        <v>6.8058825898226694</v>
      </c>
      <c r="O34" s="11">
        <v>6.8246286628887667</v>
      </c>
      <c r="P34" s="11">
        <v>7.0026135850380689</v>
      </c>
      <c r="Q34" s="11">
        <v>6.0574675431775491</v>
      </c>
      <c r="R34" s="11">
        <v>7.3490190056784446</v>
      </c>
      <c r="S34" s="11">
        <v>7.6404117123209057</v>
      </c>
      <c r="T34" s="11">
        <v>7.7717635502274351</v>
      </c>
      <c r="U34" s="11">
        <v>6.7955993746559997</v>
      </c>
      <c r="V34" s="11">
        <v>7.1122458102282842</v>
      </c>
      <c r="W34" s="11">
        <v>6.4708358945317466</v>
      </c>
      <c r="X34" s="11">
        <v>6.5321360022900032</v>
      </c>
      <c r="Y34" s="11">
        <v>6.5668162311016065</v>
      </c>
      <c r="Z34" s="11">
        <v>6.6025903352553366</v>
      </c>
      <c r="AA34" s="11">
        <v>6.6426782660177368</v>
      </c>
      <c r="AB34" s="11">
        <v>6.6682646747637992</v>
      </c>
      <c r="AC34" s="11">
        <v>6.6905213774681158</v>
      </c>
      <c r="AD34" s="11">
        <v>6.708944131605592</v>
      </c>
      <c r="AE34" s="11">
        <v>6.7258519962981715</v>
      </c>
      <c r="AF34" s="11">
        <v>6.7413934075393742</v>
      </c>
      <c r="AG34" s="11">
        <v>6.758824963039026</v>
      </c>
      <c r="AH34" s="11">
        <v>6.7790289262960712</v>
      </c>
      <c r="AI34" s="11">
        <v>6.7986539957465224</v>
      </c>
      <c r="AJ34" s="11">
        <v>6.8171428992159671</v>
      </c>
      <c r="AK34" s="11">
        <v>6.842306147863189</v>
      </c>
      <c r="AL34" s="11">
        <v>6.8703498128610239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0.49365528048248469</v>
      </c>
      <c r="N35" s="11">
        <v>0.328980240534958</v>
      </c>
      <c r="O35" s="11">
        <v>0.34563918651163061</v>
      </c>
      <c r="P35" s="11">
        <v>0.30008579237229638</v>
      </c>
      <c r="Q35" s="11">
        <v>0.34240848063876661</v>
      </c>
      <c r="R35" s="11">
        <v>0.3098348062065609</v>
      </c>
      <c r="S35" s="11">
        <v>0.26930084196921</v>
      </c>
      <c r="T35" s="11">
        <v>0.28158525642421028</v>
      </c>
      <c r="U35" s="11">
        <v>0.30184296206656885</v>
      </c>
      <c r="V35" s="11">
        <v>0.26859565754938841</v>
      </c>
      <c r="W35" s="11">
        <v>0.33166066523220966</v>
      </c>
      <c r="X35" s="11">
        <v>0.26815279873036629</v>
      </c>
      <c r="Y35" s="11">
        <v>0.27137844512721271</v>
      </c>
      <c r="Z35" s="11">
        <v>0.27462971202724434</v>
      </c>
      <c r="AA35" s="11">
        <v>0.27806947420904027</v>
      </c>
      <c r="AB35" s="11">
        <v>0.28154441045912221</v>
      </c>
      <c r="AC35" s="11">
        <v>0.28430098103411355</v>
      </c>
      <c r="AD35" s="11">
        <v>0.2869446743599387</v>
      </c>
      <c r="AE35" s="11">
        <v>0.28900529449467338</v>
      </c>
      <c r="AF35" s="11">
        <v>0.29220545697900785</v>
      </c>
      <c r="AG35" s="11">
        <v>0.2946838903767387</v>
      </c>
      <c r="AH35" s="11">
        <v>0.29706201066683113</v>
      </c>
      <c r="AI35" s="11">
        <v>0.29898419046146502</v>
      </c>
      <c r="AJ35" s="11">
        <v>0.30201065450915793</v>
      </c>
      <c r="AK35" s="11">
        <v>0.30395978634542753</v>
      </c>
      <c r="AL35" s="11">
        <v>0.30691890794913329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24.197397302279285</v>
      </c>
      <c r="N37" s="87">
        <f t="shared" ref="N37:AL37" si="19">SUM(N38:N39)</f>
        <v>24.80882826771419</v>
      </c>
      <c r="O37" s="87">
        <f t="shared" si="19"/>
        <v>26.948088529199495</v>
      </c>
      <c r="P37" s="87">
        <f t="shared" si="19"/>
        <v>26.502906139924256</v>
      </c>
      <c r="Q37" s="87">
        <f t="shared" si="19"/>
        <v>27.362460457206691</v>
      </c>
      <c r="R37" s="87">
        <f t="shared" si="19"/>
        <v>26.080133781778319</v>
      </c>
      <c r="S37" s="87">
        <f t="shared" si="19"/>
        <v>26.280769198771601</v>
      </c>
      <c r="T37" s="87">
        <f t="shared" si="19"/>
        <v>26.391230920119341</v>
      </c>
      <c r="U37" s="87">
        <f t="shared" si="19"/>
        <v>25.506417925565732</v>
      </c>
      <c r="V37" s="87">
        <f t="shared" si="19"/>
        <v>23.957119731094952</v>
      </c>
      <c r="W37" s="87">
        <f t="shared" si="19"/>
        <v>23.631248649158405</v>
      </c>
      <c r="X37" s="87">
        <f t="shared" si="19"/>
        <v>23.743299840927484</v>
      </c>
      <c r="Y37" s="87">
        <f t="shared" si="19"/>
        <v>23.856951001153028</v>
      </c>
      <c r="Z37" s="87">
        <f t="shared" si="19"/>
        <v>23.985139400993511</v>
      </c>
      <c r="AA37" s="87">
        <f t="shared" si="19"/>
        <v>24.11344394458127</v>
      </c>
      <c r="AB37" s="87">
        <f t="shared" si="19"/>
        <v>24.172787056014684</v>
      </c>
      <c r="AC37" s="87">
        <f t="shared" si="19"/>
        <v>24.212867972539186</v>
      </c>
      <c r="AD37" s="87">
        <f t="shared" si="19"/>
        <v>24.243588594172007</v>
      </c>
      <c r="AE37" s="87">
        <f t="shared" si="19"/>
        <v>24.272173547088748</v>
      </c>
      <c r="AF37" s="87">
        <f t="shared" si="19"/>
        <v>24.301491160518552</v>
      </c>
      <c r="AG37" s="87">
        <f t="shared" si="19"/>
        <v>24.337409731213128</v>
      </c>
      <c r="AH37" s="87">
        <f t="shared" si="19"/>
        <v>24.391457861834027</v>
      </c>
      <c r="AI37" s="87">
        <f t="shared" si="19"/>
        <v>24.442156954820305</v>
      </c>
      <c r="AJ37" s="87">
        <f t="shared" si="19"/>
        <v>24.496872783465843</v>
      </c>
      <c r="AK37" s="87">
        <f t="shared" si="19"/>
        <v>24.540633444428927</v>
      </c>
      <c r="AL37" s="87">
        <f t="shared" si="19"/>
        <v>24.56918916076458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19.159641398976177</v>
      </c>
      <c r="N38" s="11">
        <v>19.812143635174319</v>
      </c>
      <c r="O38" s="11">
        <v>21.719467739238517</v>
      </c>
      <c r="P38" s="11">
        <v>21.230358052547956</v>
      </c>
      <c r="Q38" s="11">
        <v>22.339007325382997</v>
      </c>
      <c r="R38" s="11">
        <v>20.638352412372072</v>
      </c>
      <c r="S38" s="11">
        <v>20.810880070259717</v>
      </c>
      <c r="T38" s="11">
        <v>20.528271853099014</v>
      </c>
      <c r="U38" s="11">
        <v>19.568467434695723</v>
      </c>
      <c r="V38" s="11">
        <v>18.251367900572472</v>
      </c>
      <c r="W38" s="11">
        <v>17.790822952182292</v>
      </c>
      <c r="X38" s="11">
        <v>16.619265902723647</v>
      </c>
      <c r="Y38" s="11">
        <v>16.582188277791591</v>
      </c>
      <c r="Z38" s="11">
        <v>16.568627898972409</v>
      </c>
      <c r="AA38" s="11">
        <v>16.558935622627203</v>
      </c>
      <c r="AB38" s="11">
        <v>16.498636589352021</v>
      </c>
      <c r="AC38" s="11">
        <v>16.424349622948704</v>
      </c>
      <c r="AD38" s="11">
        <v>16.339475342916913</v>
      </c>
      <c r="AE38" s="11">
        <v>16.249215531855359</v>
      </c>
      <c r="AF38" s="11">
        <v>16.157916207171763</v>
      </c>
      <c r="AG38" s="11">
        <v>16.06812125564791</v>
      </c>
      <c r="AH38" s="11">
        <v>16.000962883451191</v>
      </c>
      <c r="AI38" s="11">
        <v>15.931464233782958</v>
      </c>
      <c r="AJ38" s="11">
        <v>15.859806382619723</v>
      </c>
      <c r="AK38" s="11">
        <v>15.777124317925551</v>
      </c>
      <c r="AL38" s="11">
        <v>15.677166756594508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5.0377559033031094</v>
      </c>
      <c r="N39" s="11">
        <v>4.9966846325398695</v>
      </c>
      <c r="O39" s="11">
        <v>5.2286207899609769</v>
      </c>
      <c r="P39" s="11">
        <v>5.2725480873762987</v>
      </c>
      <c r="Q39" s="11">
        <v>5.0234531318236932</v>
      </c>
      <c r="R39" s="11">
        <v>5.4417813694062458</v>
      </c>
      <c r="S39" s="11">
        <v>5.4698891285118831</v>
      </c>
      <c r="T39" s="11">
        <v>5.8629590670203289</v>
      </c>
      <c r="U39" s="11">
        <v>5.9379504908700094</v>
      </c>
      <c r="V39" s="11">
        <v>5.7057518305224804</v>
      </c>
      <c r="W39" s="11">
        <v>5.8404256969761121</v>
      </c>
      <c r="X39" s="11">
        <v>7.1240339382038371</v>
      </c>
      <c r="Y39" s="11">
        <v>7.2747627233614365</v>
      </c>
      <c r="Z39" s="11">
        <v>7.4165115020211028</v>
      </c>
      <c r="AA39" s="11">
        <v>7.5545083219540672</v>
      </c>
      <c r="AB39" s="11">
        <v>7.6741504666626614</v>
      </c>
      <c r="AC39" s="11">
        <v>7.7885183495904844</v>
      </c>
      <c r="AD39" s="11">
        <v>7.9041132512550947</v>
      </c>
      <c r="AE39" s="11">
        <v>8.022958015233387</v>
      </c>
      <c r="AF39" s="11">
        <v>8.1435749533467874</v>
      </c>
      <c r="AG39" s="11">
        <v>8.2692884755652187</v>
      </c>
      <c r="AH39" s="11">
        <v>8.3904949783828364</v>
      </c>
      <c r="AI39" s="11">
        <v>8.5106927210373478</v>
      </c>
      <c r="AJ39" s="11">
        <v>8.6370664008461198</v>
      </c>
      <c r="AK39" s="11">
        <v>8.7635091265033758</v>
      </c>
      <c r="AL39" s="11">
        <v>8.8920224041700742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26.210443326745821</v>
      </c>
      <c r="N41" s="87">
        <f t="shared" ref="N41" si="20">SUM(N42:N43)</f>
        <v>23.960115206020273</v>
      </c>
      <c r="O41" s="87">
        <f t="shared" ref="O41" si="21">SUM(O42:O43)</f>
        <v>26.32277927032618</v>
      </c>
      <c r="P41" s="87">
        <f t="shared" ref="P41" si="22">SUM(P42:P43)</f>
        <v>26.148856289793414</v>
      </c>
      <c r="Q41" s="87">
        <f t="shared" ref="Q41" si="23">SUM(Q42:Q43)</f>
        <v>26.258221755102728</v>
      </c>
      <c r="R41" s="87">
        <f t="shared" ref="R41" si="24">SUM(R42:R43)</f>
        <v>28.104813983878323</v>
      </c>
      <c r="S41" s="87">
        <f t="shared" ref="S41" si="25">SUM(S42:S43)</f>
        <v>29.022912454165819</v>
      </c>
      <c r="T41" s="87">
        <f t="shared" ref="T41" si="26">SUM(T42:T43)</f>
        <v>28.426380502366445</v>
      </c>
      <c r="U41" s="87">
        <f t="shared" ref="U41" si="27">SUM(U42:U43)</f>
        <v>28.848999927675038</v>
      </c>
      <c r="V41" s="87">
        <f t="shared" ref="V41" si="28">SUM(V42:V43)</f>
        <v>30.006811134306439</v>
      </c>
      <c r="W41" s="87">
        <f t="shared" ref="W41" si="29">SUM(W42:W43)</f>
        <v>26.168888216707821</v>
      </c>
      <c r="X41" s="87">
        <f t="shared" ref="X41" si="30">SUM(X42:X43)</f>
        <v>29.811119395369797</v>
      </c>
      <c r="Y41" s="87">
        <f t="shared" ref="Y41" si="31">SUM(Y42:Y43)</f>
        <v>29.911526912112933</v>
      </c>
      <c r="Z41" s="87">
        <f t="shared" ref="Z41" si="32">SUM(Z42:Z43)</f>
        <v>30.063578923364162</v>
      </c>
      <c r="AA41" s="87">
        <f t="shared" ref="AA41" si="33">SUM(AA42:AA43)</f>
        <v>30.201519701975791</v>
      </c>
      <c r="AB41" s="87">
        <f t="shared" ref="AB41" si="34">SUM(AB42:AB43)</f>
        <v>30.246427045220159</v>
      </c>
      <c r="AC41" s="87">
        <f t="shared" ref="AC41" si="35">SUM(AC42:AC43)</f>
        <v>30.296265346919228</v>
      </c>
      <c r="AD41" s="87">
        <f t="shared" ref="AD41" si="36">SUM(AD42:AD43)</f>
        <v>30.33228270339557</v>
      </c>
      <c r="AE41" s="87">
        <f t="shared" ref="AE41" si="37">SUM(AE42:AE43)</f>
        <v>30.358277602211523</v>
      </c>
      <c r="AF41" s="87">
        <f t="shared" ref="AF41" si="38">SUM(AF42:AF43)</f>
        <v>30.373387746548666</v>
      </c>
      <c r="AG41" s="87">
        <f t="shared" ref="AG41" si="39">SUM(AG42:AG43)</f>
        <v>30.402240780003822</v>
      </c>
      <c r="AH41" s="87">
        <f t="shared" ref="AH41" si="40">SUM(AH42:AH43)</f>
        <v>30.414099377544261</v>
      </c>
      <c r="AI41" s="87">
        <f t="shared" ref="AI41" si="41">SUM(AI42:AI43)</f>
        <v>30.440034925022566</v>
      </c>
      <c r="AJ41" s="87">
        <f t="shared" ref="AJ41" si="42">SUM(AJ42:AJ43)</f>
        <v>30.463215893224231</v>
      </c>
      <c r="AK41" s="87">
        <f t="shared" ref="AK41" si="43">SUM(AK42:AK43)</f>
        <v>30.466869200856451</v>
      </c>
      <c r="AL41" s="87">
        <f t="shared" ref="AL41" si="44">SUM(AL42:AL43)</f>
        <v>30.458748994048793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12.446645784221834</v>
      </c>
      <c r="N42" s="11">
        <v>11.274538207979633</v>
      </c>
      <c r="O42" s="11">
        <v>11.958274695228708</v>
      </c>
      <c r="P42" s="11">
        <v>12.757369237129222</v>
      </c>
      <c r="Q42" s="11">
        <v>12.730487970520654</v>
      </c>
      <c r="R42" s="11">
        <v>13.169877729157248</v>
      </c>
      <c r="S42" s="11">
        <v>13.181614509021852</v>
      </c>
      <c r="T42" s="11">
        <v>13.0621000983224</v>
      </c>
      <c r="U42" s="11">
        <v>13.669311108488374</v>
      </c>
      <c r="V42" s="11">
        <v>12.679300680693585</v>
      </c>
      <c r="W42" s="11">
        <v>10.907830827541297</v>
      </c>
      <c r="X42" s="11">
        <v>13.247815256477139</v>
      </c>
      <c r="Y42" s="11">
        <v>13.282689553889456</v>
      </c>
      <c r="Z42" s="11">
        <v>13.322928176448483</v>
      </c>
      <c r="AA42" s="11">
        <v>13.342246792029739</v>
      </c>
      <c r="AB42" s="11">
        <v>13.303078149492167</v>
      </c>
      <c r="AC42" s="11">
        <v>13.295592322435022</v>
      </c>
      <c r="AD42" s="11">
        <v>13.282978722334063</v>
      </c>
      <c r="AE42" s="11">
        <v>13.263185538766534</v>
      </c>
      <c r="AF42" s="11">
        <v>13.236539565895578</v>
      </c>
      <c r="AG42" s="11">
        <v>13.215958755898237</v>
      </c>
      <c r="AH42" s="11">
        <v>13.184948150394716</v>
      </c>
      <c r="AI42" s="11">
        <v>13.165805202250185</v>
      </c>
      <c r="AJ42" s="11">
        <v>13.145926538922927</v>
      </c>
      <c r="AK42" s="11">
        <v>13.109046316783205</v>
      </c>
      <c r="AL42" s="11">
        <v>13.063019982548646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13.763797542523987</v>
      </c>
      <c r="N43" s="11">
        <v>12.68557699804064</v>
      </c>
      <c r="O43" s="11">
        <v>14.36450457509747</v>
      </c>
      <c r="P43" s="11">
        <v>13.391487052664191</v>
      </c>
      <c r="Q43" s="11">
        <v>13.527733784582074</v>
      </c>
      <c r="R43" s="11">
        <v>14.934936254721073</v>
      </c>
      <c r="S43" s="11">
        <v>15.841297945143969</v>
      </c>
      <c r="T43" s="11">
        <v>15.364280404044045</v>
      </c>
      <c r="U43" s="11">
        <v>15.179688819186664</v>
      </c>
      <c r="V43" s="11">
        <v>17.327510453612852</v>
      </c>
      <c r="W43" s="11">
        <v>15.261057389166524</v>
      </c>
      <c r="X43" s="11">
        <v>16.563304138892658</v>
      </c>
      <c r="Y43" s="11">
        <v>16.628837358223475</v>
      </c>
      <c r="Z43" s="11">
        <v>16.74065074691568</v>
      </c>
      <c r="AA43" s="11">
        <v>16.85927290994605</v>
      </c>
      <c r="AB43" s="11">
        <v>16.943348895727993</v>
      </c>
      <c r="AC43" s="11">
        <v>17.000673024484204</v>
      </c>
      <c r="AD43" s="11">
        <v>17.049303981061509</v>
      </c>
      <c r="AE43" s="11">
        <v>17.095092063444987</v>
      </c>
      <c r="AF43" s="11">
        <v>17.136848180653086</v>
      </c>
      <c r="AG43" s="11">
        <v>17.186282024105587</v>
      </c>
      <c r="AH43" s="11">
        <v>17.229151227149547</v>
      </c>
      <c r="AI43" s="11">
        <v>17.274229722772379</v>
      </c>
      <c r="AJ43" s="11">
        <v>17.317289354301302</v>
      </c>
      <c r="AK43" s="11">
        <v>17.357822884073244</v>
      </c>
      <c r="AL43" s="11">
        <v>17.395729011500148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37.111844008835817</v>
      </c>
      <c r="N45" s="87">
        <f t="shared" ref="N45" si="45">SUM(N46:N47)</f>
        <v>34.169734792438625</v>
      </c>
      <c r="O45" s="87">
        <f t="shared" ref="O45" si="46">SUM(O46:O47)</f>
        <v>35.568254056764502</v>
      </c>
      <c r="P45" s="87">
        <f t="shared" ref="P45" si="47">SUM(P46:P47)</f>
        <v>34.778345862656828</v>
      </c>
      <c r="Q45" s="87">
        <f t="shared" ref="Q45" si="48">SUM(Q46:Q47)</f>
        <v>35.288508341501206</v>
      </c>
      <c r="R45" s="87">
        <f t="shared" ref="R45" si="49">SUM(R46:R47)</f>
        <v>36.416536264961749</v>
      </c>
      <c r="S45" s="87">
        <f t="shared" ref="S45" si="50">SUM(S46:S47)</f>
        <v>37.079642302883109</v>
      </c>
      <c r="T45" s="87">
        <f t="shared" ref="T45" si="51">SUM(T46:T47)</f>
        <v>35.875549309457199</v>
      </c>
      <c r="U45" s="87">
        <f t="shared" ref="U45" si="52">SUM(U46:U47)</f>
        <v>35.698546866887945</v>
      </c>
      <c r="V45" s="87">
        <f t="shared" ref="V45" si="53">SUM(V46:V47)</f>
        <v>35.461918776141133</v>
      </c>
      <c r="W45" s="87">
        <f t="shared" ref="W45" si="54">SUM(W46:W47)</f>
        <v>31.788563753923277</v>
      </c>
      <c r="X45" s="87">
        <f t="shared" ref="X45" si="55">SUM(X46:X47)</f>
        <v>32.03585406235306</v>
      </c>
      <c r="Y45" s="87">
        <f t="shared" ref="Y45" si="56">SUM(Y46:Y47)</f>
        <v>32.082932660758615</v>
      </c>
      <c r="Z45" s="87">
        <f t="shared" ref="Z45" si="57">SUM(Z46:Z47)</f>
        <v>31.989528994330549</v>
      </c>
      <c r="AA45" s="87">
        <f t="shared" ref="AA45" si="58">SUM(AA46:AA47)</f>
        <v>31.859431487946544</v>
      </c>
      <c r="AB45" s="87">
        <f t="shared" ref="AB45" si="59">SUM(AB46:AB47)</f>
        <v>31.751238996404712</v>
      </c>
      <c r="AC45" s="87">
        <f t="shared" ref="AC45" si="60">SUM(AC46:AC47)</f>
        <v>31.595044107347974</v>
      </c>
      <c r="AD45" s="87">
        <f t="shared" ref="AD45" si="61">SUM(AD46:AD47)</f>
        <v>31.382204638315564</v>
      </c>
      <c r="AE45" s="87">
        <f t="shared" ref="AE45" si="62">SUM(AE46:AE47)</f>
        <v>31.192756006857579</v>
      </c>
      <c r="AF45" s="87">
        <f t="shared" ref="AF45" si="63">SUM(AF46:AF47)</f>
        <v>31.016889707023893</v>
      </c>
      <c r="AG45" s="87">
        <f t="shared" ref="AG45" si="64">SUM(AG46:AG47)</f>
        <v>30.865381691904908</v>
      </c>
      <c r="AH45" s="87">
        <f t="shared" ref="AH45" si="65">SUM(AH46:AH47)</f>
        <v>30.699007888210026</v>
      </c>
      <c r="AI45" s="87">
        <f t="shared" ref="AI45" si="66">SUM(AI46:AI47)</f>
        <v>30.548528552581068</v>
      </c>
      <c r="AJ45" s="87">
        <f t="shared" ref="AJ45" si="67">SUM(AJ46:AJ47)</f>
        <v>30.395969157699028</v>
      </c>
      <c r="AK45" s="87">
        <f t="shared" ref="AK45" si="68">SUM(AK46:AK47)</f>
        <v>30.242106874119983</v>
      </c>
      <c r="AL45" s="87">
        <f t="shared" ref="AL45" si="69">SUM(AL46:AL47)</f>
        <v>30.091508241129148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6.4827745038025961</v>
      </c>
      <c r="N46" s="11">
        <v>5.9504884931618616</v>
      </c>
      <c r="O46" s="11">
        <v>6.1482028008961134</v>
      </c>
      <c r="P46" s="11">
        <v>6.4728103129254349</v>
      </c>
      <c r="Q46" s="11">
        <v>6.7783367929541329</v>
      </c>
      <c r="R46" s="11">
        <v>7.2892077430193343</v>
      </c>
      <c r="S46" s="11">
        <v>7.461929501729645</v>
      </c>
      <c r="T46" s="11">
        <v>6.5299951745655163</v>
      </c>
      <c r="U46" s="11">
        <v>6.9046557802371025</v>
      </c>
      <c r="V46" s="11">
        <v>6.5570686439459411</v>
      </c>
      <c r="W46" s="11">
        <v>5.6715699131437916</v>
      </c>
      <c r="X46" s="11">
        <v>4.9117079238104466</v>
      </c>
      <c r="Y46" s="11">
        <v>4.8998762275193881</v>
      </c>
      <c r="Z46" s="11">
        <v>4.900058918149977</v>
      </c>
      <c r="AA46" s="11">
        <v>4.8975075522413736</v>
      </c>
      <c r="AB46" s="11">
        <v>4.8834554240661676</v>
      </c>
      <c r="AC46" s="11">
        <v>4.8548819783215063</v>
      </c>
      <c r="AD46" s="11">
        <v>4.8198243222443953</v>
      </c>
      <c r="AE46" s="11">
        <v>4.7941315298437521</v>
      </c>
      <c r="AF46" s="11">
        <v>4.7670411279100753</v>
      </c>
      <c r="AG46" s="11">
        <v>4.740817612353359</v>
      </c>
      <c r="AH46" s="11">
        <v>4.7132265833298481</v>
      </c>
      <c r="AI46" s="11">
        <v>4.6873505279860002</v>
      </c>
      <c r="AJ46" s="11">
        <v>4.6621318309700088</v>
      </c>
      <c r="AK46" s="11">
        <v>4.6386702573188305</v>
      </c>
      <c r="AL46" s="11">
        <v>4.6149485583105969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30.629069505033218</v>
      </c>
      <c r="N47" s="11">
        <v>28.219246299276765</v>
      </c>
      <c r="O47" s="11">
        <v>29.42005125586839</v>
      </c>
      <c r="P47" s="11">
        <v>28.305535549731392</v>
      </c>
      <c r="Q47" s="11">
        <v>28.510171548547071</v>
      </c>
      <c r="R47" s="11">
        <v>29.127328521942413</v>
      </c>
      <c r="S47" s="11">
        <v>29.617712801153466</v>
      </c>
      <c r="T47" s="11">
        <v>29.345554134891682</v>
      </c>
      <c r="U47" s="11">
        <v>28.793891086650845</v>
      </c>
      <c r="V47" s="11">
        <v>28.90485013219519</v>
      </c>
      <c r="W47" s="11">
        <v>26.116993840779486</v>
      </c>
      <c r="X47" s="11">
        <v>27.124146138542613</v>
      </c>
      <c r="Y47" s="11">
        <v>27.183056433239226</v>
      </c>
      <c r="Z47" s="11">
        <v>27.089470076180572</v>
      </c>
      <c r="AA47" s="11">
        <v>26.961923935705173</v>
      </c>
      <c r="AB47" s="11">
        <v>26.867783572338546</v>
      </c>
      <c r="AC47" s="11">
        <v>26.740162129026469</v>
      </c>
      <c r="AD47" s="11">
        <v>26.56238031607117</v>
      </c>
      <c r="AE47" s="11">
        <v>26.398624477013826</v>
      </c>
      <c r="AF47" s="11">
        <v>26.249848579113817</v>
      </c>
      <c r="AG47" s="11">
        <v>26.124564079551547</v>
      </c>
      <c r="AH47" s="11">
        <v>25.985781304880177</v>
      </c>
      <c r="AI47" s="11">
        <v>25.86117802459507</v>
      </c>
      <c r="AJ47" s="11">
        <v>25.73383732672902</v>
      </c>
      <c r="AK47" s="11">
        <v>25.603436616801151</v>
      </c>
      <c r="AL47" s="11">
        <v>25.47655968281855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313.21900000000011</v>
      </c>
      <c r="N49" s="87">
        <f t="shared" si="70"/>
        <v>300.39700000000005</v>
      </c>
      <c r="O49" s="87">
        <f t="shared" si="70"/>
        <v>314.34200000000004</v>
      </c>
      <c r="P49" s="87">
        <f t="shared" si="70"/>
        <v>316.46600000000007</v>
      </c>
      <c r="Q49" s="87">
        <f t="shared" si="70"/>
        <v>315.79700000000003</v>
      </c>
      <c r="R49" s="87">
        <f t="shared" si="70"/>
        <v>322.96300000000002</v>
      </c>
      <c r="S49" s="87">
        <f t="shared" si="70"/>
        <v>333.96299999999991</v>
      </c>
      <c r="T49" s="87">
        <f t="shared" si="70"/>
        <v>334.06300000000005</v>
      </c>
      <c r="U49" s="87">
        <f t="shared" si="70"/>
        <v>339.411</v>
      </c>
      <c r="V49" s="87">
        <f t="shared" si="70"/>
        <v>337.18300000000011</v>
      </c>
      <c r="W49" s="87">
        <f t="shared" si="70"/>
        <v>328.12800000000004</v>
      </c>
      <c r="X49" s="87">
        <f t="shared" si="70"/>
        <v>331.56100000000009</v>
      </c>
      <c r="Y49" s="87">
        <f t="shared" si="70"/>
        <v>333.46999999999997</v>
      </c>
      <c r="Z49" s="87">
        <f t="shared" si="70"/>
        <v>335.56299999999987</v>
      </c>
      <c r="AA49" s="87">
        <f t="shared" si="70"/>
        <v>337.81599999999997</v>
      </c>
      <c r="AB49" s="87">
        <f t="shared" si="70"/>
        <v>339.34300000000002</v>
      </c>
      <c r="AC49" s="87">
        <f t="shared" si="70"/>
        <v>340.60599999999994</v>
      </c>
      <c r="AD49" s="87">
        <f t="shared" si="70"/>
        <v>341.69299999999976</v>
      </c>
      <c r="AE49" s="87">
        <f t="shared" ref="AE49:AL49" si="71">SUM(AE5,AE9,AE15,AE22,AE26,AE32,AE37,AE41,AE45)</f>
        <v>342.78699999999986</v>
      </c>
      <c r="AF49" s="87">
        <f t="shared" si="71"/>
        <v>343.86999999999989</v>
      </c>
      <c r="AG49" s="87">
        <f t="shared" si="71"/>
        <v>345.10000000000014</v>
      </c>
      <c r="AH49" s="87">
        <f t="shared" si="71"/>
        <v>346.27800000000008</v>
      </c>
      <c r="AI49" s="87">
        <f t="shared" si="71"/>
        <v>347.46899999999999</v>
      </c>
      <c r="AJ49" s="87">
        <f t="shared" si="71"/>
        <v>348.6720000000002</v>
      </c>
      <c r="AK49" s="87">
        <f t="shared" si="71"/>
        <v>349.86899999999997</v>
      </c>
      <c r="AL49" s="87">
        <f t="shared" si="71"/>
        <v>351.06999999999982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7.2212058736068355E-2</v>
      </c>
      <c r="N52" s="337">
        <f t="shared" si="73"/>
        <v>7.9047590058243425E-2</v>
      </c>
      <c r="O52" s="337">
        <f t="shared" si="73"/>
        <v>8.0335380500140607E-2</v>
      </c>
      <c r="P52" s="337">
        <f t="shared" si="73"/>
        <v>8.2965776579674744E-2</v>
      </c>
      <c r="Q52" s="337">
        <f t="shared" si="73"/>
        <v>8.17236847219205E-2</v>
      </c>
      <c r="R52" s="337">
        <f t="shared" si="73"/>
        <v>8.3043721827890243E-2</v>
      </c>
      <c r="S52" s="337">
        <f t="shared" si="73"/>
        <v>8.4774543324438983E-2</v>
      </c>
      <c r="T52" s="337">
        <f t="shared" si="73"/>
        <v>8.7355121503767327E-2</v>
      </c>
      <c r="U52" s="337">
        <f t="shared" si="73"/>
        <v>8.8700092017464552E-2</v>
      </c>
      <c r="V52" s="337">
        <f t="shared" si="73"/>
        <v>8.9871833091548767E-2</v>
      </c>
      <c r="W52" s="337">
        <f t="shared" si="73"/>
        <v>9.4861078375249527E-2</v>
      </c>
      <c r="X52" s="337">
        <f t="shared" si="73"/>
        <v>9.1596916147265964E-2</v>
      </c>
      <c r="Y52" s="337">
        <f t="shared" si="73"/>
        <v>9.2398951405039412E-2</v>
      </c>
      <c r="Z52" s="337">
        <f t="shared" si="73"/>
        <v>9.3161030533271599E-2</v>
      </c>
      <c r="AA52" s="337">
        <f t="shared" si="73"/>
        <v>9.3912585368365664E-2</v>
      </c>
      <c r="AB52" s="337">
        <f t="shared" si="73"/>
        <v>9.4694987644628859E-2</v>
      </c>
      <c r="AC52" s="337">
        <f t="shared" si="73"/>
        <v>9.5470321463712773E-2</v>
      </c>
      <c r="AD52" s="337">
        <f t="shared" si="73"/>
        <v>9.6262055192507162E-2</v>
      </c>
      <c r="AE52" s="337">
        <f t="shared" ref="AE52:AL52" si="74">AE5/AE$49</f>
        <v>9.7085039694555786E-2</v>
      </c>
      <c r="AF52" s="337">
        <f t="shared" si="74"/>
        <v>9.7922530822747614E-2</v>
      </c>
      <c r="AG52" s="337">
        <f t="shared" si="74"/>
        <v>9.878547948846142E-2</v>
      </c>
      <c r="AH52" s="337">
        <f t="shared" si="74"/>
        <v>9.9644759264551255E-2</v>
      </c>
      <c r="AI52" s="337">
        <f t="shared" si="74"/>
        <v>0.10049712671476686</v>
      </c>
      <c r="AJ52" s="337">
        <f t="shared" si="74"/>
        <v>0.10137364194498827</v>
      </c>
      <c r="AK52" s="337">
        <f t="shared" si="74"/>
        <v>0.10229158672180634</v>
      </c>
      <c r="AL52" s="337">
        <f t="shared" si="74"/>
        <v>0.10322832013114887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5.0379344270854207E-2</v>
      </c>
      <c r="N53" s="336">
        <f t="shared" si="75"/>
        <v>5.5104785521600579E-2</v>
      </c>
      <c r="O53" s="336">
        <f t="shared" si="75"/>
        <v>5.5731991435616732E-2</v>
      </c>
      <c r="P53" s="336">
        <f t="shared" si="75"/>
        <v>5.7673817415628562E-2</v>
      </c>
      <c r="Q53" s="336">
        <f t="shared" si="75"/>
        <v>5.4436039349501468E-2</v>
      </c>
      <c r="R53" s="336">
        <f t="shared" si="75"/>
        <v>5.7481696687568737E-2</v>
      </c>
      <c r="S53" s="336">
        <f t="shared" si="75"/>
        <v>6.1028284161679242E-2</v>
      </c>
      <c r="T53" s="336">
        <f t="shared" si="75"/>
        <v>6.1359387503313448E-2</v>
      </c>
      <c r="U53" s="336">
        <f t="shared" si="75"/>
        <v>6.3404855643799371E-2</v>
      </c>
      <c r="V53" s="336">
        <f t="shared" si="75"/>
        <v>6.4223868076780988E-2</v>
      </c>
      <c r="W53" s="336">
        <f t="shared" si="75"/>
        <v>6.7535786013289537E-2</v>
      </c>
      <c r="X53" s="336">
        <f t="shared" si="75"/>
        <v>6.019094796813261E-2</v>
      </c>
      <c r="Y53" s="336">
        <f t="shared" si="75"/>
        <v>6.0508321438328669E-2</v>
      </c>
      <c r="Z53" s="336">
        <f t="shared" si="75"/>
        <v>6.0886094627849739E-2</v>
      </c>
      <c r="AA53" s="336">
        <f t="shared" si="75"/>
        <v>6.1282448446645099E-2</v>
      </c>
      <c r="AB53" s="336">
        <f t="shared" si="75"/>
        <v>6.1654837032679259E-2</v>
      </c>
      <c r="AC53" s="336">
        <f t="shared" si="75"/>
        <v>6.2038957678562698E-2</v>
      </c>
      <c r="AD53" s="336">
        <f t="shared" si="75"/>
        <v>6.2445844657903225E-2</v>
      </c>
      <c r="AE53" s="336">
        <f t="shared" ref="AE53:AL53" si="76">AE6/AE$49</f>
        <v>6.2873148801793843E-2</v>
      </c>
      <c r="AF53" s="336">
        <f t="shared" si="76"/>
        <v>6.3290409840204023E-2</v>
      </c>
      <c r="AG53" s="336">
        <f t="shared" si="76"/>
        <v>6.3726319964455699E-2</v>
      </c>
      <c r="AH53" s="336">
        <f t="shared" si="76"/>
        <v>6.4153148948654912E-2</v>
      </c>
      <c r="AI53" s="336">
        <f t="shared" si="76"/>
        <v>6.4583252573999272E-2</v>
      </c>
      <c r="AJ53" s="336">
        <f t="shared" si="76"/>
        <v>6.5023518313615677E-2</v>
      </c>
      <c r="AK53" s="336">
        <f t="shared" si="76"/>
        <v>6.5464806279515064E-2</v>
      </c>
      <c r="AL53" s="336">
        <f t="shared" si="76"/>
        <v>6.5912559240124666E-2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2.1832714465214148E-2</v>
      </c>
      <c r="N54" s="336">
        <f t="shared" si="77"/>
        <v>2.3942804536642843E-2</v>
      </c>
      <c r="O54" s="336">
        <f t="shared" si="77"/>
        <v>2.4603389064523862E-2</v>
      </c>
      <c r="P54" s="336">
        <f t="shared" si="77"/>
        <v>2.5291959164046182E-2</v>
      </c>
      <c r="Q54" s="336">
        <f t="shared" si="77"/>
        <v>2.7287645372419029E-2</v>
      </c>
      <c r="R54" s="336">
        <f t="shared" si="77"/>
        <v>2.5562025140321517E-2</v>
      </c>
      <c r="S54" s="336">
        <f t="shared" si="77"/>
        <v>2.3746259162759738E-2</v>
      </c>
      <c r="T54" s="336">
        <f t="shared" si="77"/>
        <v>2.5995734000453879E-2</v>
      </c>
      <c r="U54" s="336">
        <f t="shared" si="77"/>
        <v>2.5295236373665177E-2</v>
      </c>
      <c r="V54" s="336">
        <f t="shared" si="77"/>
        <v>2.5647965014767772E-2</v>
      </c>
      <c r="W54" s="336">
        <f t="shared" si="77"/>
        <v>2.7325292361959987E-2</v>
      </c>
      <c r="X54" s="336">
        <f t="shared" si="77"/>
        <v>3.1405968179133353E-2</v>
      </c>
      <c r="Y54" s="336">
        <f t="shared" si="77"/>
        <v>3.1890629966710736E-2</v>
      </c>
      <c r="Z54" s="336">
        <f t="shared" si="77"/>
        <v>3.2274935905421867E-2</v>
      </c>
      <c r="AA54" s="336">
        <f t="shared" si="77"/>
        <v>3.2630136921720565E-2</v>
      </c>
      <c r="AB54" s="336">
        <f t="shared" si="77"/>
        <v>3.3040150611949592E-2</v>
      </c>
      <c r="AC54" s="336">
        <f t="shared" si="77"/>
        <v>3.3431363785150069E-2</v>
      </c>
      <c r="AD54" s="336">
        <f t="shared" si="77"/>
        <v>3.3816210534603937E-2</v>
      </c>
      <c r="AE54" s="336">
        <f t="shared" ref="AE54:AL54" si="78">AE7/AE$49</f>
        <v>3.4211890892761949E-2</v>
      </c>
      <c r="AF54" s="336">
        <f t="shared" si="78"/>
        <v>3.4632120982543597E-2</v>
      </c>
      <c r="AG54" s="336">
        <f t="shared" si="78"/>
        <v>3.505915952400572E-2</v>
      </c>
      <c r="AH54" s="336">
        <f t="shared" si="78"/>
        <v>3.5491610315896337E-2</v>
      </c>
      <c r="AI54" s="336">
        <f t="shared" si="78"/>
        <v>3.591387414076759E-2</v>
      </c>
      <c r="AJ54" s="336">
        <f t="shared" si="78"/>
        <v>3.6350123631372591E-2</v>
      </c>
      <c r="AK54" s="336">
        <f t="shared" si="78"/>
        <v>3.6826780442291283E-2</v>
      </c>
      <c r="AL54" s="336">
        <f t="shared" si="78"/>
        <v>3.7315760891024202E-2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0.17821370214621363</v>
      </c>
      <c r="N56" s="337">
        <f t="shared" si="79"/>
        <v>0.18159074858456298</v>
      </c>
      <c r="O56" s="337">
        <f t="shared" si="79"/>
        <v>0.17726080371625597</v>
      </c>
      <c r="P56" s="337">
        <f t="shared" si="79"/>
        <v>0.18135226506543917</v>
      </c>
      <c r="Q56" s="337">
        <f t="shared" si="79"/>
        <v>0.17951183594636824</v>
      </c>
      <c r="R56" s="337">
        <f t="shared" si="79"/>
        <v>0.17555217847987037</v>
      </c>
      <c r="S56" s="337">
        <f t="shared" si="79"/>
        <v>0.18662324332152222</v>
      </c>
      <c r="T56" s="337">
        <f t="shared" si="79"/>
        <v>0.18560069015944219</v>
      </c>
      <c r="U56" s="337">
        <f t="shared" si="79"/>
        <v>0.19133974737788226</v>
      </c>
      <c r="V56" s="337">
        <f t="shared" si="79"/>
        <v>0.19542830712779966</v>
      </c>
      <c r="W56" s="337">
        <f t="shared" si="79"/>
        <v>0.20981970576352543</v>
      </c>
      <c r="X56" s="337">
        <f t="shared" si="79"/>
        <v>0.21356128706670305</v>
      </c>
      <c r="Y56" s="337">
        <f t="shared" si="79"/>
        <v>0.21472241307680556</v>
      </c>
      <c r="Z56" s="337">
        <f t="shared" si="79"/>
        <v>0.21620840053160836</v>
      </c>
      <c r="AA56" s="337">
        <f t="shared" si="79"/>
        <v>0.21778956979810238</v>
      </c>
      <c r="AB56" s="337">
        <f t="shared" si="79"/>
        <v>0.21933065451735392</v>
      </c>
      <c r="AC56" s="337">
        <f t="shared" si="79"/>
        <v>0.22094822731792196</v>
      </c>
      <c r="AD56" s="337">
        <f t="shared" si="79"/>
        <v>0.22261355301631411</v>
      </c>
      <c r="AE56" s="337">
        <f t="shared" ref="AE56:AL56" si="80">AE9/AE$49</f>
        <v>0.22418329741582899</v>
      </c>
      <c r="AF56" s="337">
        <f t="shared" si="80"/>
        <v>0.22578197339902475</v>
      </c>
      <c r="AG56" s="337">
        <f t="shared" si="80"/>
        <v>0.22738444496776078</v>
      </c>
      <c r="AH56" s="337">
        <f t="shared" si="80"/>
        <v>0.22901132408464725</v>
      </c>
      <c r="AI56" s="337">
        <f t="shared" si="80"/>
        <v>0.23057333710069847</v>
      </c>
      <c r="AJ56" s="337">
        <f t="shared" si="80"/>
        <v>0.23214973144538312</v>
      </c>
      <c r="AK56" s="337">
        <f t="shared" si="80"/>
        <v>0.23370531752902354</v>
      </c>
      <c r="AL56" s="337">
        <f t="shared" si="80"/>
        <v>0.23516788105277986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4.4928425954746352E-2</v>
      </c>
      <c r="N57" s="336">
        <f t="shared" si="81"/>
        <v>4.3168542274811754E-2</v>
      </c>
      <c r="O57" s="336">
        <f t="shared" si="81"/>
        <v>4.2900915993175234E-2</v>
      </c>
      <c r="P57" s="336">
        <f t="shared" si="81"/>
        <v>4.4555027165722745E-2</v>
      </c>
      <c r="Q57" s="336">
        <f t="shared" si="81"/>
        <v>4.4889843675176316E-2</v>
      </c>
      <c r="R57" s="336">
        <f t="shared" si="81"/>
        <v>4.7017521286285141E-2</v>
      </c>
      <c r="S57" s="336">
        <f t="shared" si="81"/>
        <v>4.8984514730989109E-2</v>
      </c>
      <c r="T57" s="336">
        <f t="shared" si="81"/>
        <v>4.7136377139669623E-2</v>
      </c>
      <c r="U57" s="336">
        <f t="shared" si="81"/>
        <v>5.2594928400461469E-2</v>
      </c>
      <c r="V57" s="336">
        <f t="shared" si="81"/>
        <v>5.2703151540017423E-2</v>
      </c>
      <c r="W57" s="336">
        <f t="shared" si="81"/>
        <v>5.6984416498816165E-2</v>
      </c>
      <c r="X57" s="336">
        <f t="shared" si="81"/>
        <v>5.6266626884438217E-2</v>
      </c>
      <c r="Y57" s="336">
        <f t="shared" si="81"/>
        <v>5.6619369479749312E-2</v>
      </c>
      <c r="Z57" s="336">
        <f t="shared" si="81"/>
        <v>5.7077342001900379E-2</v>
      </c>
      <c r="AA57" s="336">
        <f t="shared" si="81"/>
        <v>5.7505559904912483E-2</v>
      </c>
      <c r="AB57" s="336">
        <f t="shared" si="81"/>
        <v>5.790106263886801E-2</v>
      </c>
      <c r="AC57" s="336">
        <f t="shared" si="81"/>
        <v>5.8279852657739981E-2</v>
      </c>
      <c r="AD57" s="336">
        <f t="shared" si="81"/>
        <v>5.8648698436724704E-2</v>
      </c>
      <c r="AE57" s="336">
        <f t="shared" ref="AE57:AL57" si="82">AE10/AE$49</f>
        <v>5.9005721904290903E-2</v>
      </c>
      <c r="AF57" s="336">
        <f t="shared" si="82"/>
        <v>5.9372006501690257E-2</v>
      </c>
      <c r="AG57" s="336">
        <f t="shared" si="82"/>
        <v>5.9768991788263885E-2</v>
      </c>
      <c r="AH57" s="336">
        <f t="shared" si="82"/>
        <v>6.0156924219520014E-2</v>
      </c>
      <c r="AI57" s="336">
        <f t="shared" si="82"/>
        <v>6.0547586780162012E-2</v>
      </c>
      <c r="AJ57" s="336">
        <f t="shared" si="82"/>
        <v>6.0926594835113299E-2</v>
      </c>
      <c r="AK57" s="336">
        <f t="shared" si="82"/>
        <v>6.1320016966367866E-2</v>
      </c>
      <c r="AL57" s="336">
        <f t="shared" si="82"/>
        <v>6.1706149557536942E-2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Stoke-on-Trent and Staffordshire</v>
      </c>
      <c r="L58" s="232" t="str">
        <f>'Occ T3'!A13</f>
        <v>22 Health professionals</v>
      </c>
      <c r="M58" s="336">
        <f t="shared" ref="M58:AD58" si="83">M11/M$49</f>
        <v>4.5431173942230112E-2</v>
      </c>
      <c r="N58" s="336">
        <f t="shared" si="83"/>
        <v>4.835294170285561E-2</v>
      </c>
      <c r="O58" s="336">
        <f t="shared" si="83"/>
        <v>4.754761661869393E-2</v>
      </c>
      <c r="P58" s="336">
        <f t="shared" si="83"/>
        <v>4.8369098804122206E-2</v>
      </c>
      <c r="Q58" s="336">
        <f t="shared" si="83"/>
        <v>5.0509205582985002E-2</v>
      </c>
      <c r="R58" s="336">
        <f t="shared" si="83"/>
        <v>4.6400307498456188E-2</v>
      </c>
      <c r="S58" s="336">
        <f t="shared" si="83"/>
        <v>5.0960220952780064E-2</v>
      </c>
      <c r="T58" s="336">
        <f t="shared" si="83"/>
        <v>5.3335570942528547E-2</v>
      </c>
      <c r="U58" s="336">
        <f t="shared" si="83"/>
        <v>5.1559812459163468E-2</v>
      </c>
      <c r="V58" s="336">
        <f t="shared" si="83"/>
        <v>5.322610825398414E-2</v>
      </c>
      <c r="W58" s="336">
        <f t="shared" si="83"/>
        <v>5.3812781385443903E-2</v>
      </c>
      <c r="X58" s="336">
        <f t="shared" si="83"/>
        <v>5.5263168307283443E-2</v>
      </c>
      <c r="Y58" s="336">
        <f t="shared" si="83"/>
        <v>5.5564307322595541E-2</v>
      </c>
      <c r="Z58" s="336">
        <f t="shared" si="83"/>
        <v>5.5869859949671495E-2</v>
      </c>
      <c r="AA58" s="336">
        <f t="shared" si="83"/>
        <v>5.6235389175068103E-2</v>
      </c>
      <c r="AB58" s="336">
        <f t="shared" si="83"/>
        <v>5.6591726587927445E-2</v>
      </c>
      <c r="AC58" s="336">
        <f t="shared" si="83"/>
        <v>5.695812474640323E-2</v>
      </c>
      <c r="AD58" s="336">
        <f t="shared" si="83"/>
        <v>5.7331574395257719E-2</v>
      </c>
      <c r="AE58" s="336">
        <f t="shared" ref="AE58:AL58" si="84">AE11/AE$49</f>
        <v>5.7619988957556004E-2</v>
      </c>
      <c r="AF58" s="336">
        <f t="shared" si="84"/>
        <v>5.7973557254907042E-2</v>
      </c>
      <c r="AG58" s="336">
        <f t="shared" si="84"/>
        <v>5.8292968041824517E-2</v>
      </c>
      <c r="AH58" s="336">
        <f t="shared" si="84"/>
        <v>5.8625821108041598E-2</v>
      </c>
      <c r="AI58" s="336">
        <f t="shared" si="84"/>
        <v>5.8950289364466515E-2</v>
      </c>
      <c r="AJ58" s="336">
        <f t="shared" si="84"/>
        <v>5.9275578139857441E-2</v>
      </c>
      <c r="AK58" s="336">
        <f t="shared" si="84"/>
        <v>5.9585014996372934E-2</v>
      </c>
      <c r="AL58" s="336">
        <f t="shared" si="84"/>
        <v>5.9845228505549117E-2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3.9892581471004274E-2</v>
      </c>
      <c r="N59" s="336">
        <f t="shared" si="85"/>
        <v>4.3956268603225719E-2</v>
      </c>
      <c r="O59" s="336">
        <f t="shared" si="85"/>
        <v>4.3085559848683001E-2</v>
      </c>
      <c r="P59" s="336">
        <f t="shared" si="85"/>
        <v>4.1141364780256165E-2</v>
      </c>
      <c r="Q59" s="336">
        <f t="shared" si="85"/>
        <v>3.8518892161010773E-2</v>
      </c>
      <c r="R59" s="336">
        <f t="shared" si="85"/>
        <v>3.7080864983636337E-2</v>
      </c>
      <c r="S59" s="336">
        <f t="shared" si="85"/>
        <v>3.8183160410026812E-2</v>
      </c>
      <c r="T59" s="336">
        <f t="shared" si="85"/>
        <v>3.6424549389178662E-2</v>
      </c>
      <c r="U59" s="336">
        <f t="shared" si="85"/>
        <v>3.6014902445577618E-2</v>
      </c>
      <c r="V59" s="336">
        <f t="shared" si="85"/>
        <v>3.8159631606743072E-2</v>
      </c>
      <c r="W59" s="336">
        <f t="shared" si="85"/>
        <v>4.1338898794807705E-2</v>
      </c>
      <c r="X59" s="336">
        <f t="shared" si="85"/>
        <v>4.1334929387288465E-2</v>
      </c>
      <c r="Y59" s="336">
        <f t="shared" si="85"/>
        <v>4.146339910001199E-2</v>
      </c>
      <c r="Z59" s="336">
        <f t="shared" si="85"/>
        <v>4.1673105614275778E-2</v>
      </c>
      <c r="AA59" s="336">
        <f t="shared" si="85"/>
        <v>4.1899611114592832E-2</v>
      </c>
      <c r="AB59" s="336">
        <f t="shared" si="85"/>
        <v>4.2147786613704101E-2</v>
      </c>
      <c r="AC59" s="336">
        <f t="shared" si="85"/>
        <v>4.2448978575541051E-2</v>
      </c>
      <c r="AD59" s="336">
        <f t="shared" si="85"/>
        <v>4.2770092982574247E-2</v>
      </c>
      <c r="AE59" s="336">
        <f t="shared" ref="AE59:AL59" si="86">AE12/AE$49</f>
        <v>4.3055517129011615E-2</v>
      </c>
      <c r="AF59" s="336">
        <f t="shared" si="86"/>
        <v>4.3303610149320562E-2</v>
      </c>
      <c r="AG59" s="336">
        <f t="shared" si="86"/>
        <v>4.3539396749947772E-2</v>
      </c>
      <c r="AH59" s="336">
        <f t="shared" si="86"/>
        <v>4.3800424352233573E-2</v>
      </c>
      <c r="AI59" s="336">
        <f t="shared" si="86"/>
        <v>4.4007912259965851E-2</v>
      </c>
      <c r="AJ59" s="336">
        <f t="shared" si="86"/>
        <v>4.4219721580324049E-2</v>
      </c>
      <c r="AK59" s="336">
        <f t="shared" si="86"/>
        <v>4.4425217626640937E-2</v>
      </c>
      <c r="AL59" s="336">
        <f t="shared" si="86"/>
        <v>4.4609032939893066E-2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4.7961520778232888E-2</v>
      </c>
      <c r="N60" s="336">
        <f t="shared" si="87"/>
        <v>4.6112996003669908E-2</v>
      </c>
      <c r="O60" s="336">
        <f t="shared" si="87"/>
        <v>4.3726711255703779E-2</v>
      </c>
      <c r="P60" s="336">
        <f t="shared" si="87"/>
        <v>4.7286774315338044E-2</v>
      </c>
      <c r="Q60" s="336">
        <f t="shared" si="87"/>
        <v>4.5593894527196137E-2</v>
      </c>
      <c r="R60" s="336">
        <f t="shared" si="87"/>
        <v>4.5053484711492696E-2</v>
      </c>
      <c r="S60" s="336">
        <f t="shared" si="87"/>
        <v>4.8495347227726249E-2</v>
      </c>
      <c r="T60" s="336">
        <f t="shared" si="87"/>
        <v>4.8704192688065355E-2</v>
      </c>
      <c r="U60" s="336">
        <f t="shared" si="87"/>
        <v>5.1170104072679676E-2</v>
      </c>
      <c r="V60" s="336">
        <f t="shared" si="87"/>
        <v>5.1339415727055041E-2</v>
      </c>
      <c r="W60" s="336">
        <f t="shared" si="87"/>
        <v>5.7683609084457632E-2</v>
      </c>
      <c r="X60" s="336">
        <f t="shared" si="87"/>
        <v>6.0696562487692923E-2</v>
      </c>
      <c r="Y60" s="336">
        <f t="shared" si="87"/>
        <v>6.1075337174448692E-2</v>
      </c>
      <c r="Z60" s="336">
        <f t="shared" si="87"/>
        <v>6.1588092965760712E-2</v>
      </c>
      <c r="AA60" s="336">
        <f t="shared" si="87"/>
        <v>6.2149009603528954E-2</v>
      </c>
      <c r="AB60" s="336">
        <f t="shared" si="87"/>
        <v>6.2690078676854361E-2</v>
      </c>
      <c r="AC60" s="336">
        <f t="shared" si="87"/>
        <v>6.326127133823771E-2</v>
      </c>
      <c r="AD60" s="336">
        <f t="shared" si="87"/>
        <v>6.3863187201757446E-2</v>
      </c>
      <c r="AE60" s="336">
        <f t="shared" ref="AE60:AL60" si="88">AE13/AE$49</f>
        <v>6.4502069424970471E-2</v>
      </c>
      <c r="AF60" s="336">
        <f t="shared" si="88"/>
        <v>6.513279949310688E-2</v>
      </c>
      <c r="AG60" s="336">
        <f t="shared" si="88"/>
        <v>6.5783088387724634E-2</v>
      </c>
      <c r="AH60" s="336">
        <f t="shared" si="88"/>
        <v>6.6428154404852099E-2</v>
      </c>
      <c r="AI60" s="336">
        <f t="shared" si="88"/>
        <v>6.7067548696104082E-2</v>
      </c>
      <c r="AJ60" s="336">
        <f t="shared" si="88"/>
        <v>6.7727836890088336E-2</v>
      </c>
      <c r="AK60" s="336">
        <f t="shared" si="88"/>
        <v>6.8375067939641848E-2</v>
      </c>
      <c r="AL60" s="336">
        <f t="shared" si="88"/>
        <v>6.9007470049800748E-2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0.11199465965885896</v>
      </c>
      <c r="N62" s="337">
        <f t="shared" si="89"/>
        <v>0.1140208858175195</v>
      </c>
      <c r="O62" s="337">
        <f t="shared" si="89"/>
        <v>0.11419487096365756</v>
      </c>
      <c r="P62" s="337">
        <f t="shared" si="89"/>
        <v>0.11470366782569437</v>
      </c>
      <c r="Q62" s="337">
        <f t="shared" si="89"/>
        <v>0.11524891357897121</v>
      </c>
      <c r="R62" s="337">
        <f t="shared" si="89"/>
        <v>0.11462706645309949</v>
      </c>
      <c r="S62" s="337">
        <f t="shared" si="89"/>
        <v>0.11489276962974986</v>
      </c>
      <c r="T62" s="337">
        <f t="shared" si="89"/>
        <v>0.11748191405548117</v>
      </c>
      <c r="U62" s="337">
        <f t="shared" si="89"/>
        <v>0.11758213135843171</v>
      </c>
      <c r="V62" s="337">
        <f t="shared" si="89"/>
        <v>0.11888482498184824</v>
      </c>
      <c r="W62" s="337">
        <f t="shared" si="89"/>
        <v>0.12599152252600232</v>
      </c>
      <c r="X62" s="337">
        <f t="shared" si="89"/>
        <v>0.11840274369934994</v>
      </c>
      <c r="Y62" s="337">
        <f t="shared" si="89"/>
        <v>0.11850317836469583</v>
      </c>
      <c r="Z62" s="337">
        <f t="shared" si="89"/>
        <v>0.1189408062067492</v>
      </c>
      <c r="AA62" s="337">
        <f t="shared" si="89"/>
        <v>0.11954680651791817</v>
      </c>
      <c r="AB62" s="337">
        <f t="shared" si="89"/>
        <v>0.1200901836655071</v>
      </c>
      <c r="AC62" s="337">
        <f t="shared" si="89"/>
        <v>0.12064835036608225</v>
      </c>
      <c r="AD62" s="337">
        <f t="shared" si="89"/>
        <v>0.12120588845871669</v>
      </c>
      <c r="AE62" s="337">
        <f t="shared" ref="AE62:AL62" si="90">AE15/AE$49</f>
        <v>0.1217946625707388</v>
      </c>
      <c r="AF62" s="337">
        <f t="shared" si="90"/>
        <v>0.12239698691271102</v>
      </c>
      <c r="AG62" s="337">
        <f t="shared" si="90"/>
        <v>0.12297385740582976</v>
      </c>
      <c r="AH62" s="337">
        <f t="shared" si="90"/>
        <v>0.12352616817811972</v>
      </c>
      <c r="AI62" s="337">
        <f t="shared" si="90"/>
        <v>0.12406336977712733</v>
      </c>
      <c r="AJ62" s="337">
        <f t="shared" si="90"/>
        <v>0.12468630817343793</v>
      </c>
      <c r="AK62" s="337">
        <f t="shared" si="90"/>
        <v>0.12528138249273693</v>
      </c>
      <c r="AL62" s="337">
        <f t="shared" si="90"/>
        <v>0.1258925408602366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1.5660740978755031E-2</v>
      </c>
      <c r="N63" s="336">
        <f t="shared" si="91"/>
        <v>1.5723214991314537E-2</v>
      </c>
      <c r="O63" s="336">
        <f t="shared" si="91"/>
        <v>1.5666823656594258E-2</v>
      </c>
      <c r="P63" s="336">
        <f t="shared" si="91"/>
        <v>1.6208517196492838E-2</v>
      </c>
      <c r="Q63" s="336">
        <f t="shared" si="91"/>
        <v>1.4544564976243856E-2</v>
      </c>
      <c r="R63" s="336">
        <f t="shared" si="91"/>
        <v>1.4453203570980329E-2</v>
      </c>
      <c r="S63" s="336">
        <f t="shared" si="91"/>
        <v>1.5068889035925105E-2</v>
      </c>
      <c r="T63" s="336">
        <f t="shared" si="91"/>
        <v>1.6409009678147748E-2</v>
      </c>
      <c r="U63" s="336">
        <f t="shared" si="91"/>
        <v>1.7289049461714195E-2</v>
      </c>
      <c r="V63" s="336">
        <f t="shared" si="91"/>
        <v>1.6200204286254714E-2</v>
      </c>
      <c r="W63" s="336">
        <f t="shared" si="91"/>
        <v>1.8085065157964309E-2</v>
      </c>
      <c r="X63" s="336">
        <f t="shared" si="91"/>
        <v>1.5190073508802809E-2</v>
      </c>
      <c r="Y63" s="336">
        <f t="shared" si="91"/>
        <v>1.5212673372067135E-2</v>
      </c>
      <c r="Z63" s="336">
        <f t="shared" si="91"/>
        <v>1.5251925226406365E-2</v>
      </c>
      <c r="AA63" s="336">
        <f t="shared" si="91"/>
        <v>1.528278676968871E-2</v>
      </c>
      <c r="AB63" s="336">
        <f t="shared" si="91"/>
        <v>1.5308647208032666E-2</v>
      </c>
      <c r="AC63" s="336">
        <f t="shared" si="91"/>
        <v>1.5343410627742521E-2</v>
      </c>
      <c r="AD63" s="336">
        <f t="shared" si="91"/>
        <v>1.5375469260161371E-2</v>
      </c>
      <c r="AE63" s="336">
        <f t="shared" ref="AE63:AL63" si="92">AE16/AE$49</f>
        <v>1.5407247970919967E-2</v>
      </c>
      <c r="AF63" s="336">
        <f t="shared" si="92"/>
        <v>1.5426083971682086E-2</v>
      </c>
      <c r="AG63" s="336">
        <f t="shared" si="92"/>
        <v>1.5445302230760535E-2</v>
      </c>
      <c r="AH63" s="336">
        <f t="shared" si="92"/>
        <v>1.547059423772584E-2</v>
      </c>
      <c r="AI63" s="336">
        <f t="shared" si="92"/>
        <v>1.5492032373134214E-2</v>
      </c>
      <c r="AJ63" s="336">
        <f t="shared" si="92"/>
        <v>1.5516286625828222E-2</v>
      </c>
      <c r="AK63" s="336">
        <f t="shared" si="92"/>
        <v>1.5550118674433556E-2</v>
      </c>
      <c r="AL63" s="336">
        <f t="shared" si="92"/>
        <v>1.5583305587043251E-2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1.682841587635964E-2</v>
      </c>
      <c r="N64" s="336">
        <f t="shared" si="93"/>
        <v>2.1628210764461947E-2</v>
      </c>
      <c r="O64" s="336">
        <f t="shared" si="93"/>
        <v>2.0609923982664941E-2</v>
      </c>
      <c r="P64" s="336">
        <f t="shared" si="93"/>
        <v>1.9976626466334614E-2</v>
      </c>
      <c r="Q64" s="336">
        <f t="shared" si="93"/>
        <v>2.0857726753077351E-2</v>
      </c>
      <c r="R64" s="336">
        <f t="shared" si="93"/>
        <v>1.9365825928959846E-2</v>
      </c>
      <c r="S64" s="336">
        <f t="shared" si="93"/>
        <v>2.086407344522806E-2</v>
      </c>
      <c r="T64" s="336">
        <f t="shared" si="93"/>
        <v>2.0877685113307457E-2</v>
      </c>
      <c r="U64" s="336">
        <f t="shared" si="93"/>
        <v>2.1686626917856455E-2</v>
      </c>
      <c r="V64" s="336">
        <f t="shared" si="93"/>
        <v>2.1520049363497645E-2</v>
      </c>
      <c r="W64" s="336">
        <f t="shared" si="93"/>
        <v>2.2300568994634184E-2</v>
      </c>
      <c r="X64" s="336">
        <f t="shared" si="93"/>
        <v>2.1553871066936202E-2</v>
      </c>
      <c r="Y64" s="336">
        <f t="shared" si="93"/>
        <v>2.1696050894148142E-2</v>
      </c>
      <c r="Z64" s="336">
        <f t="shared" si="93"/>
        <v>2.1834410235630292E-2</v>
      </c>
      <c r="AA64" s="336">
        <f t="shared" si="93"/>
        <v>2.1993395786586344E-2</v>
      </c>
      <c r="AB64" s="336">
        <f t="shared" si="93"/>
        <v>2.2143756381597032E-2</v>
      </c>
      <c r="AC64" s="336">
        <f t="shared" si="93"/>
        <v>2.2294314054094818E-2</v>
      </c>
      <c r="AD64" s="336">
        <f t="shared" si="93"/>
        <v>2.2448738531084589E-2</v>
      </c>
      <c r="AE64" s="336">
        <f t="shared" ref="AE64:AL64" si="94">AE17/AE$49</f>
        <v>2.2611732186817141E-2</v>
      </c>
      <c r="AF64" s="336">
        <f t="shared" si="94"/>
        <v>2.2763835314129864E-2</v>
      </c>
      <c r="AG64" s="336">
        <f t="shared" si="94"/>
        <v>2.2904503326026802E-2</v>
      </c>
      <c r="AH64" s="336">
        <f t="shared" si="94"/>
        <v>2.3026726259228761E-2</v>
      </c>
      <c r="AI64" s="336">
        <f t="shared" si="94"/>
        <v>2.314006652235515E-2</v>
      </c>
      <c r="AJ64" s="336">
        <f t="shared" si="94"/>
        <v>2.3284919384465547E-2</v>
      </c>
      <c r="AK64" s="336">
        <f t="shared" si="94"/>
        <v>2.3429562318547276E-2</v>
      </c>
      <c r="AL64" s="336">
        <f t="shared" si="94"/>
        <v>2.3568387687532808E-2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1.088323486288356E-2</v>
      </c>
      <c r="N65" s="336">
        <f t="shared" si="95"/>
        <v>1.2260179634414304E-2</v>
      </c>
      <c r="O65" s="336">
        <f t="shared" si="95"/>
        <v>1.205854106889483E-2</v>
      </c>
      <c r="P65" s="336">
        <f t="shared" si="95"/>
        <v>1.033447648103563E-2</v>
      </c>
      <c r="Q65" s="336">
        <f t="shared" si="95"/>
        <v>1.0549625259393595E-2</v>
      </c>
      <c r="R65" s="336">
        <f t="shared" si="95"/>
        <v>1.0344483845276932E-2</v>
      </c>
      <c r="S65" s="336">
        <f t="shared" si="95"/>
        <v>1.098075454850047E-2</v>
      </c>
      <c r="T65" s="336">
        <f t="shared" si="95"/>
        <v>1.0254933653864253E-2</v>
      </c>
      <c r="U65" s="336">
        <f t="shared" si="95"/>
        <v>1.0357646198708407E-2</v>
      </c>
      <c r="V65" s="336">
        <f t="shared" si="95"/>
        <v>1.0078669813423887E-2</v>
      </c>
      <c r="W65" s="336">
        <f t="shared" si="95"/>
        <v>1.0967152444196552E-2</v>
      </c>
      <c r="X65" s="336">
        <f t="shared" si="95"/>
        <v>1.2167493773539031E-2</v>
      </c>
      <c r="Y65" s="336">
        <f t="shared" si="95"/>
        <v>1.2330552932389063E-2</v>
      </c>
      <c r="Z65" s="336">
        <f t="shared" si="95"/>
        <v>1.2501011933083566E-2</v>
      </c>
      <c r="AA65" s="336">
        <f t="shared" si="95"/>
        <v>1.2682067254394483E-2</v>
      </c>
      <c r="AB65" s="336">
        <f t="shared" si="95"/>
        <v>1.2868180257724746E-2</v>
      </c>
      <c r="AC65" s="336">
        <f t="shared" si="95"/>
        <v>1.3045512222273237E-2</v>
      </c>
      <c r="AD65" s="336">
        <f t="shared" si="95"/>
        <v>1.3224515458531589E-2</v>
      </c>
      <c r="AE65" s="336">
        <f t="shared" ref="AE65:AL65" si="96">AE18/AE$49</f>
        <v>1.3377757785949749E-2</v>
      </c>
      <c r="AF65" s="336">
        <f t="shared" si="96"/>
        <v>1.3570646114172738E-2</v>
      </c>
      <c r="AG65" s="336">
        <f t="shared" si="96"/>
        <v>1.3727110505735791E-2</v>
      </c>
      <c r="AH65" s="336">
        <f t="shared" si="96"/>
        <v>1.3880815862138194E-2</v>
      </c>
      <c r="AI65" s="336">
        <f t="shared" si="96"/>
        <v>1.4014370947108796E-2</v>
      </c>
      <c r="AJ65" s="336">
        <f t="shared" si="96"/>
        <v>1.420149101688028E-2</v>
      </c>
      <c r="AK65" s="336">
        <f t="shared" si="96"/>
        <v>1.4340343996528337E-2</v>
      </c>
      <c r="AL65" s="336">
        <f t="shared" si="96"/>
        <v>1.4527075428773377E-2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1.4259987611935334E-2</v>
      </c>
      <c r="N66" s="336">
        <f t="shared" si="97"/>
        <v>1.2937709593863029E-2</v>
      </c>
      <c r="O66" s="336">
        <f t="shared" si="97"/>
        <v>1.4246851260340584E-2</v>
      </c>
      <c r="P66" s="336">
        <f t="shared" si="97"/>
        <v>1.578019958990929E-2</v>
      </c>
      <c r="Q66" s="336">
        <f t="shared" si="97"/>
        <v>1.5803295662356023E-2</v>
      </c>
      <c r="R66" s="336">
        <f t="shared" si="97"/>
        <v>1.7339055424263637E-2</v>
      </c>
      <c r="S66" s="336">
        <f t="shared" si="97"/>
        <v>1.5093139612426303E-2</v>
      </c>
      <c r="T66" s="336">
        <f t="shared" si="97"/>
        <v>1.6194546204124877E-2</v>
      </c>
      <c r="U66" s="336">
        <f t="shared" si="97"/>
        <v>1.5211702248034219E-2</v>
      </c>
      <c r="V66" s="336">
        <f t="shared" si="97"/>
        <v>1.8230088334820711E-2</v>
      </c>
      <c r="W66" s="336">
        <f t="shared" si="97"/>
        <v>1.862298404993748E-2</v>
      </c>
      <c r="X66" s="336">
        <f t="shared" si="97"/>
        <v>1.7378540568923261E-2</v>
      </c>
      <c r="Y66" s="336">
        <f t="shared" si="97"/>
        <v>1.7098987222146696E-2</v>
      </c>
      <c r="Z66" s="336">
        <f t="shared" si="97"/>
        <v>1.7107942800728238E-2</v>
      </c>
      <c r="AA66" s="336">
        <f t="shared" si="97"/>
        <v>1.7271124712227106E-2</v>
      </c>
      <c r="AB66" s="336">
        <f t="shared" si="97"/>
        <v>1.7414626649219417E-2</v>
      </c>
      <c r="AC66" s="336">
        <f t="shared" si="97"/>
        <v>1.7573874354318359E-2</v>
      </c>
      <c r="AD66" s="336">
        <f t="shared" si="97"/>
        <v>1.772579247702263E-2</v>
      </c>
      <c r="AE66" s="336">
        <f t="shared" ref="AE66:AL66" si="98">AE19/AE$49</f>
        <v>1.788419421757249E-2</v>
      </c>
      <c r="AF66" s="336">
        <f t="shared" si="98"/>
        <v>1.8046880213726697E-2</v>
      </c>
      <c r="AG66" s="336">
        <f t="shared" si="98"/>
        <v>1.8218043639167524E-2</v>
      </c>
      <c r="AH66" s="336">
        <f t="shared" si="98"/>
        <v>1.8371784432918422E-2</v>
      </c>
      <c r="AI66" s="336">
        <f t="shared" si="98"/>
        <v>1.8540469152937392E-2</v>
      </c>
      <c r="AJ66" s="336">
        <f t="shared" si="98"/>
        <v>1.8724215036442064E-2</v>
      </c>
      <c r="AK66" s="336">
        <f t="shared" si="98"/>
        <v>1.8890623089506949E-2</v>
      </c>
      <c r="AL66" s="336">
        <f t="shared" si="98"/>
        <v>1.9059912061400973E-2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5.4362280328925414E-2</v>
      </c>
      <c r="N67" s="336">
        <f t="shared" si="99"/>
        <v>5.1471570833465673E-2</v>
      </c>
      <c r="O67" s="336">
        <f t="shared" si="99"/>
        <v>5.1612730995162941E-2</v>
      </c>
      <c r="P67" s="336">
        <f t="shared" si="99"/>
        <v>5.2403848091922008E-2</v>
      </c>
      <c r="Q67" s="336">
        <f t="shared" si="99"/>
        <v>5.3493700927900387E-2</v>
      </c>
      <c r="R67" s="336">
        <f t="shared" si="99"/>
        <v>5.3124497683618752E-2</v>
      </c>
      <c r="S67" s="336">
        <f t="shared" si="99"/>
        <v>5.2885912987669918E-2</v>
      </c>
      <c r="T67" s="336">
        <f t="shared" si="99"/>
        <v>5.3745739406036851E-2</v>
      </c>
      <c r="U67" s="336">
        <f t="shared" si="99"/>
        <v>5.3037106532118433E-2</v>
      </c>
      <c r="V67" s="336">
        <f t="shared" si="99"/>
        <v>5.285581318385129E-2</v>
      </c>
      <c r="W67" s="336">
        <f t="shared" si="99"/>
        <v>5.6015751879269791E-2</v>
      </c>
      <c r="X67" s="336">
        <f t="shared" si="99"/>
        <v>5.2112764781148666E-2</v>
      </c>
      <c r="Y67" s="336">
        <f t="shared" si="99"/>
        <v>5.2164913943944805E-2</v>
      </c>
      <c r="Z67" s="336">
        <f t="shared" si="99"/>
        <v>5.2245516010900737E-2</v>
      </c>
      <c r="AA67" s="336">
        <f t="shared" si="99"/>
        <v>5.2317431995021542E-2</v>
      </c>
      <c r="AB67" s="336">
        <f t="shared" si="99"/>
        <v>5.2354973168933235E-2</v>
      </c>
      <c r="AC67" s="336">
        <f t="shared" si="99"/>
        <v>5.2391239107653316E-2</v>
      </c>
      <c r="AD67" s="336">
        <f t="shared" si="99"/>
        <v>5.243137273191651E-2</v>
      </c>
      <c r="AE67" s="336">
        <f t="shared" ref="AE67:AL67" si="100">AE20/AE$49</f>
        <v>5.2513730409479466E-2</v>
      </c>
      <c r="AF67" s="336">
        <f t="shared" si="100"/>
        <v>5.2589541298999648E-2</v>
      </c>
      <c r="AG67" s="336">
        <f t="shared" si="100"/>
        <v>5.267889770413911E-2</v>
      </c>
      <c r="AH67" s="336">
        <f t="shared" si="100"/>
        <v>5.2776247386108498E-2</v>
      </c>
      <c r="AI67" s="336">
        <f t="shared" si="100"/>
        <v>5.2876430781591793E-2</v>
      </c>
      <c r="AJ67" s="336">
        <f t="shared" si="100"/>
        <v>5.295939610982181E-2</v>
      </c>
      <c r="AK67" s="336">
        <f t="shared" si="100"/>
        <v>5.307073441372083E-2</v>
      </c>
      <c r="AL67" s="336">
        <f t="shared" si="100"/>
        <v>5.3153860095486199E-2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0.12113097743613666</v>
      </c>
      <c r="N69" s="337">
        <f t="shared" si="101"/>
        <v>0.12330610554900683</v>
      </c>
      <c r="O69" s="337">
        <f t="shared" si="101"/>
        <v>0.12205373652896066</v>
      </c>
      <c r="P69" s="337">
        <f t="shared" si="101"/>
        <v>0.11819183893003153</v>
      </c>
      <c r="Q69" s="337">
        <f t="shared" si="101"/>
        <v>0.11887817306474505</v>
      </c>
      <c r="R69" s="337">
        <f t="shared" si="101"/>
        <v>0.11998125435710932</v>
      </c>
      <c r="S69" s="337">
        <f t="shared" si="101"/>
        <v>0.11517570854750872</v>
      </c>
      <c r="T69" s="337">
        <f t="shared" si="101"/>
        <v>0.11773749522782491</v>
      </c>
      <c r="U69" s="337">
        <f t="shared" si="101"/>
        <v>0.11434904048458686</v>
      </c>
      <c r="V69" s="337">
        <f t="shared" si="101"/>
        <v>0.10754808485133428</v>
      </c>
      <c r="W69" s="337">
        <f t="shared" si="101"/>
        <v>0.11411849772785336</v>
      </c>
      <c r="X69" s="337">
        <f t="shared" si="101"/>
        <v>0.10892202884594325</v>
      </c>
      <c r="Y69" s="337">
        <f t="shared" si="101"/>
        <v>0.10827064358355561</v>
      </c>
      <c r="Z69" s="337">
        <f t="shared" si="101"/>
        <v>0.10744843579778408</v>
      </c>
      <c r="AA69" s="337">
        <f t="shared" si="101"/>
        <v>0.10658794513854225</v>
      </c>
      <c r="AB69" s="337">
        <f t="shared" si="101"/>
        <v>0.10560414951511483</v>
      </c>
      <c r="AC69" s="337">
        <f t="shared" si="101"/>
        <v>0.10444897257761729</v>
      </c>
      <c r="AD69" s="337">
        <f t="shared" si="101"/>
        <v>0.10329290976472084</v>
      </c>
      <c r="AE69" s="337">
        <f t="shared" ref="AE69:AL69" si="102">AE22/AE$49</f>
        <v>0.10205221762344398</v>
      </c>
      <c r="AF69" s="337">
        <f t="shared" si="102"/>
        <v>0.10077357404419612</v>
      </c>
      <c r="AG69" s="337">
        <f t="shared" si="102"/>
        <v>9.9495849357844807E-2</v>
      </c>
      <c r="AH69" s="337">
        <f t="shared" si="102"/>
        <v>9.8173766930275574E-2</v>
      </c>
      <c r="AI69" s="337">
        <f t="shared" si="102"/>
        <v>9.6863198697937275E-2</v>
      </c>
      <c r="AJ69" s="337">
        <f t="shared" si="102"/>
        <v>9.5381555871501281E-2</v>
      </c>
      <c r="AK69" s="337">
        <f t="shared" si="102"/>
        <v>9.3955582387650741E-2</v>
      </c>
      <c r="AL69" s="337">
        <f t="shared" si="102"/>
        <v>9.2679968103243512E-2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9.4158765158752461E-2</v>
      </c>
      <c r="N70" s="336">
        <f t="shared" si="103"/>
        <v>9.7860953213234764E-2</v>
      </c>
      <c r="O70" s="336">
        <f t="shared" si="103"/>
        <v>9.7791716859321906E-2</v>
      </c>
      <c r="P70" s="336">
        <f t="shared" si="103"/>
        <v>9.3806507778477113E-2</v>
      </c>
      <c r="Q70" s="336">
        <f t="shared" si="103"/>
        <v>9.490936103455147E-2</v>
      </c>
      <c r="R70" s="336">
        <f t="shared" si="103"/>
        <v>9.7650592010942519E-2</v>
      </c>
      <c r="S70" s="336">
        <f t="shared" si="103"/>
        <v>9.3833980580831922E-2</v>
      </c>
      <c r="T70" s="336">
        <f t="shared" si="103"/>
        <v>9.536292391219385E-2</v>
      </c>
      <c r="U70" s="336">
        <f t="shared" si="103"/>
        <v>9.2329604016599856E-2</v>
      </c>
      <c r="V70" s="336">
        <f t="shared" si="103"/>
        <v>8.8571874233522363E-2</v>
      </c>
      <c r="W70" s="336">
        <f t="shared" si="103"/>
        <v>9.5030958348390732E-2</v>
      </c>
      <c r="X70" s="336">
        <f t="shared" si="103"/>
        <v>8.7842970663100789E-2</v>
      </c>
      <c r="Y70" s="336">
        <f t="shared" si="103"/>
        <v>8.7464807104028208E-2</v>
      </c>
      <c r="Z70" s="336">
        <f t="shared" si="103"/>
        <v>8.7012274059521014E-2</v>
      </c>
      <c r="AA70" s="336">
        <f t="shared" si="103"/>
        <v>8.6537155883215741E-2</v>
      </c>
      <c r="AB70" s="336">
        <f t="shared" si="103"/>
        <v>8.6026264385745052E-2</v>
      </c>
      <c r="AC70" s="336">
        <f t="shared" si="103"/>
        <v>8.5482685693353641E-2</v>
      </c>
      <c r="AD70" s="336">
        <f t="shared" si="103"/>
        <v>8.4880584970740525E-2</v>
      </c>
      <c r="AE70" s="336">
        <f t="shared" ref="AE70:AL70" si="104">AE23/AE$49</f>
        <v>8.4249028281370264E-2</v>
      </c>
      <c r="AF70" s="336">
        <f t="shared" si="104"/>
        <v>8.3626274432780465E-2</v>
      </c>
      <c r="AG70" s="336">
        <f t="shared" si="104"/>
        <v>8.3024386910703907E-2</v>
      </c>
      <c r="AH70" s="336">
        <f t="shared" si="104"/>
        <v>8.2405524439910824E-2</v>
      </c>
      <c r="AI70" s="336">
        <f t="shared" si="104"/>
        <v>8.173761245308081E-2</v>
      </c>
      <c r="AJ70" s="336">
        <f t="shared" si="104"/>
        <v>8.1063723379265373E-2</v>
      </c>
      <c r="AK70" s="336">
        <f t="shared" si="104"/>
        <v>8.0352904438110592E-2</v>
      </c>
      <c r="AL70" s="336">
        <f t="shared" si="104"/>
        <v>7.9599718180417278E-2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2.6972212277384177E-2</v>
      </c>
      <c r="N71" s="336">
        <f t="shared" si="105"/>
        <v>2.5445152335772062E-2</v>
      </c>
      <c r="O71" s="336">
        <f t="shared" si="105"/>
        <v>2.426201966963876E-2</v>
      </c>
      <c r="P71" s="336">
        <f t="shared" si="105"/>
        <v>2.4385331151554415E-2</v>
      </c>
      <c r="Q71" s="336">
        <f t="shared" si="105"/>
        <v>2.3968812030193572E-2</v>
      </c>
      <c r="R71" s="336">
        <f t="shared" si="105"/>
        <v>2.2330662346166798E-2</v>
      </c>
      <c r="S71" s="336">
        <f t="shared" si="105"/>
        <v>2.1341727966676792E-2</v>
      </c>
      <c r="T71" s="336">
        <f t="shared" si="105"/>
        <v>2.2374571315631045E-2</v>
      </c>
      <c r="U71" s="336">
        <f t="shared" si="105"/>
        <v>2.2019436467986986E-2</v>
      </c>
      <c r="V71" s="336">
        <f t="shared" si="105"/>
        <v>1.8976210617811923E-2</v>
      </c>
      <c r="W71" s="336">
        <f t="shared" si="105"/>
        <v>1.9087539379462625E-2</v>
      </c>
      <c r="X71" s="336">
        <f t="shared" si="105"/>
        <v>2.1079058182842447E-2</v>
      </c>
      <c r="Y71" s="336">
        <f t="shared" si="105"/>
        <v>2.0805836479527412E-2</v>
      </c>
      <c r="Z71" s="336">
        <f t="shared" si="105"/>
        <v>2.043616173826307E-2</v>
      </c>
      <c r="AA71" s="336">
        <f t="shared" si="105"/>
        <v>2.0050789255326509E-2</v>
      </c>
      <c r="AB71" s="336">
        <f t="shared" si="105"/>
        <v>1.9577885129369775E-2</v>
      </c>
      <c r="AC71" s="336">
        <f t="shared" si="105"/>
        <v>1.8966286884263644E-2</v>
      </c>
      <c r="AD71" s="336">
        <f t="shared" si="105"/>
        <v>1.8412324793980306E-2</v>
      </c>
      <c r="AE71" s="336">
        <f t="shared" ref="AE71:AL71" si="106">AE24/AE$49</f>
        <v>1.7803189342073727E-2</v>
      </c>
      <c r="AF71" s="336">
        <f t="shared" si="106"/>
        <v>1.7147299611415662E-2</v>
      </c>
      <c r="AG71" s="336">
        <f t="shared" si="106"/>
        <v>1.64714624471409E-2</v>
      </c>
      <c r="AH71" s="336">
        <f t="shared" si="106"/>
        <v>1.5768242490364744E-2</v>
      </c>
      <c r="AI71" s="336">
        <f t="shared" si="106"/>
        <v>1.5125586244856461E-2</v>
      </c>
      <c r="AJ71" s="336">
        <f t="shared" si="106"/>
        <v>1.43178324922359E-2</v>
      </c>
      <c r="AK71" s="336">
        <f t="shared" si="106"/>
        <v>1.3602677949540157E-2</v>
      </c>
      <c r="AL71" s="336">
        <f t="shared" si="106"/>
        <v>1.3080249922826232E-2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0.1267273991792201</v>
      </c>
      <c r="N73" s="337">
        <f t="shared" si="107"/>
        <v>0.1178209991800567</v>
      </c>
      <c r="O73" s="337">
        <f t="shared" si="107"/>
        <v>0.11800641767009133</v>
      </c>
      <c r="P73" s="337">
        <f t="shared" si="107"/>
        <v>0.12152687783816267</v>
      </c>
      <c r="Q73" s="337">
        <f t="shared" si="107"/>
        <v>0.1166365902364897</v>
      </c>
      <c r="R73" s="337">
        <f t="shared" si="107"/>
        <v>0.12196895544222935</v>
      </c>
      <c r="S73" s="337">
        <f t="shared" si="107"/>
        <v>0.11274293374741597</v>
      </c>
      <c r="T73" s="337">
        <f t="shared" si="107"/>
        <v>0.11124261775844289</v>
      </c>
      <c r="U73" s="337">
        <f t="shared" si="107"/>
        <v>0.12065169748355774</v>
      </c>
      <c r="V73" s="337">
        <f t="shared" si="107"/>
        <v>0.12081066329555543</v>
      </c>
      <c r="W73" s="337">
        <f t="shared" si="107"/>
        <v>0.10588659083473782</v>
      </c>
      <c r="X73" s="337">
        <f t="shared" si="107"/>
        <v>0.10655075351173554</v>
      </c>
      <c r="Y73" s="337">
        <f t="shared" si="107"/>
        <v>0.10546965302129342</v>
      </c>
      <c r="Z73" s="337">
        <f t="shared" si="107"/>
        <v>0.1042506069744228</v>
      </c>
      <c r="AA73" s="337">
        <f t="shared" si="107"/>
        <v>0.10301967146801368</v>
      </c>
      <c r="AB73" s="337">
        <f t="shared" si="107"/>
        <v>0.10185273099999957</v>
      </c>
      <c r="AC73" s="337">
        <f t="shared" si="107"/>
        <v>0.10072215883296939</v>
      </c>
      <c r="AD73" s="337">
        <f t="shared" si="107"/>
        <v>9.9620141479729779E-2</v>
      </c>
      <c r="AE73" s="337">
        <f t="shared" ref="AE73:AL73" si="108">AE26/AE$49</f>
        <v>9.8566971930727248E-2</v>
      </c>
      <c r="AF73" s="337">
        <f t="shared" si="108"/>
        <v>9.7512315467672486E-2</v>
      </c>
      <c r="AG73" s="337">
        <f t="shared" si="108"/>
        <v>9.647605079349765E-2</v>
      </c>
      <c r="AH73" s="337">
        <f t="shared" si="108"/>
        <v>9.5441639229352893E-2</v>
      </c>
      <c r="AI73" s="337">
        <f t="shared" si="108"/>
        <v>9.4435402549706907E-2</v>
      </c>
      <c r="AJ73" s="337">
        <f t="shared" si="108"/>
        <v>9.3435923537814908E-2</v>
      </c>
      <c r="AK73" s="337">
        <f t="shared" si="108"/>
        <v>9.2443238324427801E-2</v>
      </c>
      <c r="AL73" s="337">
        <f t="shared" si="108"/>
        <v>9.1448588789572058E-2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1.6777211620201675E-2</v>
      </c>
      <c r="N74" s="336">
        <f t="shared" si="109"/>
        <v>1.2783912900174822E-2</v>
      </c>
      <c r="O74" s="336">
        <f t="shared" si="109"/>
        <v>1.5038980786804188E-2</v>
      </c>
      <c r="P74" s="336">
        <f t="shared" si="109"/>
        <v>1.4147101561286742E-2</v>
      </c>
      <c r="Q74" s="336">
        <f t="shared" si="109"/>
        <v>1.2840049698273032E-2</v>
      </c>
      <c r="R74" s="336">
        <f t="shared" si="109"/>
        <v>1.4965601178585286E-2</v>
      </c>
      <c r="S74" s="336">
        <f t="shared" si="109"/>
        <v>1.2636404373274587E-2</v>
      </c>
      <c r="T74" s="336">
        <f t="shared" si="109"/>
        <v>1.0441745952687756E-2</v>
      </c>
      <c r="U74" s="336">
        <f t="shared" si="109"/>
        <v>1.4528194086952917E-2</v>
      </c>
      <c r="V74" s="336">
        <f t="shared" si="109"/>
        <v>1.2918746114731124E-2</v>
      </c>
      <c r="W74" s="336">
        <f t="shared" si="109"/>
        <v>1.0873301854060347E-2</v>
      </c>
      <c r="X74" s="336">
        <f t="shared" si="109"/>
        <v>1.0580219817630574E-2</v>
      </c>
      <c r="Y74" s="336">
        <f t="shared" si="109"/>
        <v>1.0601521889421525E-2</v>
      </c>
      <c r="Z74" s="336">
        <f t="shared" si="109"/>
        <v>1.0681954688905947E-2</v>
      </c>
      <c r="AA74" s="336">
        <f t="shared" si="109"/>
        <v>1.0754426534296467E-2</v>
      </c>
      <c r="AB74" s="336">
        <f t="shared" si="109"/>
        <v>1.0777608026508297E-2</v>
      </c>
      <c r="AC74" s="336">
        <f t="shared" si="109"/>
        <v>1.0799652758466239E-2</v>
      </c>
      <c r="AD74" s="336">
        <f t="shared" si="109"/>
        <v>1.082693592974909E-2</v>
      </c>
      <c r="AE74" s="336">
        <f t="shared" ref="AE74:AL74" si="110">AE27/AE$49</f>
        <v>1.0848367424440003E-2</v>
      </c>
      <c r="AF74" s="336">
        <f t="shared" si="110"/>
        <v>1.0872106619476527E-2</v>
      </c>
      <c r="AG74" s="336">
        <f t="shared" si="110"/>
        <v>1.0892040638481018E-2</v>
      </c>
      <c r="AH74" s="336">
        <f t="shared" si="110"/>
        <v>1.0916224075163112E-2</v>
      </c>
      <c r="AI74" s="336">
        <f t="shared" si="110"/>
        <v>1.0937719477848032E-2</v>
      </c>
      <c r="AJ74" s="336">
        <f t="shared" si="110"/>
        <v>1.0958360630447249E-2</v>
      </c>
      <c r="AK74" s="336">
        <f t="shared" si="110"/>
        <v>1.0976678052826259E-2</v>
      </c>
      <c r="AL74" s="336">
        <f t="shared" si="110"/>
        <v>1.0991616710471944E-2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4.8053123776026975E-2</v>
      </c>
      <c r="N75" s="336">
        <f t="shared" si="111"/>
        <v>4.9871819785868896E-2</v>
      </c>
      <c r="O75" s="336">
        <f t="shared" si="111"/>
        <v>4.7442979639259239E-2</v>
      </c>
      <c r="P75" s="336">
        <f t="shared" si="111"/>
        <v>4.9721714895391636E-2</v>
      </c>
      <c r="Q75" s="336">
        <f t="shared" si="111"/>
        <v>4.9872028297420809E-2</v>
      </c>
      <c r="R75" s="336">
        <f t="shared" si="111"/>
        <v>5.193804032951721E-2</v>
      </c>
      <c r="S75" s="336">
        <f t="shared" si="111"/>
        <v>4.7511007137912641E-2</v>
      </c>
      <c r="T75" s="336">
        <f t="shared" si="111"/>
        <v>4.6385543922342988E-2</v>
      </c>
      <c r="U75" s="336">
        <f t="shared" si="111"/>
        <v>4.8887977471119351E-2</v>
      </c>
      <c r="V75" s="336">
        <f t="shared" si="111"/>
        <v>5.0553600527632199E-2</v>
      </c>
      <c r="W75" s="336">
        <f t="shared" si="111"/>
        <v>4.3657598444342915E-2</v>
      </c>
      <c r="X75" s="336">
        <f t="shared" si="111"/>
        <v>4.3322012182302583E-2</v>
      </c>
      <c r="Y75" s="336">
        <f t="shared" si="111"/>
        <v>4.2905392944928143E-2</v>
      </c>
      <c r="Z75" s="336">
        <f t="shared" si="111"/>
        <v>4.2527176858879863E-2</v>
      </c>
      <c r="AA75" s="336">
        <f t="shared" si="111"/>
        <v>4.2096904091713218E-2</v>
      </c>
      <c r="AB75" s="336">
        <f t="shared" si="111"/>
        <v>4.1658426449340466E-2</v>
      </c>
      <c r="AC75" s="336">
        <f t="shared" si="111"/>
        <v>4.1214615955935632E-2</v>
      </c>
      <c r="AD75" s="336">
        <f t="shared" si="111"/>
        <v>4.077183576597615E-2</v>
      </c>
      <c r="AE75" s="336">
        <f t="shared" ref="AE75:AL75" si="112">AE28/AE$49</f>
        <v>4.0323787901421007E-2</v>
      </c>
      <c r="AF75" s="336">
        <f t="shared" si="112"/>
        <v>3.9877462671779502E-2</v>
      </c>
      <c r="AG75" s="336">
        <f t="shared" si="112"/>
        <v>3.9459901370708268E-2</v>
      </c>
      <c r="AH75" s="336">
        <f t="shared" si="112"/>
        <v>3.9045162953918418E-2</v>
      </c>
      <c r="AI75" s="336">
        <f t="shared" si="112"/>
        <v>3.8653182832414319E-2</v>
      </c>
      <c r="AJ75" s="336">
        <f t="shared" si="112"/>
        <v>3.8255977240742978E-2</v>
      </c>
      <c r="AK75" s="336">
        <f t="shared" si="112"/>
        <v>3.7855858434458552E-2</v>
      </c>
      <c r="AL75" s="336">
        <f t="shared" si="112"/>
        <v>3.7450990292498834E-2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4.2424922379702662E-2</v>
      </c>
      <c r="N76" s="336">
        <f t="shared" si="113"/>
        <v>3.6916868802367331E-2</v>
      </c>
      <c r="O76" s="336">
        <f t="shared" si="113"/>
        <v>3.5499304165675559E-2</v>
      </c>
      <c r="P76" s="336">
        <f t="shared" si="113"/>
        <v>3.8055025233610429E-2</v>
      </c>
      <c r="Q76" s="336">
        <f t="shared" si="113"/>
        <v>3.3649726213046113E-2</v>
      </c>
      <c r="R76" s="336">
        <f t="shared" si="113"/>
        <v>3.5785067315793138E-2</v>
      </c>
      <c r="S76" s="336">
        <f t="shared" si="113"/>
        <v>3.3557675604326646E-2</v>
      </c>
      <c r="T76" s="336">
        <f t="shared" si="113"/>
        <v>3.4496390915530174E-2</v>
      </c>
      <c r="U76" s="336">
        <f t="shared" si="113"/>
        <v>3.9880757367813387E-2</v>
      </c>
      <c r="V76" s="336">
        <f t="shared" si="113"/>
        <v>4.1030105990369707E-2</v>
      </c>
      <c r="W76" s="336">
        <f t="shared" si="113"/>
        <v>3.4500204610400056E-2</v>
      </c>
      <c r="X76" s="336">
        <f t="shared" si="113"/>
        <v>3.6126490123259622E-2</v>
      </c>
      <c r="Y76" s="336">
        <f t="shared" si="113"/>
        <v>3.5545318337919955E-2</v>
      </c>
      <c r="Z76" s="336">
        <f t="shared" si="113"/>
        <v>3.4854663707925587E-2</v>
      </c>
      <c r="AA76" s="336">
        <f t="shared" si="113"/>
        <v>3.4239653844862612E-2</v>
      </c>
      <c r="AB76" s="336">
        <f t="shared" si="113"/>
        <v>3.3718618446589278E-2</v>
      </c>
      <c r="AC76" s="336">
        <f t="shared" si="113"/>
        <v>3.3177118916971497E-2</v>
      </c>
      <c r="AD76" s="336">
        <f t="shared" si="113"/>
        <v>3.2642558604840562E-2</v>
      </c>
      <c r="AE76" s="336">
        <f t="shared" ref="AE76:AL76" si="114">AE29/AE$49</f>
        <v>3.2150405335088242E-2</v>
      </c>
      <c r="AF76" s="336">
        <f t="shared" si="114"/>
        <v>3.1642911858721173E-2</v>
      </c>
      <c r="AG76" s="336">
        <f t="shared" si="114"/>
        <v>3.1125401292445662E-2</v>
      </c>
      <c r="AH76" s="336">
        <f t="shared" si="114"/>
        <v>3.0604827916242857E-2</v>
      </c>
      <c r="AI76" s="336">
        <f t="shared" si="114"/>
        <v>3.0093977345728034E-2</v>
      </c>
      <c r="AJ76" s="336">
        <f t="shared" si="114"/>
        <v>2.9591540242337604E-2</v>
      </c>
      <c r="AK76" s="336">
        <f t="shared" si="114"/>
        <v>2.9085278531219338E-2</v>
      </c>
      <c r="AL76" s="336">
        <f t="shared" si="114"/>
        <v>2.8576832887215294E-2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1.9472141403288776E-2</v>
      </c>
      <c r="N77" s="336">
        <f t="shared" si="115"/>
        <v>1.8248397691645657E-2</v>
      </c>
      <c r="O77" s="336">
        <f t="shared" si="115"/>
        <v>2.0025153078352349E-2</v>
      </c>
      <c r="P77" s="336">
        <f t="shared" si="115"/>
        <v>1.9603036147873877E-2</v>
      </c>
      <c r="Q77" s="336">
        <f t="shared" si="115"/>
        <v>2.0274786027749746E-2</v>
      </c>
      <c r="R77" s="336">
        <f t="shared" si="115"/>
        <v>1.9280246618333712E-2</v>
      </c>
      <c r="S77" s="336">
        <f t="shared" si="115"/>
        <v>1.9037846631902087E-2</v>
      </c>
      <c r="T77" s="336">
        <f t="shared" si="115"/>
        <v>1.9918936967881978E-2</v>
      </c>
      <c r="U77" s="336">
        <f t="shared" si="115"/>
        <v>1.7354768557672064E-2</v>
      </c>
      <c r="V77" s="336">
        <f t="shared" si="115"/>
        <v>1.6308210662822387E-2</v>
      </c>
      <c r="W77" s="336">
        <f t="shared" si="115"/>
        <v>1.6855485925934513E-2</v>
      </c>
      <c r="X77" s="336">
        <f t="shared" si="115"/>
        <v>1.6522031388542767E-2</v>
      </c>
      <c r="Y77" s="336">
        <f t="shared" si="115"/>
        <v>1.6417419849023795E-2</v>
      </c>
      <c r="Z77" s="336">
        <f t="shared" si="115"/>
        <v>1.6186811718711409E-2</v>
      </c>
      <c r="AA77" s="336">
        <f t="shared" si="115"/>
        <v>1.5928686997141374E-2</v>
      </c>
      <c r="AB77" s="336">
        <f t="shared" si="115"/>
        <v>1.5698078077561524E-2</v>
      </c>
      <c r="AC77" s="336">
        <f t="shared" si="115"/>
        <v>1.5530771201596023E-2</v>
      </c>
      <c r="AD77" s="336">
        <f t="shared" si="115"/>
        <v>1.5378811179163964E-2</v>
      </c>
      <c r="AE77" s="336">
        <f t="shared" ref="AE77:AL77" si="116">AE30/AE$49</f>
        <v>1.5244411269777996E-2</v>
      </c>
      <c r="AF77" s="336">
        <f t="shared" si="116"/>
        <v>1.511983431769528E-2</v>
      </c>
      <c r="AG77" s="336">
        <f t="shared" si="116"/>
        <v>1.4998707491862714E-2</v>
      </c>
      <c r="AH77" s="336">
        <f t="shared" si="116"/>
        <v>1.4875424284028509E-2</v>
      </c>
      <c r="AI77" s="336">
        <f t="shared" si="116"/>
        <v>1.4750522893716523E-2</v>
      </c>
      <c r="AJ77" s="336">
        <f t="shared" si="116"/>
        <v>1.4630045424287084E-2</v>
      </c>
      <c r="AK77" s="336">
        <f t="shared" si="116"/>
        <v>1.4525423305923655E-2</v>
      </c>
      <c r="AL77" s="336">
        <f t="shared" si="116"/>
        <v>1.4429148899385985E-2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0.11030110177089521</v>
      </c>
      <c r="N79" s="337">
        <f t="shared" si="117"/>
        <v>0.10811677814466157</v>
      </c>
      <c r="O79" s="337">
        <f t="shared" si="117"/>
        <v>0.1055294719924888</v>
      </c>
      <c r="P79" s="337">
        <f t="shared" si="117"/>
        <v>0.10498942691307561</v>
      </c>
      <c r="Q79" s="337">
        <f t="shared" si="117"/>
        <v>0.10646174237870348</v>
      </c>
      <c r="R79" s="337">
        <f t="shared" si="117"/>
        <v>0.10429473762619905</v>
      </c>
      <c r="S79" s="337">
        <f t="shared" si="117"/>
        <v>0.10916337876331879</v>
      </c>
      <c r="T79" s="337">
        <f t="shared" si="117"/>
        <v>0.1090969602044</v>
      </c>
      <c r="U79" s="337">
        <f t="shared" si="117"/>
        <v>0.10205305393712814</v>
      </c>
      <c r="V79" s="337">
        <f t="shared" si="117"/>
        <v>0.10224170097724287</v>
      </c>
      <c r="W79" s="337">
        <f t="shared" si="117"/>
        <v>0.10067360005560201</v>
      </c>
      <c r="X79" s="337">
        <f t="shared" si="117"/>
        <v>0.10282290254441395</v>
      </c>
      <c r="Y79" s="337">
        <f t="shared" si="117"/>
        <v>0.10318648278441959</v>
      </c>
      <c r="Z79" s="337">
        <f t="shared" si="117"/>
        <v>0.10359103548949679</v>
      </c>
      <c r="AA79" s="337">
        <f t="shared" si="117"/>
        <v>0.10405072291887749</v>
      </c>
      <c r="AB79" s="337">
        <f t="shared" si="117"/>
        <v>0.10449409598530718</v>
      </c>
      <c r="AC79" s="337">
        <f t="shared" si="117"/>
        <v>0.10496496226388274</v>
      </c>
      <c r="AD79" s="337">
        <f t="shared" si="117"/>
        <v>0.10544022852216955</v>
      </c>
      <c r="AE79" s="337">
        <f t="shared" ref="AE79:AL79" si="118">AE32/AE$49</f>
        <v>0.10594890191997693</v>
      </c>
      <c r="AF79" s="337">
        <f t="shared" si="118"/>
        <v>0.1064144671039865</v>
      </c>
      <c r="AG79" s="337">
        <f t="shared" si="118"/>
        <v>0.10682569091294047</v>
      </c>
      <c r="AH79" s="337">
        <f t="shared" si="118"/>
        <v>0.10727771779867945</v>
      </c>
      <c r="AI79" s="337">
        <f t="shared" si="118"/>
        <v>0.10770183200824777</v>
      </c>
      <c r="AJ79" s="337">
        <f t="shared" si="118"/>
        <v>0.10816953438988322</v>
      </c>
      <c r="AK79" s="337">
        <f t="shared" si="118"/>
        <v>0.10866138060872921</v>
      </c>
      <c r="AL79" s="337">
        <f t="shared" si="118"/>
        <v>0.10912550906158763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8.872255938253551E-2</v>
      </c>
      <c r="N80" s="336">
        <f t="shared" si="119"/>
        <v>8.4365333122382313E-2</v>
      </c>
      <c r="O80" s="336">
        <f t="shared" si="119"/>
        <v>8.2719068516655489E-2</v>
      </c>
      <c r="P80" s="336">
        <f t="shared" si="119"/>
        <v>8.1913648227812871E-2</v>
      </c>
      <c r="Q80" s="336">
        <f t="shared" si="119"/>
        <v>8.6195951304639085E-2</v>
      </c>
      <c r="R80" s="336">
        <f t="shared" si="119"/>
        <v>8.0580399414437953E-2</v>
      </c>
      <c r="S80" s="336">
        <f t="shared" si="119"/>
        <v>8.5478980927959428E-2</v>
      </c>
      <c r="T80" s="336">
        <f t="shared" si="119"/>
        <v>8.4989684610719651E-2</v>
      </c>
      <c r="U80" s="336">
        <f t="shared" si="119"/>
        <v>8.114199820610421E-2</v>
      </c>
      <c r="V80" s="336">
        <f t="shared" si="119"/>
        <v>8.0351980950498739E-2</v>
      </c>
      <c r="W80" s="336">
        <f t="shared" si="119"/>
        <v>7.9942371511363311E-2</v>
      </c>
      <c r="X80" s="336">
        <f t="shared" si="119"/>
        <v>8.231298490928686E-2</v>
      </c>
      <c r="Y80" s="336">
        <f t="shared" si="119"/>
        <v>8.2680306288096625E-2</v>
      </c>
      <c r="Z80" s="336">
        <f t="shared" si="119"/>
        <v>8.3096463539423099E-2</v>
      </c>
      <c r="AA80" s="336">
        <f t="shared" si="119"/>
        <v>8.356398534508945E-2</v>
      </c>
      <c r="AB80" s="336">
        <f t="shared" si="119"/>
        <v>8.4013906073557368E-2</v>
      </c>
      <c r="AC80" s="336">
        <f t="shared" si="119"/>
        <v>8.4487277318514103E-2</v>
      </c>
      <c r="AD80" s="336">
        <f t="shared" si="119"/>
        <v>8.4966034418206257E-2</v>
      </c>
      <c r="AE80" s="336">
        <f t="shared" ref="AE80:AL80" si="120">AE33/AE$49</f>
        <v>8.5484714856894475E-2</v>
      </c>
      <c r="AF80" s="336">
        <f t="shared" si="120"/>
        <v>8.5960228977606232E-2</v>
      </c>
      <c r="AG80" s="336">
        <f t="shared" si="120"/>
        <v>8.6386662070820047E-2</v>
      </c>
      <c r="AH80" s="336">
        <f t="shared" si="120"/>
        <v>8.6843006563882857E-2</v>
      </c>
      <c r="AI80" s="336">
        <f t="shared" si="120"/>
        <v>8.7275151682210075E-2</v>
      </c>
      <c r="AJ80" s="336">
        <f t="shared" si="120"/>
        <v>8.7751624280309956E-2</v>
      </c>
      <c r="AK80" s="336">
        <f t="shared" si="120"/>
        <v>8.8235832948866166E-2</v>
      </c>
      <c r="AL80" s="336">
        <f t="shared" si="120"/>
        <v>8.8681527175325181E-2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2.0002471714222803E-2</v>
      </c>
      <c r="N81" s="336">
        <f t="shared" si="121"/>
        <v>2.2656293471048874E-2</v>
      </c>
      <c r="O81" s="336">
        <f t="shared" si="121"/>
        <v>2.1710839349780704E-2</v>
      </c>
      <c r="P81" s="336">
        <f t="shared" si="121"/>
        <v>2.2127538456068165E-2</v>
      </c>
      <c r="Q81" s="336">
        <f t="shared" si="121"/>
        <v>1.9181523393754688E-2</v>
      </c>
      <c r="R81" s="336">
        <f t="shared" si="121"/>
        <v>2.2754987431001211E-2</v>
      </c>
      <c r="S81" s="336">
        <f t="shared" si="121"/>
        <v>2.2878018559903065E-2</v>
      </c>
      <c r="T81" s="336">
        <f t="shared" si="121"/>
        <v>2.3264364955794068E-2</v>
      </c>
      <c r="U81" s="336">
        <f t="shared" si="121"/>
        <v>2.002174170741667E-2</v>
      </c>
      <c r="V81" s="336">
        <f t="shared" si="121"/>
        <v>2.1093132839521217E-2</v>
      </c>
      <c r="W81" s="336">
        <f t="shared" si="121"/>
        <v>1.9720462424821245E-2</v>
      </c>
      <c r="X81" s="336">
        <f t="shared" si="121"/>
        <v>1.9701159069643297E-2</v>
      </c>
      <c r="Y81" s="336">
        <f t="shared" si="121"/>
        <v>1.9692374819628773E-2</v>
      </c>
      <c r="Z81" s="336">
        <f t="shared" si="121"/>
        <v>1.9676157190319968E-2</v>
      </c>
      <c r="AA81" s="336">
        <f t="shared" si="121"/>
        <v>1.9663598722433919E-2</v>
      </c>
      <c r="AB81" s="336">
        <f t="shared" si="121"/>
        <v>1.9650514891315862E-2</v>
      </c>
      <c r="AC81" s="336">
        <f t="shared" si="121"/>
        <v>1.9642993304487051E-2</v>
      </c>
      <c r="AD81" s="336">
        <f t="shared" si="121"/>
        <v>1.9634420756660501E-2</v>
      </c>
      <c r="AE81" s="336">
        <f t="shared" ref="AE81:AL81" si="122">AE34/AE$49</f>
        <v>1.9621082468991455E-2</v>
      </c>
      <c r="AF81" s="336">
        <f t="shared" si="122"/>
        <v>1.9604482529849584E-2</v>
      </c>
      <c r="AG81" s="336">
        <f t="shared" si="122"/>
        <v>1.9585120147896328E-2</v>
      </c>
      <c r="AH81" s="336">
        <f t="shared" si="122"/>
        <v>1.9576839782764338E-2</v>
      </c>
      <c r="AI81" s="336">
        <f t="shared" si="122"/>
        <v>1.9566217405715396E-2</v>
      </c>
      <c r="AJ81" s="336">
        <f t="shared" si="122"/>
        <v>1.9551736013261642E-2</v>
      </c>
      <c r="AK81" s="336">
        <f t="shared" si="122"/>
        <v>1.9556765954866506E-2</v>
      </c>
      <c r="AL81" s="336">
        <f t="shared" si="122"/>
        <v>1.9569743392659662E-2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1.5760706741368962E-3</v>
      </c>
      <c r="N82" s="336">
        <f t="shared" si="123"/>
        <v>1.0951515512303983E-3</v>
      </c>
      <c r="O82" s="336">
        <f t="shared" si="123"/>
        <v>1.0995641260526134E-3</v>
      </c>
      <c r="P82" s="336">
        <f t="shared" si="123"/>
        <v>9.4824022919459379E-4</v>
      </c>
      <c r="Q82" s="336">
        <f t="shared" si="123"/>
        <v>1.0842676803097134E-3</v>
      </c>
      <c r="R82" s="336">
        <f t="shared" si="123"/>
        <v>9.5935078075990398E-4</v>
      </c>
      <c r="S82" s="336">
        <f t="shared" si="123"/>
        <v>8.0637927545629327E-4</v>
      </c>
      <c r="T82" s="336">
        <f t="shared" si="123"/>
        <v>8.4291063788629759E-4</v>
      </c>
      <c r="U82" s="336">
        <f t="shared" si="123"/>
        <v>8.8931402360727509E-4</v>
      </c>
      <c r="V82" s="336">
        <f t="shared" si="123"/>
        <v>7.9658718722292734E-4</v>
      </c>
      <c r="W82" s="336">
        <f t="shared" si="123"/>
        <v>1.0107661194174518E-3</v>
      </c>
      <c r="X82" s="336">
        <f t="shared" si="123"/>
        <v>8.0875856548377593E-4</v>
      </c>
      <c r="Y82" s="336">
        <f t="shared" si="123"/>
        <v>8.1380167669419358E-4</v>
      </c>
      <c r="Z82" s="336">
        <f t="shared" si="123"/>
        <v>8.1841475975374055E-4</v>
      </c>
      <c r="AA82" s="336">
        <f t="shared" si="123"/>
        <v>8.2313885135411075E-4</v>
      </c>
      <c r="AB82" s="336">
        <f t="shared" si="123"/>
        <v>8.2967502043396267E-4</v>
      </c>
      <c r="AC82" s="336">
        <f t="shared" si="123"/>
        <v>8.3469164088158633E-4</v>
      </c>
      <c r="AD82" s="336">
        <f t="shared" si="123"/>
        <v>8.397733473028096E-4</v>
      </c>
      <c r="AE82" s="336">
        <f t="shared" ref="AE82:AL82" si="124">AE35/AE$49</f>
        <v>8.4310459409100546E-4</v>
      </c>
      <c r="AF82" s="336">
        <f t="shared" si="124"/>
        <v>8.4975559653068878E-4</v>
      </c>
      <c r="AG82" s="336">
        <f t="shared" si="124"/>
        <v>8.5390869422410486E-4</v>
      </c>
      <c r="AH82" s="336">
        <f t="shared" si="124"/>
        <v>8.5787145203227192E-4</v>
      </c>
      <c r="AI82" s="336">
        <f t="shared" si="124"/>
        <v>8.6046292032228777E-4</v>
      </c>
      <c r="AJ82" s="336">
        <f t="shared" si="124"/>
        <v>8.6617409631159872E-4</v>
      </c>
      <c r="AK82" s="336">
        <f t="shared" si="124"/>
        <v>8.6878170499652026E-4</v>
      </c>
      <c r="AL82" s="336">
        <f t="shared" si="124"/>
        <v>8.7423849360279563E-4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7.7253925535421791E-2</v>
      </c>
      <c r="N84" s="337">
        <f t="shared" si="125"/>
        <v>8.2586804354618015E-2</v>
      </c>
      <c r="O84" s="337">
        <f t="shared" si="125"/>
        <v>8.5728564840840529E-2</v>
      </c>
      <c r="P84" s="337">
        <f t="shared" si="125"/>
        <v>8.374645661753316E-2</v>
      </c>
      <c r="Q84" s="337">
        <f t="shared" si="125"/>
        <v>8.6645726391342187E-2</v>
      </c>
      <c r="R84" s="337">
        <f t="shared" si="125"/>
        <v>8.0752698549921564E-2</v>
      </c>
      <c r="S84" s="337">
        <f t="shared" si="125"/>
        <v>7.8693655281488098E-2</v>
      </c>
      <c r="T84" s="337">
        <f t="shared" si="125"/>
        <v>7.9000760096506764E-2</v>
      </c>
      <c r="U84" s="337">
        <f t="shared" si="125"/>
        <v>7.5149060948424565E-2</v>
      </c>
      <c r="V84" s="337">
        <f t="shared" si="125"/>
        <v>7.105079357824963E-2</v>
      </c>
      <c r="W84" s="337">
        <f t="shared" si="125"/>
        <v>7.2018385048390879E-2</v>
      </c>
      <c r="X84" s="337">
        <f t="shared" si="125"/>
        <v>7.1610653366733348E-2</v>
      </c>
      <c r="Y84" s="337">
        <f t="shared" si="125"/>
        <v>7.1541520979857345E-2</v>
      </c>
      <c r="Z84" s="337">
        <f t="shared" si="125"/>
        <v>7.147730649980337E-2</v>
      </c>
      <c r="AA84" s="337">
        <f t="shared" si="125"/>
        <v>7.1380408105540513E-2</v>
      </c>
      <c r="AB84" s="337">
        <f t="shared" si="125"/>
        <v>7.1234081905372101E-2</v>
      </c>
      <c r="AC84" s="337">
        <f t="shared" si="125"/>
        <v>7.1087614347777758E-2</v>
      </c>
      <c r="AD84" s="337">
        <f t="shared" si="125"/>
        <v>7.0951376218336415E-2</v>
      </c>
      <c r="AE84" s="337">
        <f t="shared" ref="AE84:AL84" si="126">AE37/AE$49</f>
        <v>7.0808325715644868E-2</v>
      </c>
      <c r="AF84" s="337">
        <f t="shared" si="126"/>
        <v>7.06705765566015E-2</v>
      </c>
      <c r="AG84" s="337">
        <f t="shared" si="126"/>
        <v>7.052277522808785E-2</v>
      </c>
      <c r="AH84" s="337">
        <f t="shared" si="126"/>
        <v>7.0438947498351098E-2</v>
      </c>
      <c r="AI84" s="337">
        <f t="shared" si="126"/>
        <v>7.0343417556156973E-2</v>
      </c>
      <c r="AJ84" s="337">
        <f t="shared" si="126"/>
        <v>7.025764266550176E-2</v>
      </c>
      <c r="AK84" s="337">
        <f t="shared" si="126"/>
        <v>7.0142348834646484E-2</v>
      </c>
      <c r="AL84" s="337">
        <f t="shared" si="126"/>
        <v>6.9983733046869834E-2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6.1170112282384434E-2</v>
      </c>
      <c r="N85" s="336">
        <f t="shared" si="127"/>
        <v>6.5953200714968241E-2</v>
      </c>
      <c r="O85" s="336">
        <f t="shared" si="127"/>
        <v>6.9095023061628777E-2</v>
      </c>
      <c r="P85" s="336">
        <f t="shared" si="127"/>
        <v>6.7085747134124837E-2</v>
      </c>
      <c r="Q85" s="336">
        <f t="shared" si="127"/>
        <v>7.0738503929369173E-2</v>
      </c>
      <c r="R85" s="336">
        <f t="shared" si="127"/>
        <v>6.3903148076937824E-2</v>
      </c>
      <c r="S85" s="336">
        <f t="shared" si="127"/>
        <v>6.2314927313084752E-2</v>
      </c>
      <c r="T85" s="336">
        <f t="shared" si="127"/>
        <v>6.1450300850734774E-2</v>
      </c>
      <c r="U85" s="336">
        <f t="shared" si="127"/>
        <v>5.7654193395899729E-2</v>
      </c>
      <c r="V85" s="336">
        <f t="shared" si="127"/>
        <v>5.4128968247427856E-2</v>
      </c>
      <c r="W85" s="336">
        <f t="shared" si="127"/>
        <v>5.421915518389863E-2</v>
      </c>
      <c r="X85" s="336">
        <f t="shared" si="127"/>
        <v>5.0124308657301803E-2</v>
      </c>
      <c r="Y85" s="336">
        <f t="shared" si="127"/>
        <v>4.9726177100763463E-2</v>
      </c>
      <c r="Z85" s="336">
        <f t="shared" si="127"/>
        <v>4.9375610240021739E-2</v>
      </c>
      <c r="AA85" s="336">
        <f t="shared" si="127"/>
        <v>4.9017617941800283E-2</v>
      </c>
      <c r="AB85" s="336">
        <f t="shared" si="127"/>
        <v>4.8619351480219189E-2</v>
      </c>
      <c r="AC85" s="336">
        <f t="shared" si="127"/>
        <v>4.8220963878935506E-2</v>
      </c>
      <c r="AD85" s="336">
        <f t="shared" si="127"/>
        <v>4.7819169087212572E-2</v>
      </c>
      <c r="AE85" s="336">
        <f t="shared" ref="AE85:AL85" si="128">AE38/AE$49</f>
        <v>4.7403243214752498E-2</v>
      </c>
      <c r="AF85" s="336">
        <f t="shared" si="128"/>
        <v>4.6988443909534904E-2</v>
      </c>
      <c r="AG85" s="336">
        <f t="shared" si="128"/>
        <v>4.6560768634157937E-2</v>
      </c>
      <c r="AH85" s="336">
        <f t="shared" si="128"/>
        <v>4.6208430461800017E-2</v>
      </c>
      <c r="AI85" s="336">
        <f t="shared" si="128"/>
        <v>4.585003045964664E-2</v>
      </c>
      <c r="AJ85" s="336">
        <f t="shared" si="128"/>
        <v>4.5486320618288001E-2</v>
      </c>
      <c r="AK85" s="336">
        <f t="shared" si="128"/>
        <v>4.509437623203414E-2</v>
      </c>
      <c r="AL85" s="336">
        <f t="shared" si="128"/>
        <v>4.4655387121071338E-2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1.6083813253037357E-2</v>
      </c>
      <c r="N86" s="336">
        <f t="shared" si="129"/>
        <v>1.6633603639649761E-2</v>
      </c>
      <c r="O86" s="336">
        <f t="shared" si="129"/>
        <v>1.6633541779211738E-2</v>
      </c>
      <c r="P86" s="336">
        <f t="shared" si="129"/>
        <v>1.666070948340832E-2</v>
      </c>
      <c r="Q86" s="336">
        <f t="shared" si="129"/>
        <v>1.5907222461973018E-2</v>
      </c>
      <c r="R86" s="336">
        <f t="shared" si="129"/>
        <v>1.6849550472983733E-2</v>
      </c>
      <c r="S86" s="336">
        <f t="shared" si="129"/>
        <v>1.6378727968403339E-2</v>
      </c>
      <c r="T86" s="336">
        <f t="shared" si="129"/>
        <v>1.755045924577199E-2</v>
      </c>
      <c r="U86" s="336">
        <f t="shared" si="129"/>
        <v>1.7494867552524843E-2</v>
      </c>
      <c r="V86" s="336">
        <f t="shared" si="129"/>
        <v>1.6921825330821774E-2</v>
      </c>
      <c r="W86" s="336">
        <f t="shared" si="129"/>
        <v>1.7799229864492245E-2</v>
      </c>
      <c r="X86" s="336">
        <f t="shared" si="129"/>
        <v>2.1486344709431553E-2</v>
      </c>
      <c r="Y86" s="336">
        <f t="shared" si="129"/>
        <v>2.1815343879093882E-2</v>
      </c>
      <c r="Z86" s="336">
        <f t="shared" si="129"/>
        <v>2.2101696259781638E-2</v>
      </c>
      <c r="AA86" s="336">
        <f t="shared" si="129"/>
        <v>2.2362790163740223E-2</v>
      </c>
      <c r="AB86" s="336">
        <f t="shared" si="129"/>
        <v>2.2614730425152902E-2</v>
      </c>
      <c r="AC86" s="336">
        <f t="shared" si="129"/>
        <v>2.2866650468842255E-2</v>
      </c>
      <c r="AD86" s="336">
        <f t="shared" si="129"/>
        <v>2.3132207131123846E-2</v>
      </c>
      <c r="AE86" s="336">
        <f t="shared" ref="AE86:AL86" si="130">AE39/AE$49</f>
        <v>2.3405082500892363E-2</v>
      </c>
      <c r="AF86" s="336">
        <f t="shared" si="130"/>
        <v>2.3682132647066596E-2</v>
      </c>
      <c r="AG86" s="336">
        <f t="shared" si="130"/>
        <v>2.396200659392992E-2</v>
      </c>
      <c r="AH86" s="336">
        <f t="shared" si="130"/>
        <v>2.4230517036551078E-2</v>
      </c>
      <c r="AI86" s="336">
        <f t="shared" si="130"/>
        <v>2.4493387096510329E-2</v>
      </c>
      <c r="AJ86" s="336">
        <f t="shared" si="130"/>
        <v>2.4771322047213756E-2</v>
      </c>
      <c r="AK86" s="336">
        <f t="shared" si="130"/>
        <v>2.504797260261234E-2</v>
      </c>
      <c r="AL86" s="336">
        <f t="shared" si="130"/>
        <v>2.5328345925798499E-2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8.3680885663851207E-2</v>
      </c>
      <c r="N88" s="337">
        <f t="shared" si="131"/>
        <v>7.9761499635549848E-2</v>
      </c>
      <c r="O88" s="337">
        <f t="shared" si="131"/>
        <v>8.3739300730816035E-2</v>
      </c>
      <c r="P88" s="337">
        <f t="shared" si="131"/>
        <v>8.2627695517981103E-2</v>
      </c>
      <c r="Q88" s="337">
        <f t="shared" si="131"/>
        <v>8.3149053838708811E-2</v>
      </c>
      <c r="R88" s="337">
        <f t="shared" si="131"/>
        <v>8.7021776438410345E-2</v>
      </c>
      <c r="S88" s="337">
        <f t="shared" si="131"/>
        <v>8.6904574621038344E-2</v>
      </c>
      <c r="T88" s="337">
        <f t="shared" si="131"/>
        <v>8.5092873207647787E-2</v>
      </c>
      <c r="U88" s="337">
        <f t="shared" si="131"/>
        <v>8.4997245014672596E-2</v>
      </c>
      <c r="V88" s="337">
        <f t="shared" si="131"/>
        <v>8.8992657204860354E-2</v>
      </c>
      <c r="W88" s="337">
        <f t="shared" si="131"/>
        <v>7.9752073022441902E-2</v>
      </c>
      <c r="X88" s="337">
        <f t="shared" si="131"/>
        <v>8.9911417191315596E-2</v>
      </c>
      <c r="Y88" s="337">
        <f t="shared" si="131"/>
        <v>8.9697804636437867E-2</v>
      </c>
      <c r="Z88" s="337">
        <f t="shared" si="131"/>
        <v>8.9591459497513654E-2</v>
      </c>
      <c r="AA88" s="337">
        <f t="shared" si="131"/>
        <v>8.9402277281051795E-2</v>
      </c>
      <c r="AB88" s="337">
        <f t="shared" si="131"/>
        <v>8.9132314635104182E-2</v>
      </c>
      <c r="AC88" s="337">
        <f t="shared" si="131"/>
        <v>8.8948125831368893E-2</v>
      </c>
      <c r="AD88" s="337">
        <f t="shared" si="131"/>
        <v>8.8770570961054493E-2</v>
      </c>
      <c r="AE88" s="337">
        <f t="shared" ref="AE88:AL88" si="132">AE41/AE$49</f>
        <v>8.856309487294306E-2</v>
      </c>
      <c r="AF88" s="337">
        <f t="shared" si="132"/>
        <v>8.8328111630990414E-2</v>
      </c>
      <c r="AG88" s="337">
        <f t="shared" si="132"/>
        <v>8.8096901709660419E-2</v>
      </c>
      <c r="AH88" s="337">
        <f t="shared" si="132"/>
        <v>8.7831451543396499E-2</v>
      </c>
      <c r="AI88" s="337">
        <f t="shared" si="132"/>
        <v>8.7605037931506313E-2</v>
      </c>
      <c r="AJ88" s="337">
        <f t="shared" si="132"/>
        <v>8.7369263643837805E-2</v>
      </c>
      <c r="AK88" s="337">
        <f t="shared" si="132"/>
        <v>8.708079081272263E-2</v>
      </c>
      <c r="AL88" s="337">
        <f t="shared" si="132"/>
        <v>8.6759760144839521E-2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3.9737837692546844E-2</v>
      </c>
      <c r="N89" s="336">
        <f t="shared" si="133"/>
        <v>3.7532126512513878E-2</v>
      </c>
      <c r="O89" s="336">
        <f t="shared" si="133"/>
        <v>3.804224282860294E-2</v>
      </c>
      <c r="P89" s="336">
        <f t="shared" si="133"/>
        <v>4.0311974231447355E-2</v>
      </c>
      <c r="Q89" s="336">
        <f t="shared" si="133"/>
        <v>4.0312251131330107E-2</v>
      </c>
      <c r="R89" s="336">
        <f t="shared" si="133"/>
        <v>4.077828645744945E-2</v>
      </c>
      <c r="S89" s="336">
        <f t="shared" si="133"/>
        <v>3.9470284160286785E-2</v>
      </c>
      <c r="T89" s="336">
        <f t="shared" si="133"/>
        <v>3.9100708843309191E-2</v>
      </c>
      <c r="U89" s="336">
        <f t="shared" si="133"/>
        <v>4.0273624333001509E-2</v>
      </c>
      <c r="V89" s="336">
        <f t="shared" si="133"/>
        <v>3.7603617859422275E-2</v>
      </c>
      <c r="W89" s="336">
        <f t="shared" si="133"/>
        <v>3.3242609065795348E-2</v>
      </c>
      <c r="X89" s="336">
        <f t="shared" si="133"/>
        <v>3.9955891243171351E-2</v>
      </c>
      <c r="Y89" s="336">
        <f t="shared" si="133"/>
        <v>3.9831737649232188E-2</v>
      </c>
      <c r="Z89" s="336">
        <f t="shared" si="133"/>
        <v>3.9703209759265737E-2</v>
      </c>
      <c r="AA89" s="336">
        <f t="shared" si="133"/>
        <v>3.9495603500218288E-2</v>
      </c>
      <c r="AB89" s="336">
        <f t="shared" si="133"/>
        <v>3.9202453415842282E-2</v>
      </c>
      <c r="AC89" s="336">
        <f t="shared" si="133"/>
        <v>3.9035108960015455E-2</v>
      </c>
      <c r="AD89" s="336">
        <f t="shared" si="133"/>
        <v>3.8874014751060372E-2</v>
      </c>
      <c r="AE89" s="336">
        <f t="shared" ref="AE89:AL89" si="134">AE42/AE$49</f>
        <v>3.8692206935404608E-2</v>
      </c>
      <c r="AF89" s="336">
        <f t="shared" si="134"/>
        <v>3.8492859411683435E-2</v>
      </c>
      <c r="AG89" s="336">
        <f t="shared" si="134"/>
        <v>3.829602653114527E-2</v>
      </c>
      <c r="AH89" s="336">
        <f t="shared" si="134"/>
        <v>3.807619355083116E-2</v>
      </c>
      <c r="AI89" s="336">
        <f t="shared" si="134"/>
        <v>3.7890589382794396E-2</v>
      </c>
      <c r="AJ89" s="336">
        <f t="shared" si="134"/>
        <v>3.7702845479197986E-2</v>
      </c>
      <c r="AK89" s="336">
        <f t="shared" si="134"/>
        <v>3.7468441950510641E-2</v>
      </c>
      <c r="AL89" s="336">
        <f t="shared" si="134"/>
        <v>3.7209160516559807E-2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4.3943047971304369E-2</v>
      </c>
      <c r="N90" s="336">
        <f t="shared" si="135"/>
        <v>4.2229373123035978E-2</v>
      </c>
      <c r="O90" s="336">
        <f t="shared" si="135"/>
        <v>4.5697057902213095E-2</v>
      </c>
      <c r="P90" s="336">
        <f t="shared" si="135"/>
        <v>4.2315721286533742E-2</v>
      </c>
      <c r="Q90" s="336">
        <f t="shared" si="135"/>
        <v>4.2836802707378704E-2</v>
      </c>
      <c r="R90" s="336">
        <f t="shared" si="135"/>
        <v>4.6243489980960888E-2</v>
      </c>
      <c r="S90" s="336">
        <f t="shared" si="135"/>
        <v>4.7434290460751559E-2</v>
      </c>
      <c r="T90" s="336">
        <f t="shared" si="135"/>
        <v>4.5992164364338589E-2</v>
      </c>
      <c r="U90" s="336">
        <f t="shared" si="135"/>
        <v>4.4723620681671079E-2</v>
      </c>
      <c r="V90" s="336">
        <f t="shared" si="135"/>
        <v>5.1389039345438078E-2</v>
      </c>
      <c r="W90" s="336">
        <f t="shared" si="135"/>
        <v>4.6509463956646561E-2</v>
      </c>
      <c r="X90" s="336">
        <f t="shared" si="135"/>
        <v>4.9955525948144244E-2</v>
      </c>
      <c r="Y90" s="336">
        <f t="shared" si="135"/>
        <v>4.9866066987205672E-2</v>
      </c>
      <c r="Z90" s="336">
        <f t="shared" si="135"/>
        <v>4.9888249738247917E-2</v>
      </c>
      <c r="AA90" s="336">
        <f t="shared" si="135"/>
        <v>4.9906673780833508E-2</v>
      </c>
      <c r="AB90" s="336">
        <f t="shared" si="135"/>
        <v>4.9929861219261906E-2</v>
      </c>
      <c r="AC90" s="336">
        <f t="shared" si="135"/>
        <v>4.9913016871353431E-2</v>
      </c>
      <c r="AD90" s="336">
        <f t="shared" si="135"/>
        <v>4.9896556209994121E-2</v>
      </c>
      <c r="AE90" s="336">
        <f t="shared" ref="AE90:AL90" si="136">AE43/AE$49</f>
        <v>4.9870887937538452E-2</v>
      </c>
      <c r="AF90" s="336">
        <f t="shared" si="136"/>
        <v>4.9835252219306979E-2</v>
      </c>
      <c r="AG90" s="336">
        <f t="shared" si="136"/>
        <v>4.9800875178515155E-2</v>
      </c>
      <c r="AH90" s="336">
        <f t="shared" si="136"/>
        <v>4.9755257992565347E-2</v>
      </c>
      <c r="AI90" s="336">
        <f t="shared" si="136"/>
        <v>4.9714448548711911E-2</v>
      </c>
      <c r="AJ90" s="336">
        <f t="shared" si="136"/>
        <v>4.9666418164639813E-2</v>
      </c>
      <c r="AK90" s="336">
        <f t="shared" si="136"/>
        <v>4.9612348862211983E-2</v>
      </c>
      <c r="AL90" s="336">
        <f t="shared" si="136"/>
        <v>4.9550599628279707E-2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0.11848528987333401</v>
      </c>
      <c r="N92" s="337">
        <f t="shared" si="137"/>
        <v>0.11374858867578111</v>
      </c>
      <c r="O92" s="337">
        <f t="shared" si="137"/>
        <v>0.11315145305674869</v>
      </c>
      <c r="P92" s="337">
        <f t="shared" si="137"/>
        <v>0.10989599471240771</v>
      </c>
      <c r="Q92" s="337">
        <f t="shared" si="137"/>
        <v>0.11174427984275088</v>
      </c>
      <c r="R92" s="337">
        <f t="shared" si="137"/>
        <v>0.11275761082527022</v>
      </c>
      <c r="S92" s="337">
        <f t="shared" si="137"/>
        <v>0.11102919276351907</v>
      </c>
      <c r="T92" s="337">
        <f t="shared" si="137"/>
        <v>0.10739156778648697</v>
      </c>
      <c r="U92" s="337">
        <f t="shared" si="137"/>
        <v>0.10517793137785147</v>
      </c>
      <c r="V92" s="337">
        <f t="shared" si="137"/>
        <v>0.10517113489156073</v>
      </c>
      <c r="W92" s="337">
        <f t="shared" si="137"/>
        <v>9.6878546646196828E-2</v>
      </c>
      <c r="X92" s="337">
        <f t="shared" si="137"/>
        <v>9.6621297626539468E-2</v>
      </c>
      <c r="Y92" s="337">
        <f t="shared" si="137"/>
        <v>9.6209352147895222E-2</v>
      </c>
      <c r="Z92" s="337">
        <f t="shared" si="137"/>
        <v>9.5330918469350198E-2</v>
      </c>
      <c r="AA92" s="337">
        <f t="shared" si="137"/>
        <v>9.4310013403588189E-2</v>
      </c>
      <c r="AB92" s="337">
        <f t="shared" si="137"/>
        <v>9.3566801131612296E-2</v>
      </c>
      <c r="AC92" s="337">
        <f t="shared" si="137"/>
        <v>9.2761266998667019E-2</v>
      </c>
      <c r="AD92" s="337">
        <f t="shared" si="137"/>
        <v>9.1843276386450956E-2</v>
      </c>
      <c r="AE92" s="337">
        <f t="shared" ref="AE92:AL92" si="138">AE45/AE$49</f>
        <v>9.0997488256140374E-2</v>
      </c>
      <c r="AF92" s="337">
        <f t="shared" si="138"/>
        <v>9.019946406206969E-2</v>
      </c>
      <c r="AG92" s="337">
        <f t="shared" si="138"/>
        <v>8.9438950135916823E-2</v>
      </c>
      <c r="AH92" s="337">
        <f t="shared" si="138"/>
        <v>8.8654225472626094E-2</v>
      </c>
      <c r="AI92" s="337">
        <f t="shared" si="138"/>
        <v>8.7917277663852225E-2</v>
      </c>
      <c r="AJ92" s="337">
        <f t="shared" si="138"/>
        <v>8.7176398327651811E-2</v>
      </c>
      <c r="AK92" s="337">
        <f t="shared" si="138"/>
        <v>8.6438372288256418E-2</v>
      </c>
      <c r="AL92" s="337">
        <f t="shared" si="138"/>
        <v>8.5713698809722169E-2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2.0697258160592411E-2</v>
      </c>
      <c r="N93" s="336">
        <f t="shared" si="139"/>
        <v>1.9808748067263855E-2</v>
      </c>
      <c r="O93" s="336">
        <f t="shared" si="139"/>
        <v>1.9558960625357454E-2</v>
      </c>
      <c r="P93" s="336">
        <f t="shared" si="139"/>
        <v>2.0453414625664159E-2</v>
      </c>
      <c r="Q93" s="336">
        <f t="shared" si="139"/>
        <v>2.1464221613739624E-2</v>
      </c>
      <c r="R93" s="336">
        <f t="shared" si="139"/>
        <v>2.2569792028868118E-2</v>
      </c>
      <c r="S93" s="336">
        <f t="shared" si="139"/>
        <v>2.2343581479773649E-2</v>
      </c>
      <c r="T93" s="336">
        <f t="shared" si="139"/>
        <v>1.9547196710098143E-2</v>
      </c>
      <c r="U93" s="336">
        <f t="shared" si="139"/>
        <v>2.0343052465114867E-2</v>
      </c>
      <c r="V93" s="336">
        <f t="shared" si="139"/>
        <v>1.9446616952651645E-2</v>
      </c>
      <c r="W93" s="336">
        <f t="shared" si="139"/>
        <v>1.7284626466329576E-2</v>
      </c>
      <c r="X93" s="336">
        <f t="shared" si="139"/>
        <v>1.481388922041629E-2</v>
      </c>
      <c r="Y93" s="336">
        <f t="shared" si="139"/>
        <v>1.46936043047932E-2</v>
      </c>
      <c r="Z93" s="336">
        <f t="shared" si="139"/>
        <v>1.4602500627750911E-2</v>
      </c>
      <c r="AA93" s="336">
        <f t="shared" si="139"/>
        <v>1.4497559476879052E-2</v>
      </c>
      <c r="AB93" s="336">
        <f t="shared" si="139"/>
        <v>1.439091251054587E-2</v>
      </c>
      <c r="AC93" s="336">
        <f t="shared" si="139"/>
        <v>1.4253659590029263E-2</v>
      </c>
      <c r="AD93" s="336">
        <f t="shared" si="139"/>
        <v>1.4105715722137705E-2</v>
      </c>
      <c r="AE93" s="336">
        <f t="shared" ref="AE93:AL93" si="140">AE46/AE$49</f>
        <v>1.3985744879017449E-2</v>
      </c>
      <c r="AF93" s="336">
        <f t="shared" si="140"/>
        <v>1.3862916590310515E-2</v>
      </c>
      <c r="AG93" s="336">
        <f t="shared" si="140"/>
        <v>1.3737518436260089E-2</v>
      </c>
      <c r="AH93" s="336">
        <f t="shared" si="140"/>
        <v>1.3611106057358097E-2</v>
      </c>
      <c r="AI93" s="336">
        <f t="shared" si="140"/>
        <v>1.3489981920649038E-2</v>
      </c>
      <c r="AJ93" s="336">
        <f t="shared" si="140"/>
        <v>1.3371110473367538E-2</v>
      </c>
      <c r="AK93" s="336">
        <f t="shared" si="140"/>
        <v>1.325830598686603E-2</v>
      </c>
      <c r="AL93" s="336">
        <f t="shared" si="140"/>
        <v>1.3145380004872531E-2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9.7788031712741585E-2</v>
      </c>
      <c r="N94" s="336">
        <f t="shared" si="141"/>
        <v>9.3939840608517261E-2</v>
      </c>
      <c r="O94" s="336">
        <f t="shared" si="141"/>
        <v>9.3592492431391242E-2</v>
      </c>
      <c r="P94" s="336">
        <f t="shared" si="141"/>
        <v>8.9442580086743551E-2</v>
      </c>
      <c r="Q94" s="336">
        <f t="shared" si="141"/>
        <v>9.0280058229011265E-2</v>
      </c>
      <c r="R94" s="336">
        <f t="shared" si="141"/>
        <v>9.01878187964021E-2</v>
      </c>
      <c r="S94" s="336">
        <f t="shared" si="141"/>
        <v>8.8685611283745427E-2</v>
      </c>
      <c r="T94" s="336">
        <f t="shared" si="141"/>
        <v>8.7844371076388816E-2</v>
      </c>
      <c r="U94" s="336">
        <f t="shared" si="141"/>
        <v>8.4834878912736611E-2</v>
      </c>
      <c r="V94" s="336">
        <f t="shared" si="141"/>
        <v>8.5724517938909076E-2</v>
      </c>
      <c r="W94" s="336">
        <f t="shared" si="141"/>
        <v>7.9593920179867259E-2</v>
      </c>
      <c r="X94" s="336">
        <f t="shared" si="141"/>
        <v>8.1807408406123175E-2</v>
      </c>
      <c r="Y94" s="336">
        <f t="shared" si="141"/>
        <v>8.1515747843102018E-2</v>
      </c>
      <c r="Z94" s="336">
        <f t="shared" si="141"/>
        <v>8.0728417841599287E-2</v>
      </c>
      <c r="AA94" s="336">
        <f t="shared" si="141"/>
        <v>7.9812453926709145E-2</v>
      </c>
      <c r="AB94" s="336">
        <f t="shared" si="141"/>
        <v>7.917588862106642E-2</v>
      </c>
      <c r="AC94" s="336">
        <f t="shared" si="141"/>
        <v>7.850760740863777E-2</v>
      </c>
      <c r="AD94" s="336">
        <f t="shared" si="141"/>
        <v>7.7737560664313254E-2</v>
      </c>
      <c r="AE94" s="336">
        <f t="shared" ref="AE94:AL94" si="142">AE47/AE$49</f>
        <v>7.7011743377122924E-2</v>
      </c>
      <c r="AF94" s="336">
        <f t="shared" si="142"/>
        <v>7.6336547471759164E-2</v>
      </c>
      <c r="AG94" s="336">
        <f t="shared" si="142"/>
        <v>7.5701431699656721E-2</v>
      </c>
      <c r="AH94" s="336">
        <f t="shared" si="142"/>
        <v>7.5043119415267992E-2</v>
      </c>
      <c r="AI94" s="336">
        <f t="shared" si="142"/>
        <v>7.4427295743203198E-2</v>
      </c>
      <c r="AJ94" s="336">
        <f t="shared" si="142"/>
        <v>7.3805287854284266E-2</v>
      </c>
      <c r="AK94" s="336">
        <f t="shared" si="142"/>
        <v>7.3180066301390387E-2</v>
      </c>
      <c r="AL94" s="336">
        <f t="shared" si="142"/>
        <v>7.2568318804849638E-2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Stoke-on-Trent and Staffordshire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Stoke-on-Trent and Staffordshire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Stoke-on-Trent and Staffordshire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Stoke-on-Trent and Staffordshire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Stoke-on-Trent and Staffordshire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Stoke-on-Trent and Staffordshire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Stoke-on-Trent and Staffordshire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Stoke-on-Trent and Staffordshire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Stoke-on-Trent and Staffordshire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Stoke-on-Trent and Staffordshire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Stoke-on-Trent and Staffordshire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Stoke-on-Trent and Staffordshire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Stoke-on-Trent and Staffordshire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3.483204764606775</v>
      </c>
      <c r="Y4" s="11">
        <f>'Occ T1'!D8-'Occ T1'!C8</f>
        <v>0.8233216278061839</v>
      </c>
      <c r="Z4" s="11">
        <f>'Occ T1'!E8-'Occ T1'!D8</f>
        <v>1.007505267177411</v>
      </c>
      <c r="AA4" s="11">
        <f>'Occ T1'!F8-'Occ T1'!E8</f>
        <v>4.1062851561511238</v>
      </c>
      <c r="AB4" s="11">
        <f>'Occ T1'!D8-'Occ T1'!B8</f>
        <v>4.3065263924129589</v>
      </c>
      <c r="AC4" s="11">
        <f>'Occ T1'!F8-'Occ T1'!D8</f>
        <v>5.1137904233285347</v>
      </c>
    </row>
    <row r="5" spans="1:29" x14ac:dyDescent="0.2">
      <c r="W5" s="10" t="str">
        <f>name!E5</f>
        <v>Professional occupations</v>
      </c>
      <c r="X5" s="11">
        <f>'Occ T1'!C9-'Occ T1'!B9</f>
        <v>9.1982446638785191</v>
      </c>
      <c r="Y5" s="11">
        <f>'Occ T1'!D9-'Occ T1'!C9</f>
        <v>2.9526175305011861</v>
      </c>
      <c r="Z5" s="11">
        <f>'Occ T1'!E9-'Occ T1'!D9</f>
        <v>5.5806018831083577</v>
      </c>
      <c r="AA5" s="11">
        <f>'Occ T1'!F9-'Occ T1'!E9</f>
        <v>8.1320657053169469</v>
      </c>
      <c r="AB5" s="11">
        <f>'Occ T1'!D9-'Occ T1'!B9</f>
        <v>12.150862194379705</v>
      </c>
      <c r="AC5" s="11">
        <f>'Occ T1'!F9-'Occ T1'!D9</f>
        <v>13.712667588425305</v>
      </c>
    </row>
    <row r="6" spans="1:29" x14ac:dyDescent="0.2">
      <c r="W6" s="10" t="str">
        <f>name!E6</f>
        <v>Associate professional occupations</v>
      </c>
      <c r="X6" s="11">
        <f>'Occ T1'!C10-'Occ T1'!B10</f>
        <v>3.0656406789621755</v>
      </c>
      <c r="Y6" s="11">
        <f>'Occ T1'!D10-'Occ T1'!C10</f>
        <v>1.2554043615575452</v>
      </c>
      <c r="Z6" s="11">
        <f>'Occ T1'!E10-'Occ T1'!D10</f>
        <v>-0.58958310780791834</v>
      </c>
      <c r="AA6" s="11">
        <f>'Occ T1'!F10-'Occ T1'!E10</f>
        <v>3.4453311241990647</v>
      </c>
      <c r="AB6" s="11">
        <f>'Occ T1'!D10-'Occ T1'!B10</f>
        <v>4.3210450405197207</v>
      </c>
      <c r="AC6" s="11">
        <f>'Occ T1'!F10-'Occ T1'!D10</f>
        <v>2.8557480163911464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-2.4861199565076433</v>
      </c>
      <c r="Y7" s="11">
        <f>'Occ T1'!D11-'Occ T1'!C11</f>
        <v>1.1820885280176157</v>
      </c>
      <c r="Z7" s="11">
        <f>'Occ T1'!E11-'Occ T1'!D11</f>
        <v>-1.6094455135374588</v>
      </c>
      <c r="AA7" s="11">
        <f>'Occ T1'!F11-'Occ T1'!E11</f>
        <v>-3.2988725069019296</v>
      </c>
      <c r="AB7" s="11">
        <f>'Occ T1'!D11-'Occ T1'!B11</f>
        <v>-1.3040314284900276</v>
      </c>
      <c r="AC7" s="11">
        <f>'Occ T1'!F11-'Occ T1'!D11</f>
        <v>-4.9083180204393884</v>
      </c>
    </row>
    <row r="8" spans="1:29" x14ac:dyDescent="0.2">
      <c r="W8" s="10" t="str">
        <f>name!E8</f>
        <v>Skilled trades occupations</v>
      </c>
      <c r="X8" s="11">
        <f>'Occ T1'!C12-'Occ T1'!B12</f>
        <v>1.3438421254965576</v>
      </c>
      <c r="Y8" s="11">
        <f>'Occ T1'!D12-'Occ T1'!C12</f>
        <v>-5.9909466045644209</v>
      </c>
      <c r="Z8" s="11">
        <f>'Occ T1'!E12-'Occ T1'!D12</f>
        <v>-0.18134398168800203</v>
      </c>
      <c r="AA8" s="11">
        <f>'Occ T1'!F12-'Occ T1'!E12</f>
        <v>-2.4581552293778088</v>
      </c>
      <c r="AB8" s="11">
        <f>'Occ T1'!D12-'Occ T1'!B12</f>
        <v>-4.6471044790678633</v>
      </c>
      <c r="AC8" s="11">
        <f>'Occ T1'!F12-'Occ T1'!D12</f>
        <v>-2.6394992110658109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0.79082211263956737</v>
      </c>
      <c r="Y9" s="11">
        <f>'Occ T1'!D13-'Occ T1'!C13</f>
        <v>-1.4403364215651138</v>
      </c>
      <c r="Z9" s="11">
        <f>'Occ T1'!E13-'Occ T1'!D13</f>
        <v>2.4255129748975151</v>
      </c>
      <c r="AA9" s="11">
        <f>'Occ T1'!F13-'Occ T1'!E13</f>
        <v>2.851352452309456</v>
      </c>
      <c r="AB9" s="11">
        <f>'Occ T1'!D13-'Occ T1'!B13</f>
        <v>-0.6495143089255464</v>
      </c>
      <c r="AC9" s="11">
        <f>'Occ T1'!F13-'Occ T1'!D13</f>
        <v>5.276865427206971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-2.1230140506833663</v>
      </c>
      <c r="Y10" s="11">
        <f>'Occ T1'!D14-'Occ T1'!C14</f>
        <v>-0.32587108193654757</v>
      </c>
      <c r="Z10" s="11">
        <f>'Occ T1'!E14-'Occ T1'!D14</f>
        <v>0.54153840685627941</v>
      </c>
      <c r="AA10" s="11">
        <f>'Occ T1'!F14-'Occ T1'!E14</f>
        <v>0.39640210474989601</v>
      </c>
      <c r="AB10" s="11">
        <f>'Occ T1'!D14-'Occ T1'!B14</f>
        <v>-2.4488851326199139</v>
      </c>
      <c r="AC10" s="11">
        <f>'Occ T1'!F14-'Occ T1'!D14</f>
        <v>0.93794051160617542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1.9019971504281159</v>
      </c>
      <c r="Y11" s="11">
        <f>'Occ T1'!D15-'Occ T1'!C15</f>
        <v>-3.8379229175986183</v>
      </c>
      <c r="Z11" s="11">
        <f>'Occ T1'!E15-'Occ T1'!D15</f>
        <v>4.0775388285123384</v>
      </c>
      <c r="AA11" s="11">
        <f>'Occ T1'!F15-'Occ T1'!E15</f>
        <v>0.21232194882863453</v>
      </c>
      <c r="AB11" s="11">
        <f>'Occ T1'!D15-'Occ T1'!B15</f>
        <v>-1.9359257671705024</v>
      </c>
      <c r="AC11" s="11">
        <f>'Occ T1'!F15-'Occ T1'!D15</f>
        <v>4.2898607773409729</v>
      </c>
    </row>
    <row r="12" spans="1:29" x14ac:dyDescent="0.2">
      <c r="W12" s="10" t="str">
        <f>name!E12</f>
        <v>Elementary occupations</v>
      </c>
      <c r="X12" s="11">
        <f>'Occ T1'!C16-'Occ T1'!B16</f>
        <v>-0.9546174888206167</v>
      </c>
      <c r="Y12" s="11">
        <f>'Occ T1'!D16-'Occ T1'!C16</f>
        <v>-3.673355022217855</v>
      </c>
      <c r="Z12" s="11">
        <f>'Occ T1'!E16-'Occ T1'!D16</f>
        <v>-3.7324757518565121E-2</v>
      </c>
      <c r="AA12" s="11">
        <f>'Occ T1'!F16-'Occ T1'!E16</f>
        <v>-1.6597307552755645</v>
      </c>
      <c r="AB12" s="11">
        <f>'Occ T1'!D16-'Occ T1'!B16</f>
        <v>-4.6279725110384717</v>
      </c>
      <c r="AC12" s="11">
        <f>'Occ T1'!F16-'Occ T1'!D16</f>
        <v>-1.6970555127941296</v>
      </c>
    </row>
    <row r="14" spans="1:29" x14ac:dyDescent="0.2">
      <c r="W14" s="10" t="str">
        <f>name!E3</f>
        <v>All occupations</v>
      </c>
      <c r="X14" s="11">
        <f>'Occ T1'!C18-'Occ T1'!B18</f>
        <v>14.220000000000084</v>
      </c>
      <c r="Y14" s="11">
        <f>'Occ T1'!D18-'Occ T1'!C18</f>
        <v>-9.0550000000000637</v>
      </c>
      <c r="Z14" s="11">
        <f>'Occ T1'!E18-'Occ T1'!D18</f>
        <v>11.214999999999975</v>
      </c>
      <c r="AA14" s="11">
        <f>'Occ T1'!F18-'Occ T1'!E18</f>
        <v>11.726999999999805</v>
      </c>
      <c r="AB14" s="11">
        <f>'Occ T1'!D18-'Occ T1'!B18</f>
        <v>5.1650000000000205</v>
      </c>
      <c r="AC14" s="11">
        <f>'Occ T1'!F18-'Occ T1'!D18</f>
        <v>22.94199999999978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Stoke-on-Trent and Staffordshire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5.1137904233285347</v>
      </c>
      <c r="O3" s="11">
        <f>'Occ T1'!AB64</f>
        <v>3.0882058564697239</v>
      </c>
      <c r="P3" s="11">
        <f>'Occ T1'!Q64</f>
        <v>2.025584566858825</v>
      </c>
    </row>
    <row r="4" spans="1:16" x14ac:dyDescent="0.2">
      <c r="M4" s="10" t="str">
        <f>name!E5</f>
        <v>Professional occupations</v>
      </c>
      <c r="N4" s="11">
        <f>'Occ T1'!F65</f>
        <v>13.712667588425305</v>
      </c>
      <c r="O4" s="11">
        <f>'Occ T1'!AB65</f>
        <v>8.3104820774715193</v>
      </c>
      <c r="P4" s="11">
        <f>'Occ T1'!Q65</f>
        <v>5.4021855109537924</v>
      </c>
    </row>
    <row r="5" spans="1:16" x14ac:dyDescent="0.2">
      <c r="M5" s="10" t="str">
        <f>name!E6</f>
        <v>Associate professional occupations</v>
      </c>
      <c r="N5" s="11">
        <f>'Occ T1'!F66</f>
        <v>2.8557480163911464</v>
      </c>
      <c r="O5" s="11">
        <f>'Occ T1'!AB66</f>
        <v>3.2715054758165465</v>
      </c>
      <c r="P5" s="11">
        <f>'Occ T1'!Q66</f>
        <v>-0.41575745942539655</v>
      </c>
    </row>
    <row r="6" spans="1:16" x14ac:dyDescent="0.2">
      <c r="M6" s="10" t="str">
        <f>name!E7</f>
        <v>Administrative and secretarial occupations</v>
      </c>
      <c r="N6" s="11">
        <f>'Occ T1'!F67</f>
        <v>-4.9083180204393884</v>
      </c>
      <c r="O6" s="11">
        <f>'Occ T1'!AB67</f>
        <v>-6.1047753194265937</v>
      </c>
      <c r="P6" s="11">
        <f>'Occ T1'!Q67</f>
        <v>1.1964572989871982</v>
      </c>
    </row>
    <row r="7" spans="1:16" x14ac:dyDescent="0.2">
      <c r="M7" s="10" t="str">
        <f>name!E8</f>
        <v>Skilled trades occupations</v>
      </c>
      <c r="N7" s="11">
        <f>'Occ T1'!F68</f>
        <v>-2.6394992110658109</v>
      </c>
      <c r="O7" s="11">
        <f>'Occ T1'!AB68</f>
        <v>0.65440556761205171</v>
      </c>
      <c r="P7" s="11">
        <f>'Occ T1'!Q68</f>
        <v>-3.2939047786778453</v>
      </c>
    </row>
    <row r="8" spans="1:16" x14ac:dyDescent="0.2">
      <c r="M8" s="10" t="str">
        <f>name!E9</f>
        <v>Caring, leisure and other service occupations</v>
      </c>
      <c r="N8" s="11">
        <f>'Occ T1'!F69</f>
        <v>5.276865427206971</v>
      </c>
      <c r="O8" s="11">
        <f>'Occ T1'!AB69</f>
        <v>3.9193746153427433</v>
      </c>
      <c r="P8" s="11">
        <f>'Occ T1'!Q69</f>
        <v>1.3574908118642082</v>
      </c>
    </row>
    <row r="9" spans="1:16" x14ac:dyDescent="0.2">
      <c r="M9" s="10" t="str">
        <f>name!E10</f>
        <v>Sales and customer service occupations</v>
      </c>
      <c r="N9" s="11">
        <f>'Occ T1'!F70</f>
        <v>0.93794051160617542</v>
      </c>
      <c r="O9" s="11">
        <f>'Occ T1'!AB70</f>
        <v>-5.4689768187451193E-2</v>
      </c>
      <c r="P9" s="11">
        <f>'Occ T1'!Q70</f>
        <v>0.99263027979362839</v>
      </c>
    </row>
    <row r="10" spans="1:16" x14ac:dyDescent="0.2">
      <c r="M10" s="10" t="str">
        <f>name!E11</f>
        <v>Process, plant and machine operatives</v>
      </c>
      <c r="N10" s="11">
        <f>'Occ T1'!F71</f>
        <v>4.2898607773409729</v>
      </c>
      <c r="O10" s="11">
        <f>'Occ T1'!AB71</f>
        <v>1.3404536217531566</v>
      </c>
      <c r="P10" s="11">
        <f>'Occ T1'!Q71</f>
        <v>2.9494071555877781</v>
      </c>
    </row>
    <row r="11" spans="1:16" x14ac:dyDescent="0.2">
      <c r="M11" s="10" t="str">
        <f>name!E12</f>
        <v>Elementary occupations</v>
      </c>
      <c r="N11" s="11">
        <f>'Occ T1'!F72</f>
        <v>-1.6970555127941296</v>
      </c>
      <c r="O11" s="11">
        <f>'Occ T1'!AB72</f>
        <v>-1.3211971684085722</v>
      </c>
      <c r="P11" s="11">
        <f>'Occ T1'!Q72</f>
        <v>-0.37585834438553434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22.94199999999978</v>
      </c>
      <c r="O13" s="11">
        <f>'Occ T1'!AB74</f>
        <v>13.103764958443122</v>
      </c>
      <c r="P13" s="11">
        <f>'Occ T1'!Q74</f>
        <v>9.8382350415566577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Stoke-on-Trent and Staffordshire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0.54500214175889194</v>
      </c>
      <c r="O3" s="11">
        <f>'Occ T5'!H44</f>
        <v>1.305220154583381</v>
      </c>
      <c r="P3" s="11">
        <f>'Occ T5'!G44</f>
        <v>3.2635681269863248</v>
      </c>
    </row>
    <row r="4" spans="1:16" x14ac:dyDescent="0.2">
      <c r="M4" s="10" t="str">
        <f>name!E5</f>
        <v>Professional occupations</v>
      </c>
      <c r="N4" s="11">
        <f>'Occ T5'!I45</f>
        <v>-0.40665834348794316</v>
      </c>
      <c r="O4" s="11">
        <f>'Occ T5'!H45</f>
        <v>3.8403370169149067</v>
      </c>
      <c r="P4" s="11">
        <f>'Occ T5'!G45</f>
        <v>10.278988914998379</v>
      </c>
    </row>
    <row r="5" spans="1:16" x14ac:dyDescent="0.2">
      <c r="M5" s="10" t="str">
        <f>name!E6</f>
        <v>Associate professional occupations</v>
      </c>
      <c r="N5" s="11">
        <f>'Occ T5'!I46</f>
        <v>0.21515947234347799</v>
      </c>
      <c r="O5" s="11">
        <f>'Occ T5'!H46</f>
        <v>0.89875070839807591</v>
      </c>
      <c r="P5" s="11">
        <f>'Occ T5'!G46</f>
        <v>1.7418378356495836</v>
      </c>
    </row>
    <row r="6" spans="1:16" x14ac:dyDescent="0.2">
      <c r="M6" s="10" t="str">
        <f>name!E7</f>
        <v>Administrative and secretarial occupations</v>
      </c>
      <c r="N6" s="11">
        <f>'Occ T5'!I47</f>
        <v>-8.7741545034762058E-2</v>
      </c>
      <c r="O6" s="11">
        <f>'Occ T5'!H47</f>
        <v>-2.299030442851663</v>
      </c>
      <c r="P6" s="11">
        <f>'Occ T5'!G47</f>
        <v>-2.5215460325529264</v>
      </c>
    </row>
    <row r="7" spans="1:16" x14ac:dyDescent="0.2">
      <c r="M7" s="10" t="str">
        <f>name!E8</f>
        <v>Skilled trades occupations</v>
      </c>
      <c r="N7" s="11">
        <f>'Occ T5'!I48</f>
        <v>0.24060207641143982</v>
      </c>
      <c r="O7" s="11">
        <f>'Occ T5'!H48</f>
        <v>0.41386259991031027</v>
      </c>
      <c r="P7" s="11">
        <f>'Occ T5'!G48</f>
        <v>-3.2939638873875623</v>
      </c>
    </row>
    <row r="8" spans="1:16" x14ac:dyDescent="0.2">
      <c r="M8" s="10" t="str">
        <f>name!E9</f>
        <v>Caring, leisure and other service occupations</v>
      </c>
      <c r="N8" s="11">
        <f>'Occ T5'!I49</f>
        <v>0.65956744579536464</v>
      </c>
      <c r="O8" s="11">
        <f>'Occ T5'!H49</f>
        <v>1.3758668417586684</v>
      </c>
      <c r="P8" s="11">
        <f>'Occ T5'!G49</f>
        <v>3.2414311396529278</v>
      </c>
    </row>
    <row r="9" spans="1:16" x14ac:dyDescent="0.2">
      <c r="M9" s="10" t="str">
        <f>name!E10</f>
        <v>Sales and customer service occupations</v>
      </c>
      <c r="N9" s="11">
        <f>'Occ T5'!I50</f>
        <v>-0.13511277925299892</v>
      </c>
      <c r="O9" s="11">
        <f>'Occ T5'!H50</f>
        <v>0.43546419943930559</v>
      </c>
      <c r="P9" s="11">
        <f>'Occ T5'!G50</f>
        <v>0.63758909141986564</v>
      </c>
    </row>
    <row r="10" spans="1:16" x14ac:dyDescent="0.2">
      <c r="M10" s="10" t="str">
        <f>name!E11</f>
        <v>Process, plant and machine operatives</v>
      </c>
      <c r="N10" s="11">
        <f>'Occ T5'!I51</f>
        <v>1.1270320760809955</v>
      </c>
      <c r="O10" s="11">
        <f>'Occ T5'!H51</f>
        <v>1.404732921696934</v>
      </c>
      <c r="P10" s="11">
        <f>'Occ T5'!G51</f>
        <v>1.7580957795630532</v>
      </c>
    </row>
    <row r="11" spans="1:16" x14ac:dyDescent="0.2">
      <c r="M11" s="10" t="str">
        <f>name!E12</f>
        <v>Elementary occupations</v>
      </c>
      <c r="N11" s="11">
        <f>'Occ T5'!I52</f>
        <v>0.89559579570612913</v>
      </c>
      <c r="O11" s="11">
        <f>'Occ T5'!H52</f>
        <v>-1.796497750807351</v>
      </c>
      <c r="P11" s="11">
        <f>'Occ T5'!G52</f>
        <v>-0.79615355769292506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3.0534463403205905</v>
      </c>
      <c r="O13" s="11">
        <f>'Occ T5'!H54</f>
        <v>5.5787062490425541</v>
      </c>
      <c r="P13" s="11">
        <f>'Occ T5'!G54</f>
        <v>14.309847410636706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0.24088984074758968</v>
      </c>
      <c r="O18" s="11">
        <f>'Occ T5'!AN44</f>
        <v>0.55856453164211217</v>
      </c>
      <c r="P18" s="11">
        <f>'Occ T5'!AM44</f>
        <v>2.2887514840800298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4.8541592320075377E-2</v>
      </c>
      <c r="O19" s="11">
        <f>'Occ T5'!AN45</f>
        <v>2.8153062422199593</v>
      </c>
      <c r="P19" s="11">
        <f>'Occ T5'!AM45</f>
        <v>5.4466342429315127</v>
      </c>
    </row>
    <row r="20" spans="13:16" x14ac:dyDescent="0.2">
      <c r="M20" s="10" t="str">
        <f t="shared" si="0"/>
        <v>Associate professional occupations</v>
      </c>
      <c r="N20" s="11">
        <f>'Occ T5'!AO46</f>
        <v>8.9408446471720859E-2</v>
      </c>
      <c r="O20" s="11">
        <f>'Occ T5'!AN46</f>
        <v>1.0272944599708103</v>
      </c>
      <c r="P20" s="11">
        <f>'Occ T5'!AM46</f>
        <v>2.1548025693740112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-0.24154958594427867</v>
      </c>
      <c r="O21" s="11">
        <f>'Occ T5'!AN47</f>
        <v>-2.5381262315707858</v>
      </c>
      <c r="P21" s="11">
        <f>'Occ T5'!AM47</f>
        <v>-3.3250995019115237</v>
      </c>
    </row>
    <row r="22" spans="13:16" x14ac:dyDescent="0.2">
      <c r="M22" s="10" t="str">
        <f t="shared" si="0"/>
        <v>Skilled trades occupations</v>
      </c>
      <c r="N22" s="11">
        <f>'Occ T5'!AO48</f>
        <v>0.29934007988915434</v>
      </c>
      <c r="O22" s="11">
        <f>'Occ T5'!AN48</f>
        <v>7.3591350706055492E-2</v>
      </c>
      <c r="P22" s="11">
        <f>'Occ T5'!AM48</f>
        <v>0.28147413701684521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0.40303708526449222</v>
      </c>
      <c r="O23" s="11">
        <f>'Occ T5'!AN49</f>
        <v>1.0021247428149813</v>
      </c>
      <c r="P23" s="11">
        <f>'Occ T5'!AM49</f>
        <v>2.5142127872632845</v>
      </c>
    </row>
    <row r="24" spans="13:16" x14ac:dyDescent="0.2">
      <c r="M24" s="10" t="str">
        <f t="shared" si="0"/>
        <v>Sales and customer service occupations</v>
      </c>
      <c r="N24" s="11">
        <f>'Occ T5'!AO50</f>
        <v>-6.3142454113915614E-2</v>
      </c>
      <c r="O24" s="11">
        <f>'Occ T5'!AN50</f>
        <v>1.6755755744721768E-2</v>
      </c>
      <c r="P24" s="11">
        <f>'Occ T5'!AM50</f>
        <v>-8.3030698182779972E-3</v>
      </c>
    </row>
    <row r="25" spans="13:16" x14ac:dyDescent="0.2">
      <c r="M25" s="10" t="str">
        <f t="shared" si="0"/>
        <v>Process, plant and machine operatives</v>
      </c>
      <c r="N25" s="11">
        <f>'Occ T5'!AO51</f>
        <v>5.1044138537410133E-2</v>
      </c>
      <c r="O25" s="11">
        <f>'Occ T5'!AN51</f>
        <v>0.73094657996871282</v>
      </c>
      <c r="P25" s="11">
        <f>'Occ T5'!AM51</f>
        <v>0.55846290324704317</v>
      </c>
    </row>
    <row r="26" spans="13:16" x14ac:dyDescent="0.2">
      <c r="M26" s="10" t="str">
        <f t="shared" si="0"/>
        <v>Elementary occupations</v>
      </c>
      <c r="N26" s="11">
        <f>'Occ T5'!AO52</f>
        <v>0.24619034666461914</v>
      </c>
      <c r="O26" s="11">
        <f>'Occ T5'!AN52</f>
        <v>-1.4819527426843919</v>
      </c>
      <c r="P26" s="11">
        <f>'Occ T5'!AM52</f>
        <v>-8.5434772388805147E-2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1.0737594898368688</v>
      </c>
      <c r="O28" s="11">
        <f>'Occ T5'!AN54</f>
        <v>2.2045046888121647</v>
      </c>
      <c r="P28" s="11">
        <f>'Occ T5'!AM54</f>
        <v>9.8255007797941118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0.30411230101129982</v>
      </c>
      <c r="O33" s="11">
        <f>'Occ T5'!X44</f>
        <v>0.74665562294126553</v>
      </c>
      <c r="P33" s="11">
        <f>'Occ T5'!W44</f>
        <v>0.97481664290626036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-0.45519993580801277</v>
      </c>
      <c r="O34" s="11">
        <f>'Occ T5'!X45</f>
        <v>1.0250307746949519</v>
      </c>
      <c r="P34" s="11">
        <f>'Occ T5'!W45</f>
        <v>4.8323546720668489</v>
      </c>
    </row>
    <row r="35" spans="1:16" x14ac:dyDescent="0.2">
      <c r="M35" s="10" t="str">
        <f t="shared" si="1"/>
        <v>Associate professional occupations</v>
      </c>
      <c r="N35" s="11">
        <f>'Occ T5'!Y46</f>
        <v>0.12575102587175646</v>
      </c>
      <c r="O35" s="11">
        <f>'Occ T5'!X46</f>
        <v>-0.12854375157273701</v>
      </c>
      <c r="P35" s="11">
        <f>'Occ T5'!W46</f>
        <v>-0.41296473372443288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0.15380804090951594</v>
      </c>
      <c r="O36" s="11">
        <f>'Occ T5'!X47</f>
        <v>0.23909578871911474</v>
      </c>
      <c r="P36" s="11">
        <f>'Occ T5'!W47</f>
        <v>0.80355346935859107</v>
      </c>
    </row>
    <row r="37" spans="1:16" x14ac:dyDescent="0.2">
      <c r="M37" s="10" t="str">
        <f t="shared" si="1"/>
        <v>Skilled trades occupations</v>
      </c>
      <c r="N37" s="11">
        <f>'Occ T5'!Y48</f>
        <v>-5.8738003477705192E-2</v>
      </c>
      <c r="O37" s="11">
        <f>'Occ T5'!X48</f>
        <v>0.34027124920425433</v>
      </c>
      <c r="P37" s="11">
        <f>'Occ T5'!W48</f>
        <v>-3.5754380244044093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0.2565303605308718</v>
      </c>
      <c r="O38" s="11">
        <f>'Occ T5'!X49</f>
        <v>0.37374209894368726</v>
      </c>
      <c r="P38" s="11">
        <f>'Occ T5'!W49</f>
        <v>0.72721835238964427</v>
      </c>
    </row>
    <row r="39" spans="1:16" x14ac:dyDescent="0.2">
      <c r="M39" s="10" t="str">
        <f t="shared" si="1"/>
        <v>Sales and customer service occupations</v>
      </c>
      <c r="N39" s="11">
        <f>'Occ T5'!Y50</f>
        <v>-7.1970325139083302E-2</v>
      </c>
      <c r="O39" s="11">
        <f>'Occ T5'!X50</f>
        <v>0.41870844369457227</v>
      </c>
      <c r="P39" s="11">
        <f>'Occ T5'!W50</f>
        <v>0.64589216123814008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Stoke-on-Trent and Staffordshire</v>
      </c>
      <c r="M40" s="10" t="str">
        <f t="shared" si="1"/>
        <v>Process, plant and machine operatives</v>
      </c>
      <c r="N40" s="11">
        <f>'Occ T5'!Y51</f>
        <v>1.0759879375435863</v>
      </c>
      <c r="O40" s="11">
        <f>'Occ T5'!X51</f>
        <v>0.67378634172821705</v>
      </c>
      <c r="P40" s="11">
        <f>'Occ T5'!W51</f>
        <v>1.1996328763159987</v>
      </c>
    </row>
    <row r="41" spans="1:16" x14ac:dyDescent="0.2">
      <c r="M41" s="10" t="str">
        <f t="shared" si="1"/>
        <v>Elementary occupations</v>
      </c>
      <c r="N41" s="11">
        <f>'Occ T5'!Y52</f>
        <v>0.64940544904151198</v>
      </c>
      <c r="O41" s="11">
        <f>'Occ T5'!X52</f>
        <v>-0.31454500812293951</v>
      </c>
      <c r="P41" s="11">
        <f>'Occ T5'!W52</f>
        <v>-0.71071878530410793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1.9796868504837413</v>
      </c>
      <c r="O43" s="11">
        <f>'Occ T5'!X54</f>
        <v>3.3742015602303859</v>
      </c>
      <c r="P43" s="11">
        <f>'Occ T5'!W54</f>
        <v>4.4843466308425519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Stoke-on-Trent and Staffordshire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Stoke-on-Trent and Staffordshire, Stoke-on-Trent and Staffordshire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3.3511464663107682</v>
      </c>
      <c r="C5" s="11">
        <f>HLOOKUP(C$3,'Qual F1'!$M$4:$BW$14,11,FALSE)</f>
        <v>4.808169446315584</v>
      </c>
      <c r="D5" s="11">
        <f>HLOOKUP(D$3,'Qual F1'!$M$4:$BW$14,11,FALSE)</f>
        <v>4.6743129500233458</v>
      </c>
      <c r="E5" s="11">
        <f>HLOOKUP(E$3,'Qual F1'!$M$4:$BW$14,11,FALSE)</f>
        <v>6.0663121627462102</v>
      </c>
      <c r="F5" s="11">
        <f>HLOOKUP(F$3,'Qual F1'!$M$4:$BW$14,11,FALSE)</f>
        <v>8.9251242296806961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22.170812200385306</v>
      </c>
      <c r="C6" s="11">
        <f>HLOOKUP(C$3,'Qual F1'!$M$4:$BW$14,10,FALSE)</f>
        <v>32.123553207803312</v>
      </c>
      <c r="D6" s="11">
        <f>HLOOKUP(D$3,'Qual F1'!$M$4:$BW$14,10,FALSE)</f>
        <v>31.968841098429106</v>
      </c>
      <c r="E6" s="11">
        <f>HLOOKUP(E$3,'Qual F1'!$M$4:$BW$14,10,FALSE)</f>
        <v>40.736846449219179</v>
      </c>
      <c r="F6" s="11">
        <f>HLOOKUP(F$3,'Qual F1'!$M$4:$BW$14,10,FALSE)</f>
        <v>59.853088622855125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54.677895720284454</v>
      </c>
      <c r="C7" s="11">
        <f>HLOOKUP(C$3,'Qual F1'!$M$4:$BW$14,9,FALSE)</f>
        <v>55.708586929673885</v>
      </c>
      <c r="D7" s="11">
        <f>HLOOKUP(D$3,'Qual F1'!$M$4:$BW$14,9,FALSE)</f>
        <v>61.77052008353693</v>
      </c>
      <c r="E7" s="11">
        <f>HLOOKUP(E$3,'Qual F1'!$M$4:$BW$14,9,FALSE)</f>
        <v>66.655995955554843</v>
      </c>
      <c r="F7" s="11">
        <f>HLOOKUP(F$3,'Qual F1'!$M$4:$BW$14,9,FALSE)</f>
        <v>77.10378091847538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18.12836051524086</v>
      </c>
      <c r="C8" s="11">
        <f>HLOOKUP(C$3,'Qual F1'!$M$4:$BW$14,8,FALSE)</f>
        <v>16.738443859487234</v>
      </c>
      <c r="D8" s="11">
        <f>HLOOKUP(D$3,'Qual F1'!$M$4:$BW$14,8,FALSE)</f>
        <v>18.625496653123943</v>
      </c>
      <c r="E8" s="11">
        <f>HLOOKUP(E$3,'Qual F1'!$M$4:$BW$14,8,FALSE)</f>
        <v>18.316969641244306</v>
      </c>
      <c r="F8" s="11">
        <f>HLOOKUP(F$3,'Qual F1'!$M$4:$BW$14,8,FALSE)</f>
        <v>20.081759431398918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16.971691517551644</v>
      </c>
      <c r="C9" s="11">
        <f>HLOOKUP(C$3,'Qual F1'!$M$4:$BW$14,7,FALSE)</f>
        <v>16.507597201553526</v>
      </c>
      <c r="D9" s="11">
        <f>HLOOKUP(D$3,'Qual F1'!$M$4:$BW$14,7,FALSE)</f>
        <v>17.949165501775095</v>
      </c>
      <c r="E9" s="11">
        <f>HLOOKUP(E$3,'Qual F1'!$M$4:$BW$14,7,FALSE)</f>
        <v>18.841728033487573</v>
      </c>
      <c r="F9" s="11">
        <f>HLOOKUP(F$3,'Qual F1'!$M$4:$BW$14,7,FALSE)</f>
        <v>21.663711719174465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64.350771950921143</v>
      </c>
      <c r="C10" s="11">
        <f>HLOOKUP(C$3,'Qual F1'!$M$4:$BW$14,6,FALSE)</f>
        <v>71.437453962357282</v>
      </c>
      <c r="D10" s="11">
        <f>HLOOKUP(D$3,'Qual F1'!$M$4:$BW$14,6,FALSE)</f>
        <v>67.960830370392372</v>
      </c>
      <c r="E10" s="11">
        <f>HLOOKUP(E$3,'Qual F1'!$M$4:$BW$14,6,FALSE)</f>
        <v>71.619992732242636</v>
      </c>
      <c r="F10" s="11">
        <f>HLOOKUP(F$3,'Qual F1'!$M$4:$BW$14,6,FALSE)</f>
        <v>72.466912639474913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71.324874325339096</v>
      </c>
      <c r="C11" s="11">
        <f>HLOOKUP(C$3,'Qual F1'!$M$4:$BW$14,5,FALSE)</f>
        <v>75.2750055361238</v>
      </c>
      <c r="D11" s="11">
        <f>HLOOKUP(D$3,'Qual F1'!$M$4:$BW$14,5,FALSE)</f>
        <v>64.964972631719533</v>
      </c>
      <c r="E11" s="11">
        <f>HLOOKUP(E$3,'Qual F1'!$M$4:$BW$14,5,FALSE)</f>
        <v>69.33382919212589</v>
      </c>
      <c r="F11" s="11">
        <f>HLOOKUP(F$3,'Qual F1'!$M$4:$BW$14,5,FALSE)</f>
        <v>61.259274033872082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46.335130317794466</v>
      </c>
      <c r="C12" s="11">
        <f>HLOOKUP(C$3,'Qual F1'!$M$4:$BW$14,4,FALSE)</f>
        <v>43.183862060213514</v>
      </c>
      <c r="D12" s="11">
        <f>HLOOKUP(D$3,'Qual F1'!$M$4:$BW$14,4,FALSE)</f>
        <v>39.295171824517283</v>
      </c>
      <c r="E12" s="11">
        <f>HLOOKUP(E$3,'Qual F1'!$M$4:$BW$14,4,FALSE)</f>
        <v>34.436207791926996</v>
      </c>
      <c r="F12" s="11">
        <f>HLOOKUP(F$3,'Qual F1'!$M$4:$BW$14,4,FALSE)</f>
        <v>21.524794687243581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25.652316986172202</v>
      </c>
      <c r="C13" s="11">
        <f>HLOOKUP(C$3,'Qual F1'!$M$4:$BW$14,3,FALSE)</f>
        <v>21.400327796472155</v>
      </c>
      <c r="D13" s="11">
        <f>HLOOKUP(D$3,'Qual F1'!$M$4:$BW$14,3,FALSE)</f>
        <v>20.918688886482364</v>
      </c>
      <c r="E13" s="11">
        <f>HLOOKUP(E$3,'Qual F1'!$M$4:$BW$14,3,FALSE)</f>
        <v>13.335118041451807</v>
      </c>
      <c r="F13" s="11">
        <f>HLOOKUP(F$3,'Qual F1'!$M$4:$BW$14,3,FALSE)</f>
        <v>8.191553717825224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322.96299999999997</v>
      </c>
      <c r="C15" s="11">
        <f t="shared" ref="C15:F15" si="0">SUM(C5:C13)</f>
        <v>337.18300000000028</v>
      </c>
      <c r="D15" s="11">
        <f t="shared" si="0"/>
        <v>328.12799999999999</v>
      </c>
      <c r="E15" s="11">
        <f t="shared" si="0"/>
        <v>339.34299999999951</v>
      </c>
      <c r="F15" s="11">
        <f t="shared" si="0"/>
        <v>351.07000000000039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1.0376255070428404</v>
      </c>
      <c r="C19" s="18">
        <f t="shared" si="1"/>
        <v>1.4259821658611438</v>
      </c>
      <c r="D19" s="18">
        <f t="shared" si="1"/>
        <v>1.4245394937412674</v>
      </c>
      <c r="E19" s="18">
        <f t="shared" si="1"/>
        <v>1.7876638571434269</v>
      </c>
      <c r="F19" s="18">
        <f t="shared" si="1"/>
        <v>2.5422634317032746</v>
      </c>
      <c r="G19" s="11"/>
    </row>
    <row r="20" spans="1:7" x14ac:dyDescent="0.2">
      <c r="A20" t="str">
        <f>$A6</f>
        <v>RQF7 Other higher degree</v>
      </c>
      <c r="B20" s="18">
        <f t="shared" si="1"/>
        <v>6.864814916998327</v>
      </c>
      <c r="C20" s="18">
        <f t="shared" si="1"/>
        <v>9.5270381981900876</v>
      </c>
      <c r="D20" s="18">
        <f t="shared" si="1"/>
        <v>9.7427958291974797</v>
      </c>
      <c r="E20" s="18">
        <f t="shared" si="1"/>
        <v>12.004622594018217</v>
      </c>
      <c r="F20" s="18">
        <f t="shared" si="1"/>
        <v>17.048761962815124</v>
      </c>
      <c r="G20" s="11"/>
    </row>
    <row r="21" spans="1:7" x14ac:dyDescent="0.2">
      <c r="A21" t="str">
        <f>$A7</f>
        <v>RQF6 First degree</v>
      </c>
      <c r="B21" s="18">
        <f t="shared" si="1"/>
        <v>16.930080448932063</v>
      </c>
      <c r="C21" s="18">
        <f t="shared" si="1"/>
        <v>16.521766201046269</v>
      </c>
      <c r="D21" s="18">
        <f t="shared" si="1"/>
        <v>18.825129243324838</v>
      </c>
      <c r="E21" s="18">
        <f t="shared" si="1"/>
        <v>19.642661247043534</v>
      </c>
      <c r="F21" s="18">
        <f t="shared" si="1"/>
        <v>21.9625091629804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5.6131385066527315</v>
      </c>
      <c r="C22" s="18">
        <f t="shared" si="3"/>
        <v>4.9642015936412038</v>
      </c>
      <c r="D22" s="18">
        <f t="shared" si="3"/>
        <v>5.6762899396345157</v>
      </c>
      <c r="E22" s="18">
        <f t="shared" si="3"/>
        <v>5.3977744174019602</v>
      </c>
      <c r="F22" s="18">
        <f t="shared" si="3"/>
        <v>5.7201582110117348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5.2549956241277318</v>
      </c>
      <c r="C23" s="18">
        <f t="shared" si="4"/>
        <v>4.8957382790809483</v>
      </c>
      <c r="D23" s="18">
        <f t="shared" si="4"/>
        <v>5.4701718542078384</v>
      </c>
      <c r="E23" s="18">
        <f t="shared" si="4"/>
        <v>5.5524139391375691</v>
      </c>
      <c r="F23" s="18">
        <f t="shared" si="4"/>
        <v>6.1707670034962945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19.925122057610668</v>
      </c>
      <c r="C24" s="18">
        <f t="shared" si="5"/>
        <v>21.186552691671057</v>
      </c>
      <c r="D24" s="18">
        <f t="shared" si="5"/>
        <v>20.711682748924925</v>
      </c>
      <c r="E24" s="18">
        <f t="shared" si="5"/>
        <v>21.105486994646345</v>
      </c>
      <c r="F24" s="18">
        <f t="shared" si="5"/>
        <v>20.641727473003911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22.084534242417583</v>
      </c>
      <c r="C25" s="18">
        <f t="shared" si="6"/>
        <v>22.32467400080186</v>
      </c>
      <c r="D25" s="18">
        <f t="shared" si="6"/>
        <v>19.798667785656676</v>
      </c>
      <c r="E25" s="18">
        <f t="shared" si="6"/>
        <v>20.431784121707533</v>
      </c>
      <c r="F25" s="18">
        <f t="shared" si="6"/>
        <v>17.449304706717182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14.34688503568349</v>
      </c>
      <c r="C26" s="18">
        <f>C12/C$15*100</f>
        <v>12.807247714212602</v>
      </c>
      <c r="D26" s="18">
        <f t="shared" si="7"/>
        <v>11.975561922334359</v>
      </c>
      <c r="E26" s="18">
        <f t="shared" si="7"/>
        <v>10.147905744903253</v>
      </c>
      <c r="F26" s="18">
        <f t="shared" si="7"/>
        <v>6.1311973928970174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7.942803660534552</v>
      </c>
      <c r="C27" s="18">
        <f>C13/C$15*100</f>
        <v>6.3467991554948311</v>
      </c>
      <c r="D27" s="18">
        <f t="shared" si="8"/>
        <v>6.3751611829780952</v>
      </c>
      <c r="E27" s="18">
        <f t="shared" si="8"/>
        <v>3.9296870839981448</v>
      </c>
      <c r="F27" s="18">
        <f t="shared" si="8"/>
        <v>2.3333106553750578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9.445167101912455</v>
      </c>
      <c r="C33" s="18">
        <f t="shared" si="9"/>
        <v>-2.7839388313323665</v>
      </c>
      <c r="D33" s="18">
        <f t="shared" si="9"/>
        <v>5.351662611123098</v>
      </c>
      <c r="E33" s="18">
        <f t="shared" si="9"/>
        <v>3.9367066295389996</v>
      </c>
      <c r="F33" s="18">
        <f>IF(F$3-D$3 &lt;&gt; 0,(EXP(LN(F5/D5)/(F$3-D$3))-1)*100,0)</f>
        <v>4.4062343665431269</v>
      </c>
    </row>
    <row r="34" spans="1:6" x14ac:dyDescent="0.2">
      <c r="A34" t="str">
        <f>$A20</f>
        <v>RQF7 Other higher degree</v>
      </c>
      <c r="B34" s="18">
        <f t="shared" si="9"/>
        <v>9.7136070069219436</v>
      </c>
      <c r="C34" s="18">
        <f t="shared" si="9"/>
        <v>-0.48161580499327394</v>
      </c>
      <c r="D34" s="18">
        <f t="shared" si="9"/>
        <v>4.966835055323493</v>
      </c>
      <c r="E34" s="18">
        <f t="shared" si="9"/>
        <v>3.9225790347483969</v>
      </c>
      <c r="F34" s="18">
        <f t="shared" ref="F34:F43" si="10">IF(F$3-D$3 &lt;&gt; 0,(EXP(LN(F6/D6)/(F$3-D$3))-1)*100,0)</f>
        <v>4.2695049395709006</v>
      </c>
    </row>
    <row r="35" spans="1:6" x14ac:dyDescent="0.2">
      <c r="A35" t="str">
        <f>$A21</f>
        <v>RQF6 First degree</v>
      </c>
      <c r="B35" s="18">
        <f t="shared" si="9"/>
        <v>0.46796081714310933</v>
      </c>
      <c r="C35" s="18">
        <f t="shared" si="9"/>
        <v>10.881505864644492</v>
      </c>
      <c r="D35" s="18">
        <f t="shared" si="9"/>
        <v>1.534022666329804</v>
      </c>
      <c r="E35" s="18">
        <f t="shared" si="9"/>
        <v>1.4667255254836364</v>
      </c>
      <c r="F35" s="18">
        <f t="shared" si="10"/>
        <v>1.489152948215855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-1.9744838657099528</v>
      </c>
      <c r="C36" s="18">
        <f t="shared" ref="C36:E36" si="12">IF(D$3-C$3 &lt;&gt; 0,(EXP(LN(D8/C8)/(D$3-C$3))-1)*100,0)</f>
        <v>11.273764810383735</v>
      </c>
      <c r="D36" s="18">
        <f t="shared" si="12"/>
        <v>-0.33351254488360738</v>
      </c>
      <c r="E36" s="18">
        <f t="shared" si="12"/>
        <v>0.92408331847064762</v>
      </c>
      <c r="F36" s="18">
        <f t="shared" si="10"/>
        <v>0.50313135780331031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-0.69075424477677005</v>
      </c>
      <c r="C37" s="18">
        <f t="shared" si="13"/>
        <v>8.7327566975398554</v>
      </c>
      <c r="D37" s="18">
        <f t="shared" si="13"/>
        <v>0.97533292433362728</v>
      </c>
      <c r="E37" s="18">
        <f t="shared" si="13"/>
        <v>1.4054306384394311</v>
      </c>
      <c r="F37" s="18">
        <f t="shared" si="10"/>
        <v>1.2618615656126098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2.6462414646779342</v>
      </c>
      <c r="C38" s="18">
        <f t="shared" si="14"/>
        <v>-4.866667831970684</v>
      </c>
      <c r="D38" s="18">
        <f t="shared" si="14"/>
        <v>1.0543747217912403</v>
      </c>
      <c r="E38" s="18">
        <f t="shared" si="14"/>
        <v>0.11762729879034595</v>
      </c>
      <c r="F38" s="18">
        <f t="shared" si="10"/>
        <v>0.42890762079073053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1.3566960400751782</v>
      </c>
      <c r="C39" s="18">
        <f t="shared" si="15"/>
        <v>-13.696489068282535</v>
      </c>
      <c r="D39" s="18">
        <f t="shared" si="15"/>
        <v>1.3102029316781616</v>
      </c>
      <c r="E39" s="18">
        <f t="shared" si="15"/>
        <v>-1.2305430495539227</v>
      </c>
      <c r="F39" s="18">
        <f t="shared" si="10"/>
        <v>-0.39078770500288185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-1.7454269592348637</v>
      </c>
      <c r="C40" s="18">
        <f t="shared" si="16"/>
        <v>-9.0049616921108804</v>
      </c>
      <c r="D40" s="18">
        <f t="shared" si="16"/>
        <v>-2.6053221288847905</v>
      </c>
      <c r="E40" s="18">
        <f t="shared" si="16"/>
        <v>-4.5903352582577046</v>
      </c>
      <c r="F40" s="18">
        <f t="shared" si="10"/>
        <v>-3.933200624823574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-4.4295882844957779</v>
      </c>
      <c r="C41" s="18">
        <f t="shared" si="17"/>
        <v>-2.2506146381046976</v>
      </c>
      <c r="D41" s="18">
        <f t="shared" si="17"/>
        <v>-8.6113039685382873</v>
      </c>
      <c r="E41" s="18">
        <f t="shared" si="17"/>
        <v>-4.7561501013304248</v>
      </c>
      <c r="F41" s="18">
        <f t="shared" si="10"/>
        <v>-6.058940317350114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1.0830238020725469</v>
      </c>
      <c r="C43" s="18">
        <f t="shared" ref="C43" si="18">IF(D$3-C$3 &lt;&gt; 0,(EXP(LN(D15/C15)/(D$3-C$3))-1)*100,0)</f>
        <v>-2.6854853299247861</v>
      </c>
      <c r="D43" s="18">
        <f>IF(E$3-D$3 &lt;&gt; 0,(EXP(LN(E15/D15)/(E$3-D$3))-1)*100,0)</f>
        <v>0.67441639592686897</v>
      </c>
      <c r="E43" s="18">
        <f>IF(F$3-E$3 &lt;&gt; 0,(EXP(LN(F15/E15)/(F$3-E$3))-1)*100,0)</f>
        <v>0.34032016372835816</v>
      </c>
      <c r="F43" s="18">
        <f t="shared" si="10"/>
        <v>0.45156220068820474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1.4570229800048158</v>
      </c>
      <c r="C47" s="27">
        <f>D5-C5</f>
        <v>-0.13385649629223817</v>
      </c>
      <c r="D47" s="27">
        <f>E5-D5</f>
        <v>1.3919992127228644</v>
      </c>
      <c r="E47" s="27">
        <f>F5-E5</f>
        <v>2.8588120669344859</v>
      </c>
      <c r="F47" s="27">
        <f>F5-D5</f>
        <v>4.2508112796573503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9.9527410074180054</v>
      </c>
      <c r="C48" s="27">
        <f t="shared" si="20"/>
        <v>-0.15471210937420565</v>
      </c>
      <c r="D48" s="27">
        <f t="shared" si="20"/>
        <v>8.768005350790073</v>
      </c>
      <c r="E48" s="27">
        <f t="shared" si="20"/>
        <v>19.116242173635946</v>
      </c>
      <c r="F48" s="27">
        <f t="shared" ref="F48:F57" si="21">F6-D6</f>
        <v>27.884247524426019</v>
      </c>
    </row>
    <row r="49" spans="1:6" x14ac:dyDescent="0.2">
      <c r="A49" t="str">
        <f t="shared" si="19"/>
        <v>RQF6 First degree</v>
      </c>
      <c r="B49" s="27">
        <f t="shared" ref="B49:E49" si="22">C7-B7</f>
        <v>1.0306912093894312</v>
      </c>
      <c r="C49" s="27">
        <f t="shared" si="22"/>
        <v>6.0619331538630448</v>
      </c>
      <c r="D49" s="27">
        <f t="shared" si="22"/>
        <v>4.8854758720179134</v>
      </c>
      <c r="E49" s="27">
        <f t="shared" si="22"/>
        <v>10.447784962920537</v>
      </c>
      <c r="F49" s="27">
        <f t="shared" si="21"/>
        <v>15.33326083493845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-1.3899166557536269</v>
      </c>
      <c r="C50" s="27">
        <f t="shared" si="23"/>
        <v>1.887052793636709</v>
      </c>
      <c r="D50" s="27">
        <f t="shared" si="23"/>
        <v>-0.3085270118796366</v>
      </c>
      <c r="E50" s="27">
        <f t="shared" si="23"/>
        <v>1.7647897901546123</v>
      </c>
      <c r="F50" s="27">
        <f t="shared" si="21"/>
        <v>1.4562627782749757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-0.46409431599811768</v>
      </c>
      <c r="C51" s="27">
        <f t="shared" si="24"/>
        <v>1.4415683002215687</v>
      </c>
      <c r="D51" s="27">
        <f t="shared" si="24"/>
        <v>0.89256253171247835</v>
      </c>
      <c r="E51" s="27">
        <f t="shared" si="24"/>
        <v>2.8219836856868916</v>
      </c>
      <c r="F51" s="27">
        <f t="shared" si="21"/>
        <v>3.71454621739937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7.0866820114361389</v>
      </c>
      <c r="C52" s="27">
        <f t="shared" si="25"/>
        <v>-3.4766235919649091</v>
      </c>
      <c r="D52" s="27">
        <f t="shared" si="25"/>
        <v>3.6591623618502638</v>
      </c>
      <c r="E52" s="27">
        <f t="shared" si="25"/>
        <v>0.84691990723227661</v>
      </c>
      <c r="F52" s="27">
        <f t="shared" si="21"/>
        <v>4.5060822690825404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3.9501312107847042</v>
      </c>
      <c r="C53" s="27">
        <f>D11-C11</f>
        <v>-10.310032904404267</v>
      </c>
      <c r="D53" s="27">
        <f t="shared" si="26"/>
        <v>4.3688565604063569</v>
      </c>
      <c r="E53" s="27">
        <f t="shared" si="26"/>
        <v>-8.0745551582538084</v>
      </c>
      <c r="F53" s="27">
        <f t="shared" si="21"/>
        <v>-3.7056985978474515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-3.1512682575809521</v>
      </c>
      <c r="C54" s="27">
        <f t="shared" si="27"/>
        <v>-3.888690235696231</v>
      </c>
      <c r="D54" s="27">
        <f t="shared" si="27"/>
        <v>-4.8589640325902863</v>
      </c>
      <c r="E54" s="27">
        <f t="shared" si="27"/>
        <v>-12.911413104683415</v>
      </c>
      <c r="F54" s="27">
        <f t="shared" si="21"/>
        <v>-17.770377137273702</v>
      </c>
    </row>
    <row r="55" spans="1:6" x14ac:dyDescent="0.2">
      <c r="A55" t="str">
        <f t="shared" si="19"/>
        <v>No Qualification</v>
      </c>
      <c r="B55" s="27">
        <f t="shared" ref="B55:E55" si="28">C13-B13</f>
        <v>-4.2519891897000477</v>
      </c>
      <c r="C55" s="27">
        <f t="shared" si="28"/>
        <v>-0.48163890998979042</v>
      </c>
      <c r="D55" s="27">
        <f t="shared" si="28"/>
        <v>-7.5835708450305575</v>
      </c>
      <c r="E55" s="27">
        <f t="shared" si="28"/>
        <v>-5.1435643236265829</v>
      </c>
      <c r="F55" s="27">
        <f t="shared" si="21"/>
        <v>-12.72713516865714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14.220000000000312</v>
      </c>
      <c r="C57" s="29">
        <f t="shared" ref="C57" si="29">D15-C15</f>
        <v>-9.055000000000291</v>
      </c>
      <c r="D57" s="29">
        <f>E15-D15</f>
        <v>11.21499999999952</v>
      </c>
      <c r="E57" s="29">
        <f>F15-E15</f>
        <v>11.727000000000885</v>
      </c>
      <c r="F57" s="29">
        <f t="shared" si="21"/>
        <v>22.942000000000405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Stoke-on-Trent and Staffordshire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28.476216661968078</v>
      </c>
      <c r="N6" s="11">
        <v>26.352724284924967</v>
      </c>
      <c r="O6" s="11">
        <v>27.755892605692534</v>
      </c>
      <c r="P6" s="11">
        <v>29.637124892761829</v>
      </c>
      <c r="Q6" s="11">
        <v>24.147609646363584</v>
      </c>
      <c r="R6" s="11">
        <v>25.652316986172202</v>
      </c>
      <c r="S6" s="11">
        <v>23.820022763775395</v>
      </c>
      <c r="T6" s="11">
        <v>24.634509774983648</v>
      </c>
      <c r="U6" s="11">
        <v>19.9939357004111</v>
      </c>
      <c r="V6" s="11">
        <v>21.400327796472155</v>
      </c>
      <c r="W6" s="11">
        <v>20.918688886482364</v>
      </c>
      <c r="X6" s="11">
        <v>15.426715429516431</v>
      </c>
      <c r="Y6" s="11">
        <v>16.327698310429643</v>
      </c>
      <c r="Z6" s="11">
        <v>15.179906591423801</v>
      </c>
      <c r="AA6" s="11">
        <v>14.069193336641016</v>
      </c>
      <c r="AB6" s="11">
        <v>13.335118041451807</v>
      </c>
      <c r="AC6" s="11">
        <v>12.672343032999734</v>
      </c>
      <c r="AD6" s="11">
        <v>12.026514981689466</v>
      </c>
      <c r="AE6" s="11">
        <v>11.416745979688249</v>
      </c>
      <c r="AF6" s="11">
        <v>10.832863133017792</v>
      </c>
      <c r="AG6" s="11">
        <v>10.283843219646943</v>
      </c>
      <c r="AH6" s="11">
        <v>9.7590775469740034</v>
      </c>
      <c r="AI6" s="11">
        <v>9.2588576078848934</v>
      </c>
      <c r="AJ6" s="11">
        <v>8.7850166558200122</v>
      </c>
      <c r="AK6" s="11">
        <v>8.355012011657891</v>
      </c>
      <c r="AL6" s="11">
        <v>8.191553717825224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55.249159570169724</v>
      </c>
      <c r="N7" s="11">
        <v>52.920910715956595</v>
      </c>
      <c r="O7" s="11">
        <v>49.276108177299932</v>
      </c>
      <c r="P7" s="11">
        <v>47.34075078953795</v>
      </c>
      <c r="Q7" s="11">
        <v>52.574852808240642</v>
      </c>
      <c r="R7" s="11">
        <v>46.335130317794466</v>
      </c>
      <c r="S7" s="11">
        <v>45.426156537324992</v>
      </c>
      <c r="T7" s="11">
        <v>46.107102196300893</v>
      </c>
      <c r="U7" s="11">
        <v>44.625461982854169</v>
      </c>
      <c r="V7" s="11">
        <v>43.183862060213514</v>
      </c>
      <c r="W7" s="11">
        <v>39.295171824517283</v>
      </c>
      <c r="X7" s="11">
        <v>39.822492653487892</v>
      </c>
      <c r="Y7" s="11">
        <v>38.146175367237085</v>
      </c>
      <c r="Z7" s="11">
        <v>36.941558279740129</v>
      </c>
      <c r="AA7" s="11">
        <v>35.740897130020862</v>
      </c>
      <c r="AB7" s="11">
        <v>34.436207791926996</v>
      </c>
      <c r="AC7" s="11">
        <v>33.109049801907574</v>
      </c>
      <c r="AD7" s="11">
        <v>31.774998542769428</v>
      </c>
      <c r="AE7" s="11">
        <v>30.453000740025512</v>
      </c>
      <c r="AF7" s="11">
        <v>29.143401806724189</v>
      </c>
      <c r="AG7" s="11">
        <v>27.86005202737422</v>
      </c>
      <c r="AH7" s="11">
        <v>26.579574703877778</v>
      </c>
      <c r="AI7" s="11">
        <v>25.306164260374558</v>
      </c>
      <c r="AJ7" s="11">
        <v>24.043439302243723</v>
      </c>
      <c r="AK7" s="11">
        <v>22.789937635254223</v>
      </c>
      <c r="AL7" s="11">
        <v>21.524794687243581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71.837226996256447</v>
      </c>
      <c r="N8" s="11">
        <v>69.936885782711869</v>
      </c>
      <c r="O8" s="11">
        <v>71.587419048615914</v>
      </c>
      <c r="P8" s="11">
        <v>70.697209009040023</v>
      </c>
      <c r="Q8" s="11">
        <v>66.49434828253176</v>
      </c>
      <c r="R8" s="11">
        <v>71.324874325339096</v>
      </c>
      <c r="S8" s="11">
        <v>73.670731978783579</v>
      </c>
      <c r="T8" s="11">
        <v>76.378014519455959</v>
      </c>
      <c r="U8" s="11">
        <v>80.289147407289377</v>
      </c>
      <c r="V8" s="11">
        <v>75.2750055361238</v>
      </c>
      <c r="W8" s="11">
        <v>64.964972631719533</v>
      </c>
      <c r="X8" s="11">
        <v>69.528893807202763</v>
      </c>
      <c r="Y8" s="11">
        <v>70.359706798372258</v>
      </c>
      <c r="Z8" s="11">
        <v>70.122672387934884</v>
      </c>
      <c r="AA8" s="11">
        <v>69.862264781778109</v>
      </c>
      <c r="AB8" s="11">
        <v>69.33382919212589</v>
      </c>
      <c r="AC8" s="11">
        <v>68.700864461339791</v>
      </c>
      <c r="AD8" s="11">
        <v>68.000542666500863</v>
      </c>
      <c r="AE8" s="11">
        <v>67.265600140953978</v>
      </c>
      <c r="AF8" s="11">
        <v>66.494493961468294</v>
      </c>
      <c r="AG8" s="11">
        <v>65.72238754544783</v>
      </c>
      <c r="AH8" s="11">
        <v>64.90252516001739</v>
      </c>
      <c r="AI8" s="11">
        <v>64.053030254857063</v>
      </c>
      <c r="AJ8" s="11">
        <v>63.172507015182539</v>
      </c>
      <c r="AK8" s="11">
        <v>62.256572424249789</v>
      </c>
      <c r="AL8" s="11">
        <v>61.259274033872082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62.143364222941116</v>
      </c>
      <c r="N9" s="11">
        <v>59.095396990995887</v>
      </c>
      <c r="O9" s="11">
        <v>65.034815653252252</v>
      </c>
      <c r="P9" s="11">
        <v>66.590831455423938</v>
      </c>
      <c r="Q9" s="11">
        <v>68.064988898967314</v>
      </c>
      <c r="R9" s="11">
        <v>64.350771950921143</v>
      </c>
      <c r="S9" s="11">
        <v>66.307129621168016</v>
      </c>
      <c r="T9" s="11">
        <v>70.381132237671835</v>
      </c>
      <c r="U9" s="11">
        <v>74.855682644691512</v>
      </c>
      <c r="V9" s="11">
        <v>71.437453962357282</v>
      </c>
      <c r="W9" s="11">
        <v>67.960830370392372</v>
      </c>
      <c r="X9" s="11">
        <v>69.639204185888119</v>
      </c>
      <c r="Y9" s="11">
        <v>70.329663243831831</v>
      </c>
      <c r="Z9" s="11">
        <v>70.836485261952106</v>
      </c>
      <c r="AA9" s="11">
        <v>71.353913642018114</v>
      </c>
      <c r="AB9" s="11">
        <v>71.619992732242636</v>
      </c>
      <c r="AC9" s="11">
        <v>71.800057065173476</v>
      </c>
      <c r="AD9" s="11">
        <v>71.927222723273346</v>
      </c>
      <c r="AE9" s="11">
        <v>72.037392193683758</v>
      </c>
      <c r="AF9" s="11">
        <v>72.126021445474734</v>
      </c>
      <c r="AG9" s="11">
        <v>72.231207826559995</v>
      </c>
      <c r="AH9" s="11">
        <v>72.313953598862525</v>
      </c>
      <c r="AI9" s="11">
        <v>72.386351695810177</v>
      </c>
      <c r="AJ9" s="11">
        <v>72.446729590458148</v>
      </c>
      <c r="AK9" s="11">
        <v>72.491050866022988</v>
      </c>
      <c r="AL9" s="11">
        <v>72.466912639474913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14.011083847228466</v>
      </c>
      <c r="N10" s="11">
        <v>13.598944922078207</v>
      </c>
      <c r="O10" s="11">
        <v>14.80832309033676</v>
      </c>
      <c r="P10" s="11">
        <v>14.684060539537041</v>
      </c>
      <c r="Q10" s="11">
        <v>15.08978114597917</v>
      </c>
      <c r="R10" s="11">
        <v>16.971691517551644</v>
      </c>
      <c r="S10" s="11">
        <v>17.959220082646663</v>
      </c>
      <c r="T10" s="11">
        <v>15.643525946333154</v>
      </c>
      <c r="U10" s="11">
        <v>15.772560184136882</v>
      </c>
      <c r="V10" s="11">
        <v>16.507597201553526</v>
      </c>
      <c r="W10" s="11">
        <v>17.949165501775095</v>
      </c>
      <c r="X10" s="11">
        <v>18.267128326084165</v>
      </c>
      <c r="Y10" s="11">
        <v>17.823610050859795</v>
      </c>
      <c r="Z10" s="11">
        <v>18.185748060002208</v>
      </c>
      <c r="AA10" s="11">
        <v>18.548212342372899</v>
      </c>
      <c r="AB10" s="11">
        <v>18.841728033487573</v>
      </c>
      <c r="AC10" s="11">
        <v>19.121907972664463</v>
      </c>
      <c r="AD10" s="11">
        <v>19.394742273212529</v>
      </c>
      <c r="AE10">
        <v>19.668192755277143</v>
      </c>
      <c r="AF10">
        <v>19.936583111814702</v>
      </c>
      <c r="AG10">
        <v>20.219735884271259</v>
      </c>
      <c r="AH10">
        <v>20.501352074628773</v>
      </c>
      <c r="AI10" s="11">
        <v>20.791746916903115</v>
      </c>
      <c r="AJ10" s="11">
        <v>21.096609746760507</v>
      </c>
      <c r="AK10" s="11">
        <v>21.390687622541687</v>
      </c>
      <c r="AL10" s="11">
        <v>21.663711719174465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17.900691517316748</v>
      </c>
      <c r="N11" s="11">
        <v>17.316732478858086</v>
      </c>
      <c r="O11" s="11">
        <v>18.084098019190677</v>
      </c>
      <c r="P11" s="11">
        <v>17.498794878445636</v>
      </c>
      <c r="Q11" s="11">
        <v>17.889431093563239</v>
      </c>
      <c r="R11" s="11">
        <v>18.12836051524086</v>
      </c>
      <c r="S11" s="11">
        <v>19.705797815785044</v>
      </c>
      <c r="T11" s="11">
        <v>17.789232108569106</v>
      </c>
      <c r="U11" s="11">
        <v>17.062925425220804</v>
      </c>
      <c r="V11" s="11">
        <v>16.738443859487234</v>
      </c>
      <c r="W11" s="11">
        <v>18.625496653123943</v>
      </c>
      <c r="X11" s="11">
        <v>18.49200939718461</v>
      </c>
      <c r="Y11" s="11">
        <v>17.821731014146966</v>
      </c>
      <c r="Z11" s="11">
        <v>17.987643552907553</v>
      </c>
      <c r="AA11" s="11">
        <v>18.179265767734929</v>
      </c>
      <c r="AB11" s="11">
        <v>18.316969641244306</v>
      </c>
      <c r="AC11" s="11">
        <v>18.448450226191355</v>
      </c>
      <c r="AD11" s="11">
        <v>18.584124316296375</v>
      </c>
      <c r="AE11">
        <v>18.712321977691492</v>
      </c>
      <c r="AF11">
        <v>18.885225106063068</v>
      </c>
      <c r="AG11">
        <v>19.067203197609807</v>
      </c>
      <c r="AH11">
        <v>19.254508250264806</v>
      </c>
      <c r="AI11" s="11">
        <v>19.458350484517762</v>
      </c>
      <c r="AJ11" s="11">
        <v>19.666550134631557</v>
      </c>
      <c r="AK11" s="11">
        <v>19.880029134351272</v>
      </c>
      <c r="AL11" s="11">
        <v>20.081759431398918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41.702543584128385</v>
      </c>
      <c r="N12" s="11">
        <v>42.993672946908774</v>
      </c>
      <c r="O12" s="11">
        <v>46.822789144000012</v>
      </c>
      <c r="P12" s="11">
        <v>47.726969783749432</v>
      </c>
      <c r="Q12" s="11">
        <v>50.080510842365634</v>
      </c>
      <c r="R12" s="11">
        <v>54.677895720284454</v>
      </c>
      <c r="S12" s="11">
        <v>59.246342375527448</v>
      </c>
      <c r="T12" s="11">
        <v>54.988904291266898</v>
      </c>
      <c r="U12" s="11">
        <v>54.086190251972077</v>
      </c>
      <c r="V12" s="11">
        <v>55.708586929673885</v>
      </c>
      <c r="W12" s="11">
        <v>61.77052008353693</v>
      </c>
      <c r="X12" s="11">
        <v>63.394608654991195</v>
      </c>
      <c r="Y12" s="11">
        <v>62.539867658186019</v>
      </c>
      <c r="Z12" s="11">
        <v>63.963802765596995</v>
      </c>
      <c r="AA12" s="11">
        <v>65.426293840469384</v>
      </c>
      <c r="AB12" s="11">
        <v>66.655995955554843</v>
      </c>
      <c r="AC12" s="11">
        <v>67.805082217428279</v>
      </c>
      <c r="AD12" s="11">
        <v>68.899628451338884</v>
      </c>
      <c r="AE12">
        <v>69.993922505192856</v>
      </c>
      <c r="AF12">
        <v>71.044068269048182</v>
      </c>
      <c r="AG12">
        <v>72.107294008473943</v>
      </c>
      <c r="AH12">
        <v>73.148417255470434</v>
      </c>
      <c r="AI12">
        <v>74.166994987201292</v>
      </c>
      <c r="AJ12">
        <v>75.167964374944631</v>
      </c>
      <c r="AK12">
        <v>76.158329766929882</v>
      </c>
      <c r="AL12">
        <v>77.10378091847538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19.121119308835247</v>
      </c>
      <c r="N13" s="11">
        <v>15.794941069295948</v>
      </c>
      <c r="O13" s="11">
        <v>18.229926542726879</v>
      </c>
      <c r="P13" s="11">
        <v>19.409052924219377</v>
      </c>
      <c r="Q13" s="11">
        <v>18.57171347291235</v>
      </c>
      <c r="R13" s="11">
        <v>22.170812200385306</v>
      </c>
      <c r="S13" s="11">
        <v>24.171787146229125</v>
      </c>
      <c r="T13" s="11">
        <v>24.442211285778573</v>
      </c>
      <c r="U13" s="11">
        <v>28.442211464058722</v>
      </c>
      <c r="V13" s="11">
        <v>32.123553207803312</v>
      </c>
      <c r="W13" s="11">
        <v>31.968841098429106</v>
      </c>
      <c r="X13" s="11">
        <v>32.22147769402055</v>
      </c>
      <c r="Y13" s="11">
        <v>34.921404591940295</v>
      </c>
      <c r="Z13" s="11">
        <v>36.858434583729512</v>
      </c>
      <c r="AA13" s="11">
        <v>38.852718412658071</v>
      </c>
      <c r="AB13" s="11">
        <v>40.736846449219179</v>
      </c>
      <c r="AC13" s="11">
        <v>42.599263097432335</v>
      </c>
      <c r="AD13" s="11">
        <v>44.451994162871458</v>
      </c>
      <c r="AE13">
        <v>46.327137682806843</v>
      </c>
      <c r="AF13">
        <v>48.215573599089417</v>
      </c>
      <c r="AG13">
        <v>50.131808870573693</v>
      </c>
      <c r="AH13">
        <v>52.055887639750203</v>
      </c>
      <c r="AI13">
        <v>53.995745144236736</v>
      </c>
      <c r="AJ13">
        <v>55.952524655873319</v>
      </c>
      <c r="AK13">
        <v>57.912490333343605</v>
      </c>
      <c r="AL13">
        <v>59.853088622855125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2.7775942911555607</v>
      </c>
      <c r="N14" s="11">
        <v>2.3867908082694105</v>
      </c>
      <c r="O14" s="11">
        <v>2.7426277188850605</v>
      </c>
      <c r="P14" s="11">
        <v>2.8812057272848053</v>
      </c>
      <c r="Q14" s="11">
        <v>2.8837638090760795</v>
      </c>
      <c r="R14" s="11">
        <v>3.3511464663107682</v>
      </c>
      <c r="S14" s="11">
        <v>3.6558116787595507</v>
      </c>
      <c r="T14" s="11">
        <v>3.6983676396400607</v>
      </c>
      <c r="U14" s="11">
        <v>4.2828849393655801</v>
      </c>
      <c r="V14" s="11">
        <v>4.808169446315584</v>
      </c>
      <c r="W14" s="11">
        <v>4.6743129500233458</v>
      </c>
      <c r="X14" s="11">
        <v>4.7684698516240607</v>
      </c>
      <c r="Y14" s="11">
        <v>5.2001429649962256</v>
      </c>
      <c r="Z14" s="11">
        <v>5.4867485167129662</v>
      </c>
      <c r="AA14" s="11">
        <v>5.7832407463068733</v>
      </c>
      <c r="AB14" s="11">
        <v>6.0663121627462102</v>
      </c>
      <c r="AC14" s="11">
        <v>6.348982124862693</v>
      </c>
      <c r="AD14" s="11">
        <v>6.6332318820480349</v>
      </c>
      <c r="AE14">
        <v>6.9126860246802631</v>
      </c>
      <c r="AF14">
        <v>7.1917695672997848</v>
      </c>
      <c r="AG14">
        <v>7.4764674200423684</v>
      </c>
      <c r="AH14">
        <v>7.7627037701541868</v>
      </c>
      <c r="AI14">
        <v>8.0517586482146495</v>
      </c>
      <c r="AJ14">
        <v>8.34065852408553</v>
      </c>
      <c r="AK14">
        <v>8.6348902056486025</v>
      </c>
      <c r="AL14">
        <v>8.9251242296806961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Stoke-on-Trent and Staffordshire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Stoke-on-Trent and Staffordshire</v>
      </c>
      <c r="W1" s="203" t="str">
        <f>CONCATENATE("Shift-share Figure 1: Levels of Employment, ",C4," - ",F40,", ",Info!B5)</f>
        <v>Shift-share Figure 1: Levels of Employment, 2015 - 2035, Stoke-on-Trent and Staffordshire</v>
      </c>
      <c r="AK1" s="203" t="str">
        <f>CONCATENATE("Shift-share Figure 1.1: Net Changes, ",C4,"-",F40,", ",Info!B5)</f>
        <v>Shift-share Figure 1.1: Net Changes, 2015-2035, Stoke-on-Trent and Staffordshire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18.564461207307264</v>
      </c>
      <c r="C8" s="141">
        <f t="shared" ref="C8:C33" si="0">B8/B$35*100</f>
        <v>5.7481696687568729</v>
      </c>
      <c r="E8" s="151">
        <v>22.160382392968671</v>
      </c>
      <c r="F8" s="141">
        <f t="shared" ref="F8:F33" si="1">E8/E$35*100</f>
        <v>6.7535786013289512</v>
      </c>
      <c r="H8" s="151">
        <f>E8-B8</f>
        <v>3.5959211856614068</v>
      </c>
      <c r="I8" s="141">
        <f>IF(B8&lt;&gt;0,((E8/B8)-1)*100,0)</f>
        <v>19.369919468742758</v>
      </c>
      <c r="K8" s="207">
        <f t="shared" ref="K8:K33" si="2">(($E$35/$B$35)-1)*B8</f>
        <v>0.29689296339129778</v>
      </c>
      <c r="L8" s="141">
        <f>IF(B8&lt;&gt;0,K8/B8*100,0)</f>
        <v>1.599254403755257</v>
      </c>
      <c r="N8" s="151">
        <f>H8-(K8+Q8)</f>
        <v>3.5951337110084456</v>
      </c>
      <c r="O8" s="141">
        <f>IF(B8&lt;&gt;0,N8/B8*100,0)</f>
        <v>19.365677629218478</v>
      </c>
      <c r="Q8" s="151">
        <v>-0.29610548873833664</v>
      </c>
      <c r="R8" s="141">
        <f>IF(B8&lt;&gt;0,Q8/B8*100,0)</f>
        <v>-1.5950125642309774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8.2555883253936582</v>
      </c>
      <c r="C9" s="141">
        <f t="shared" si="0"/>
        <v>2.5562025140321509</v>
      </c>
      <c r="E9" s="151">
        <v>8.9661935321452084</v>
      </c>
      <c r="F9" s="141">
        <f t="shared" si="1"/>
        <v>2.7325292361959979</v>
      </c>
      <c r="H9" s="151">
        <f t="shared" ref="H9:H32" si="3">E9-B9</f>
        <v>0.71060520675155026</v>
      </c>
      <c r="I9" s="141">
        <f t="shared" ref="I9:I32" si="4">IF(B9&lt;&gt;0,((E9/B9)-1)*100,0)</f>
        <v>8.6075659146638284</v>
      </c>
      <c r="K9" s="207">
        <f t="shared" si="2"/>
        <v>0.13202785984976295</v>
      </c>
      <c r="L9" s="141">
        <f t="shared" ref="L9:L32" si="5">IF(B9&lt;&gt;0,K9/B9*100,0)</f>
        <v>1.599254403755257</v>
      </c>
      <c r="N9" s="151">
        <f t="shared" ref="N9:N31" si="6">H9-(K9+Q9)</f>
        <v>0.59982255159355091</v>
      </c>
      <c r="O9" s="141">
        <f>IF(B9&lt;&gt;0,N9/B9*100,0)</f>
        <v>7.2656548261804108</v>
      </c>
      <c r="Q9" s="151">
        <v>-2.1245204691763577E-2</v>
      </c>
      <c r="R9" s="141">
        <f>IF(B9&lt;&gt;0,Q9/B9*100,0)</f>
        <v>-0.25734331527184678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15.184919727182509</v>
      </c>
      <c r="C10" s="141">
        <f t="shared" si="0"/>
        <v>4.7017521286285131</v>
      </c>
      <c r="E10" s="151">
        <v>18.698182616923553</v>
      </c>
      <c r="F10" s="141">
        <f t="shared" si="1"/>
        <v>5.6984416498816142</v>
      </c>
      <c r="H10" s="151">
        <f t="shared" si="3"/>
        <v>3.5132628897410445</v>
      </c>
      <c r="I10" s="141">
        <f t="shared" si="4"/>
        <v>23.136525927443373</v>
      </c>
      <c r="K10" s="207">
        <f t="shared" si="2"/>
        <v>0.24284549744366701</v>
      </c>
      <c r="L10" s="141">
        <f t="shared" si="5"/>
        <v>1.599254403755257</v>
      </c>
      <c r="N10" s="151">
        <f t="shared" si="6"/>
        <v>2.7763313517776798</v>
      </c>
      <c r="O10" s="141">
        <f t="shared" ref="O10:O32" si="7">IF(B10&lt;&gt;0,N10/B10*100,0)</f>
        <v>18.283477302864974</v>
      </c>
      <c r="Q10" s="151">
        <v>0.4940860405196979</v>
      </c>
      <c r="R10" s="141">
        <f t="shared" ref="R10:R32" si="8">IF(B10&lt;&gt;0,Q10/B10*100,0)</f>
        <v>3.2537942208231434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14.985582510623907</v>
      </c>
      <c r="C11" s="141">
        <f t="shared" si="0"/>
        <v>4.6400307498456179</v>
      </c>
      <c r="E11" s="151">
        <v>17.65748033044294</v>
      </c>
      <c r="F11" s="141">
        <f t="shared" si="1"/>
        <v>5.3812781385443893</v>
      </c>
      <c r="H11" s="151">
        <f>E11-B11</f>
        <v>2.6718978198190335</v>
      </c>
      <c r="I11" s="141">
        <f>IF(B11&lt;&gt;0,((E11/B11)-1)*100,0)</f>
        <v>17.829789518857964</v>
      </c>
      <c r="K11" s="207">
        <f t="shared" si="2"/>
        <v>0.23965758822953043</v>
      </c>
      <c r="L11" s="141">
        <f t="shared" si="5"/>
        <v>1.599254403755257</v>
      </c>
      <c r="N11" s="151">
        <f t="shared" si="6"/>
        <v>1.7674047273185827</v>
      </c>
      <c r="O11" s="141">
        <f t="shared" si="7"/>
        <v>11.794034206315274</v>
      </c>
      <c r="Q11" s="151">
        <v>0.66483550427092031</v>
      </c>
      <c r="R11" s="141">
        <f>IF(B11&lt;&gt;0,Q11/B11*100,0)</f>
        <v>4.4365009087874334</v>
      </c>
      <c r="T11" s="136"/>
    </row>
    <row r="12" spans="1:97" x14ac:dyDescent="0.2">
      <c r="A12" s="10" t="str">
        <f>name!$D8</f>
        <v>23 Teaching and other educational professionals</v>
      </c>
      <c r="B12" s="151">
        <v>11.975747397710142</v>
      </c>
      <c r="C12" s="141">
        <f t="shared" si="0"/>
        <v>3.7080864983636328</v>
      </c>
      <c r="E12" s="151">
        <v>13.564450183742665</v>
      </c>
      <c r="F12" s="141">
        <f t="shared" si="1"/>
        <v>4.133889879480769</v>
      </c>
      <c r="H12" s="151">
        <f t="shared" si="3"/>
        <v>1.5887027860325222</v>
      </c>
      <c r="I12" s="141">
        <f t="shared" si="4"/>
        <v>13.266001137735216</v>
      </c>
      <c r="K12" s="207">
        <f t="shared" si="2"/>
        <v>0.19152266764048503</v>
      </c>
      <c r="L12" s="141">
        <f t="shared" si="5"/>
        <v>1.599254403755257</v>
      </c>
      <c r="N12" s="151">
        <f t="shared" si="6"/>
        <v>1.5238871086975665</v>
      </c>
      <c r="O12" s="141">
        <f t="shared" si="7"/>
        <v>12.724776651425913</v>
      </c>
      <c r="Q12" s="151">
        <v>-0.12670699030552932</v>
      </c>
      <c r="R12" s="141">
        <f t="shared" si="8"/>
        <v>-1.05802991744596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14.550608582877816</v>
      </c>
      <c r="C13" s="141">
        <f t="shared" si="0"/>
        <v>4.5053484711492686</v>
      </c>
      <c r="E13" s="151">
        <v>18.927607281664915</v>
      </c>
      <c r="F13" s="141">
        <f t="shared" si="1"/>
        <v>5.7683609084457608</v>
      </c>
      <c r="H13" s="151">
        <f t="shared" si="3"/>
        <v>4.3769986987870997</v>
      </c>
      <c r="I13" s="141">
        <f t="shared" si="4"/>
        <v>30.081207077054216</v>
      </c>
      <c r="K13" s="207">
        <f t="shared" si="2"/>
        <v>0.23270124853486385</v>
      </c>
      <c r="L13" s="141">
        <f t="shared" si="5"/>
        <v>1.599254403755257</v>
      </c>
      <c r="N13" s="151">
        <f>H13-(K13+Q13)</f>
        <v>4.1149117715702577</v>
      </c>
      <c r="O13" s="141">
        <f>IF(B13&lt;&gt;0,N13/B13*100,0)</f>
        <v>28.279997693102754</v>
      </c>
      <c r="Q13" s="151">
        <v>2.9385678681978177E-2</v>
      </c>
      <c r="R13" s="141">
        <f t="shared" si="8"/>
        <v>0.20195498019620486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4.6678499848945201</v>
      </c>
      <c r="C14" s="141">
        <f t="shared" si="0"/>
        <v>1.4453203570980324</v>
      </c>
      <c r="E14" s="151">
        <v>5.9342162601525139</v>
      </c>
      <c r="F14" s="141">
        <f t="shared" si="1"/>
        <v>1.8085065157964302</v>
      </c>
      <c r="H14" s="151">
        <f t="shared" si="3"/>
        <v>1.2663662752579938</v>
      </c>
      <c r="I14" s="141">
        <f t="shared" si="4"/>
        <v>27.129540995448465</v>
      </c>
      <c r="K14" s="207">
        <f t="shared" si="2"/>
        <v>7.4650796444114709E-2</v>
      </c>
      <c r="L14" s="141">
        <f>IF(B14&lt;&gt;0,K14/B14*100,0)</f>
        <v>1.599254403755257</v>
      </c>
      <c r="N14" s="151">
        <f t="shared" si="6"/>
        <v>1.0758322903964039</v>
      </c>
      <c r="O14" s="141">
        <f t="shared" si="7"/>
        <v>23.047704915065186</v>
      </c>
      <c r="Q14" s="151">
        <v>0.11588318841747507</v>
      </c>
      <c r="R14" s="141">
        <f t="shared" si="8"/>
        <v>2.4825816766280182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6.2544452394946592</v>
      </c>
      <c r="C15" s="141">
        <f t="shared" si="0"/>
        <v>1.9365825928959843</v>
      </c>
      <c r="E15" s="151">
        <v>7.3174411030713262</v>
      </c>
      <c r="F15" s="141">
        <f t="shared" si="1"/>
        <v>2.2300568994634178</v>
      </c>
      <c r="H15" s="151">
        <f t="shared" si="3"/>
        <v>1.062995863576667</v>
      </c>
      <c r="I15" s="141">
        <f t="shared" si="4"/>
        <v>16.995845720483981</v>
      </c>
      <c r="K15" s="207">
        <f t="shared" si="2"/>
        <v>0.10002449092307937</v>
      </c>
      <c r="L15" s="141">
        <f t="shared" si="5"/>
        <v>1.599254403755257</v>
      </c>
      <c r="N15" s="151">
        <f t="shared" si="6"/>
        <v>0.65192420256793171</v>
      </c>
      <c r="O15" s="141">
        <f t="shared" si="7"/>
        <v>10.423373738269476</v>
      </c>
      <c r="Q15" s="151">
        <v>0.31104717008565597</v>
      </c>
      <c r="R15" s="141">
        <f t="shared" si="8"/>
        <v>4.9732175784592467</v>
      </c>
      <c r="T15" s="11"/>
    </row>
    <row r="16" spans="1:97" x14ac:dyDescent="0.2">
      <c r="A16" s="10" t="str">
        <f>name!$D12</f>
        <v>33 Protective service occupations</v>
      </c>
      <c r="B16" s="151">
        <v>3.3408855361221739</v>
      </c>
      <c r="C16" s="141">
        <f t="shared" si="0"/>
        <v>1.0344483845276931</v>
      </c>
      <c r="E16" s="151">
        <v>3.5986297972093264</v>
      </c>
      <c r="F16" s="141">
        <f t="shared" si="1"/>
        <v>1.0967152444196546</v>
      </c>
      <c r="H16" s="151">
        <f t="shared" si="3"/>
        <v>0.25774426108715254</v>
      </c>
      <c r="I16" s="141">
        <f t="shared" si="4"/>
        <v>7.7148486022756924</v>
      </c>
      <c r="K16" s="207">
        <f t="shared" si="2"/>
        <v>5.3429259060856292E-2</v>
      </c>
      <c r="L16" s="141">
        <f t="shared" si="5"/>
        <v>1.599254403755257</v>
      </c>
      <c r="N16" s="151">
        <f t="shared" si="6"/>
        <v>0.33436460604480389</v>
      </c>
      <c r="O16" s="141">
        <f t="shared" si="7"/>
        <v>10.008262852157063</v>
      </c>
      <c r="Q16" s="151">
        <v>-0.13004960401850763</v>
      </c>
      <c r="R16" s="141">
        <f t="shared" si="8"/>
        <v>-3.8926686536366208</v>
      </c>
      <c r="T16" s="11"/>
    </row>
    <row r="17" spans="1:20" x14ac:dyDescent="0.2">
      <c r="A17" s="10" t="str">
        <f>name!$D13</f>
        <v>34 Culture, media and sports occupations</v>
      </c>
      <c r="B17" s="151">
        <v>5.5998733569864578</v>
      </c>
      <c r="C17" s="141">
        <f t="shared" si="0"/>
        <v>1.7339055424263634</v>
      </c>
      <c r="E17" s="151">
        <v>6.1107225103378866</v>
      </c>
      <c r="F17" s="141">
        <f t="shared" si="1"/>
        <v>1.8622984049937472</v>
      </c>
      <c r="H17" s="151">
        <f t="shared" si="3"/>
        <v>0.51084915335142878</v>
      </c>
      <c r="I17" s="141">
        <f t="shared" si="4"/>
        <v>9.1225126138627424</v>
      </c>
      <c r="K17" s="207">
        <f t="shared" si="2"/>
        <v>8.9556221266323274E-2</v>
      </c>
      <c r="L17" s="141">
        <f t="shared" si="5"/>
        <v>1.599254403755257</v>
      </c>
      <c r="N17" s="151">
        <f t="shared" si="6"/>
        <v>0.43398625494643117</v>
      </c>
      <c r="O17" s="141">
        <f t="shared" si="7"/>
        <v>7.7499298159124539</v>
      </c>
      <c r="Q17" s="151">
        <v>-1.2693322861325639E-2</v>
      </c>
      <c r="R17" s="141">
        <f t="shared" si="8"/>
        <v>-0.22667160580496565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17.157247145394564</v>
      </c>
      <c r="C18" s="141">
        <f t="shared" si="0"/>
        <v>5.3124497683618745</v>
      </c>
      <c r="E18" s="151">
        <v>18.38033663264104</v>
      </c>
      <c r="F18" s="141">
        <f t="shared" si="1"/>
        <v>5.6015751879269775</v>
      </c>
      <c r="H18" s="151">
        <f t="shared" si="3"/>
        <v>1.2230894872464759</v>
      </c>
      <c r="I18" s="141">
        <f t="shared" si="4"/>
        <v>7.1287047209947385</v>
      </c>
      <c r="K18" s="207">
        <f t="shared" si="2"/>
        <v>0.27438803053589567</v>
      </c>
      <c r="L18" s="141">
        <f t="shared" si="5"/>
        <v>1.599254403755257</v>
      </c>
      <c r="N18" s="151">
        <f t="shared" si="6"/>
        <v>1.4520226435883936</v>
      </c>
      <c r="O18" s="141">
        <f t="shared" si="7"/>
        <v>8.4630280795258752</v>
      </c>
      <c r="Q18" s="151">
        <v>-0.50332118687781346</v>
      </c>
      <c r="R18" s="141">
        <f t="shared" si="8"/>
        <v>-2.9335777622864021</v>
      </c>
      <c r="T18" s="11"/>
    </row>
    <row r="19" spans="1:20" x14ac:dyDescent="0.2">
      <c r="A19" s="10" t="str">
        <f>name!$D15</f>
        <v>41 Administrative occupations</v>
      </c>
      <c r="B19" s="151">
        <v>31.537528147630031</v>
      </c>
      <c r="C19" s="141">
        <f t="shared" si="0"/>
        <v>9.7650592010942496</v>
      </c>
      <c r="E19" s="151">
        <v>31.182318300940757</v>
      </c>
      <c r="F19" s="141">
        <f t="shared" si="1"/>
        <v>9.5030958348390691</v>
      </c>
      <c r="H19" s="151">
        <f t="shared" si="3"/>
        <v>-0.35520984668927369</v>
      </c>
      <c r="I19" s="141">
        <f t="shared" si="4"/>
        <v>-1.1263084571070503</v>
      </c>
      <c r="K19" s="207">
        <f t="shared" si="2"/>
        <v>0.50436530773652699</v>
      </c>
      <c r="L19" s="141">
        <f t="shared" si="5"/>
        <v>1.599254403755257</v>
      </c>
      <c r="N19" s="151">
        <f t="shared" si="6"/>
        <v>-0.23924209551081577</v>
      </c>
      <c r="O19" s="141">
        <f t="shared" si="7"/>
        <v>-0.75859494882066159</v>
      </c>
      <c r="Q19" s="151">
        <v>-0.62033305891498491</v>
      </c>
      <c r="R19" s="141">
        <f t="shared" si="8"/>
        <v>-1.9669679120416463</v>
      </c>
      <c r="T19" s="11"/>
    </row>
    <row r="20" spans="1:20" x14ac:dyDescent="0.2">
      <c r="A20" s="10" t="str">
        <f>name!$D16</f>
        <v>42 Secretarial and related occupations</v>
      </c>
      <c r="B20" s="151">
        <v>7.2119777033050676</v>
      </c>
      <c r="C20" s="141">
        <f t="shared" si="0"/>
        <v>2.2330662346166794</v>
      </c>
      <c r="E20" s="151">
        <v>6.2631561215043128</v>
      </c>
      <c r="F20" s="141">
        <f t="shared" si="1"/>
        <v>1.9087539379462619</v>
      </c>
      <c r="H20" s="151">
        <f t="shared" si="3"/>
        <v>-0.94882158180075482</v>
      </c>
      <c r="I20" s="141">
        <f t="shared" si="4"/>
        <v>-13.156191281150708</v>
      </c>
      <c r="K20" s="207">
        <f t="shared" si="2"/>
        <v>0.11533787101795354</v>
      </c>
      <c r="L20" s="141">
        <f t="shared" si="5"/>
        <v>1.599254403755257</v>
      </c>
      <c r="N20" s="151">
        <f t="shared" si="6"/>
        <v>-1.1542430931933125</v>
      </c>
      <c r="O20" s="141">
        <f t="shared" si="7"/>
        <v>-16.004529418669055</v>
      </c>
      <c r="Q20" s="151">
        <v>9.0083640374604118E-2</v>
      </c>
      <c r="R20" s="141">
        <f t="shared" si="8"/>
        <v>1.2490837337630849</v>
      </c>
      <c r="T20" s="11"/>
    </row>
    <row r="21" spans="1:20" x14ac:dyDescent="0.2">
      <c r="A21" s="10" t="str">
        <f>name!$D17</f>
        <v>51 Skilled agricultural and related trades</v>
      </c>
      <c r="B21" s="151">
        <v>4.8333354534394397</v>
      </c>
      <c r="C21" s="141">
        <f t="shared" si="0"/>
        <v>1.4965601178585282</v>
      </c>
      <c r="E21" s="151">
        <v>3.5678347907691137</v>
      </c>
      <c r="F21" s="141">
        <f t="shared" si="1"/>
        <v>1.0873301854060342</v>
      </c>
      <c r="H21" s="151">
        <f t="shared" si="3"/>
        <v>-1.265500662670326</v>
      </c>
      <c r="I21" s="141">
        <f t="shared" si="4"/>
        <v>-26.182760846234785</v>
      </c>
      <c r="K21" s="207">
        <f t="shared" si="2"/>
        <v>7.7297330087394353E-2</v>
      </c>
      <c r="L21" s="141">
        <f t="shared" si="5"/>
        <v>1.599254403755257</v>
      </c>
      <c r="N21" s="151">
        <f t="shared" si="6"/>
        <v>-9.0866879263661993E-2</v>
      </c>
      <c r="O21" s="141">
        <f t="shared" si="7"/>
        <v>-1.8800035739087881</v>
      </c>
      <c r="Q21" s="151">
        <v>-1.2519311134940583</v>
      </c>
      <c r="R21" s="141">
        <f t="shared" si="8"/>
        <v>-25.902011676081248</v>
      </c>
      <c r="T21" s="11"/>
    </row>
    <row r="22" spans="1:20" x14ac:dyDescent="0.2">
      <c r="A22" s="10" t="str">
        <f>name!$D18</f>
        <v>52 Skilled metal, electrical and electronic trades</v>
      </c>
      <c r="B22" s="151">
        <v>16.774065318941869</v>
      </c>
      <c r="C22" s="141">
        <f t="shared" si="0"/>
        <v>5.1938040329517206</v>
      </c>
      <c r="E22" s="151">
        <v>14.325280462345354</v>
      </c>
      <c r="F22" s="141">
        <f t="shared" si="1"/>
        <v>4.3657598444342902</v>
      </c>
      <c r="H22" s="151">
        <f t="shared" si="3"/>
        <v>-2.4487848565965145</v>
      </c>
      <c r="I22" s="141">
        <f t="shared" si="4"/>
        <v>-14.598636705147793</v>
      </c>
      <c r="K22" s="207">
        <f t="shared" si="2"/>
        <v>0.26825997830196113</v>
      </c>
      <c r="L22" s="141">
        <f t="shared" si="5"/>
        <v>1.599254403755257</v>
      </c>
      <c r="N22" s="151">
        <f t="shared" si="6"/>
        <v>-2.4435276748449901</v>
      </c>
      <c r="O22" s="141">
        <f t="shared" si="7"/>
        <v>-14.567295574351153</v>
      </c>
      <c r="Q22" s="151">
        <v>-0.27351716005348564</v>
      </c>
      <c r="R22" s="141">
        <f t="shared" si="8"/>
        <v>-1.6305955345519036</v>
      </c>
      <c r="T22" s="11"/>
    </row>
    <row r="23" spans="1:20" x14ac:dyDescent="0.2">
      <c r="A23" s="10" t="str">
        <f>name!$D19</f>
        <v>53 Skilled construction and building trades</v>
      </c>
      <c r="B23" s="151">
        <v>11.557252695510499</v>
      </c>
      <c r="C23" s="141">
        <f t="shared" si="0"/>
        <v>3.5785067315793131</v>
      </c>
      <c r="E23" s="151">
        <v>11.320483138401352</v>
      </c>
      <c r="F23" s="141">
        <f t="shared" si="1"/>
        <v>3.4500204610400051</v>
      </c>
      <c r="H23" s="151">
        <f t="shared" si="3"/>
        <v>-0.23676955710914704</v>
      </c>
      <c r="I23" s="141">
        <f t="shared" si="4"/>
        <v>-2.0486664378388308</v>
      </c>
      <c r="K23" s="207">
        <f t="shared" si="2"/>
        <v>0.18482987268607479</v>
      </c>
      <c r="L23" s="141">
        <f t="shared" si="5"/>
        <v>1.599254403755257</v>
      </c>
      <c r="N23" s="151">
        <f t="shared" si="6"/>
        <v>-1.5179453341069349</v>
      </c>
      <c r="O23" s="141">
        <f t="shared" si="7"/>
        <v>-13.134136408530656</v>
      </c>
      <c r="Q23" s="151">
        <v>1.096345904311713</v>
      </c>
      <c r="R23" s="141">
        <f t="shared" si="8"/>
        <v>9.4862155669365684</v>
      </c>
      <c r="T23" s="11"/>
    </row>
    <row r="24" spans="1:20" x14ac:dyDescent="0.2">
      <c r="A24" s="10" t="str">
        <f>name!$D20</f>
        <v>54 Textiles, printing and other skilled trades</v>
      </c>
      <c r="B24" s="151">
        <v>6.2268062885969107</v>
      </c>
      <c r="C24" s="141">
        <f t="shared" si="0"/>
        <v>1.9280246618333707</v>
      </c>
      <c r="E24" s="151">
        <v>5.5307568859050402</v>
      </c>
      <c r="F24" s="141">
        <f t="shared" si="1"/>
        <v>1.6855485925934506</v>
      </c>
      <c r="H24" s="151">
        <f t="shared" si="3"/>
        <v>-0.69604940269187043</v>
      </c>
      <c r="I24" s="141">
        <f t="shared" si="4"/>
        <v>-11.178272944937095</v>
      </c>
      <c r="K24" s="207">
        <f t="shared" si="2"/>
        <v>9.9582473783695363E-2</v>
      </c>
      <c r="L24" s="141">
        <f t="shared" si="5"/>
        <v>1.599254403755257</v>
      </c>
      <c r="N24" s="151">
        <f t="shared" si="6"/>
        <v>-0.90345771162815058</v>
      </c>
      <c r="O24" s="141">
        <f t="shared" si="7"/>
        <v>-14.509166814497569</v>
      </c>
      <c r="Q24" s="151">
        <v>0.10782583515258484</v>
      </c>
      <c r="R24" s="141">
        <f t="shared" si="8"/>
        <v>1.7316394658052112</v>
      </c>
      <c r="T24" s="11"/>
    </row>
    <row r="25" spans="1:20" x14ac:dyDescent="0.2">
      <c r="A25" s="10" t="str">
        <f>name!$D21</f>
        <v>61 Caring personal service occupations</v>
      </c>
      <c r="B25" s="151">
        <v>26.024487536085125</v>
      </c>
      <c r="C25" s="141">
        <f t="shared" si="0"/>
        <v>8.0580399414437931</v>
      </c>
      <c r="E25" s="151">
        <v>26.231330479280626</v>
      </c>
      <c r="F25" s="141">
        <f t="shared" si="1"/>
        <v>7.9942371511363284</v>
      </c>
      <c r="H25" s="151">
        <f t="shared" si="3"/>
        <v>0.20684294319550034</v>
      </c>
      <c r="I25" s="141">
        <f t="shared" si="4"/>
        <v>0.79480121523505254</v>
      </c>
      <c r="K25" s="207">
        <f t="shared" si="2"/>
        <v>0.41619776297557931</v>
      </c>
      <c r="L25" s="141">
        <f t="shared" si="5"/>
        <v>1.599254403755257</v>
      </c>
      <c r="N25" s="151">
        <f t="shared" si="6"/>
        <v>-1.2415710640740563</v>
      </c>
      <c r="O25" s="141">
        <f t="shared" si="7"/>
        <v>-4.7707800676286682</v>
      </c>
      <c r="Q25" s="151">
        <v>1.0322162442939773</v>
      </c>
      <c r="R25" s="141">
        <f t="shared" si="8"/>
        <v>3.9663268791084678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7.3490190056784446</v>
      </c>
      <c r="C26" s="141">
        <f t="shared" si="0"/>
        <v>2.2754987431001208</v>
      </c>
      <c r="E26" s="151">
        <v>6.4708358945317466</v>
      </c>
      <c r="F26" s="141">
        <f t="shared" si="1"/>
        <v>1.9720462424821239</v>
      </c>
      <c r="H26" s="151">
        <f t="shared" si="3"/>
        <v>-0.878183111146698</v>
      </c>
      <c r="I26" s="141">
        <f t="shared" si="4"/>
        <v>-11.949664444576113</v>
      </c>
      <c r="K26" s="207">
        <f t="shared" si="2"/>
        <v>0.11752951008112332</v>
      </c>
      <c r="L26" s="141">
        <f t="shared" si="5"/>
        <v>1.599254403755257</v>
      </c>
      <c r="N26" s="151">
        <f t="shared" si="6"/>
        <v>-0.87729272178925899</v>
      </c>
      <c r="O26" s="141">
        <f t="shared" si="7"/>
        <v>-11.937548686585133</v>
      </c>
      <c r="Q26" s="151">
        <v>-0.11841989943856229</v>
      </c>
      <c r="R26" s="141">
        <f t="shared" si="8"/>
        <v>-1.611370161746235</v>
      </c>
      <c r="T26" s="11"/>
    </row>
    <row r="27" spans="1:20" x14ac:dyDescent="0.2">
      <c r="A27" s="10" t="str">
        <f>name!$D23</f>
        <v>63 Community and civil enforcement occupations</v>
      </c>
      <c r="B27" s="151">
        <v>0.3098348062065609</v>
      </c>
      <c r="C27" s="141">
        <f t="shared" si="0"/>
        <v>9.5935078075990388E-2</v>
      </c>
      <c r="E27" s="151">
        <v>0.33166066523220966</v>
      </c>
      <c r="F27" s="141">
        <f t="shared" si="1"/>
        <v>0.10107661194174514</v>
      </c>
      <c r="H27" s="151">
        <f t="shared" si="3"/>
        <v>2.1825859025648764E-2</v>
      </c>
      <c r="I27" s="141">
        <f t="shared" si="4"/>
        <v>7.0443535033626548</v>
      </c>
      <c r="K27" s="207">
        <f t="shared" si="2"/>
        <v>4.9550467826249911E-3</v>
      </c>
      <c r="L27" s="141">
        <f t="shared" si="5"/>
        <v>1.599254403755257</v>
      </c>
      <c r="N27" s="151">
        <f t="shared" si="6"/>
        <v>2.0371501197042455E-2</v>
      </c>
      <c r="O27" s="141">
        <f t="shared" si="7"/>
        <v>6.5749556825004243</v>
      </c>
      <c r="Q27" s="151">
        <v>-3.500688954018684E-3</v>
      </c>
      <c r="R27" s="141">
        <f t="shared" si="8"/>
        <v>-1.1298565828930278</v>
      </c>
      <c r="T27" s="172"/>
    </row>
    <row r="28" spans="1:20" x14ac:dyDescent="0.2">
      <c r="A28" s="10" t="str">
        <f>name!$D24</f>
        <v>71 Sales occupations</v>
      </c>
      <c r="B28" s="151">
        <v>20.638352412372072</v>
      </c>
      <c r="C28" s="141">
        <f t="shared" si="0"/>
        <v>6.3903148076937812</v>
      </c>
      <c r="E28" s="151">
        <v>17.790822952182292</v>
      </c>
      <c r="F28" s="141">
        <f t="shared" si="1"/>
        <v>5.4219155183898611</v>
      </c>
      <c r="H28" s="151">
        <f t="shared" si="3"/>
        <v>-2.8475294601897794</v>
      </c>
      <c r="I28" s="141">
        <f t="shared" si="4"/>
        <v>-13.797271232187946</v>
      </c>
      <c r="K28" s="207">
        <f t="shared" si="2"/>
        <v>0.33005975981738966</v>
      </c>
      <c r="L28" s="141">
        <f t="shared" si="5"/>
        <v>1.599254403755257</v>
      </c>
      <c r="N28" s="151">
        <f>H28-(K28+Q28)</f>
        <v>-1.627305283385772</v>
      </c>
      <c r="O28" s="141">
        <f t="shared" si="7"/>
        <v>-7.8848604329977974</v>
      </c>
      <c r="Q28" s="151">
        <v>-1.550283936621397</v>
      </c>
      <c r="R28" s="141">
        <f t="shared" si="8"/>
        <v>-7.511665202945407</v>
      </c>
      <c r="T28" s="11"/>
    </row>
    <row r="29" spans="1:20" x14ac:dyDescent="0.2">
      <c r="A29" s="10" t="str">
        <f>name!$D25</f>
        <v>72 Customer service occupations</v>
      </c>
      <c r="B29" s="151">
        <v>5.4417813694062458</v>
      </c>
      <c r="C29" s="141">
        <f t="shared" si="0"/>
        <v>1.684955047298373</v>
      </c>
      <c r="E29" s="151">
        <v>5.8404256969761121</v>
      </c>
      <c r="F29" s="141">
        <f t="shared" si="1"/>
        <v>1.7799229864492239</v>
      </c>
      <c r="H29" s="151">
        <f t="shared" si="3"/>
        <v>0.39864432756986634</v>
      </c>
      <c r="I29" s="141">
        <f t="shared" si="4"/>
        <v>7.3256218967386211</v>
      </c>
      <c r="K29" s="207">
        <f t="shared" si="2"/>
        <v>8.7027928192962511E-2</v>
      </c>
      <c r="L29" s="141">
        <f t="shared" si="5"/>
        <v>1.599254403755257</v>
      </c>
      <c r="N29" s="151">
        <f t="shared" si="6"/>
        <v>0.45127238366586775</v>
      </c>
      <c r="O29" s="141">
        <f t="shared" si="7"/>
        <v>8.2927327107062041</v>
      </c>
      <c r="Q29" s="151">
        <v>-0.13965598428896389</v>
      </c>
      <c r="R29" s="141">
        <f t="shared" si="8"/>
        <v>-2.5663652177228462</v>
      </c>
      <c r="T29" s="11"/>
    </row>
    <row r="30" spans="1:20" x14ac:dyDescent="0.2">
      <c r="A30" s="10" t="str">
        <f>name!$D26</f>
        <v>81 Process, plant and machine operatives</v>
      </c>
      <c r="B30" s="151">
        <v>13.169877729157248</v>
      </c>
      <c r="C30" s="141">
        <f t="shared" si="0"/>
        <v>4.077828645744944</v>
      </c>
      <c r="E30" s="151">
        <v>10.907830827541297</v>
      </c>
      <c r="F30" s="141">
        <f t="shared" si="1"/>
        <v>3.3242609065795334</v>
      </c>
      <c r="H30" s="151">
        <f t="shared" si="3"/>
        <v>-2.2620469016159515</v>
      </c>
      <c r="I30" s="141">
        <f t="shared" si="4"/>
        <v>-17.175914219825504</v>
      </c>
      <c r="K30" s="207">
        <f t="shared" si="2"/>
        <v>0.21061984955273011</v>
      </c>
      <c r="L30" s="141">
        <f t="shared" si="5"/>
        <v>1.599254403755257</v>
      </c>
      <c r="N30" s="151">
        <f t="shared" si="6"/>
        <v>-2.1251353292749928</v>
      </c>
      <c r="O30" s="141">
        <f t="shared" si="7"/>
        <v>-16.136333024338427</v>
      </c>
      <c r="Q30" s="151">
        <v>-0.3475314218936888</v>
      </c>
      <c r="R30" s="141">
        <f t="shared" si="8"/>
        <v>-2.6388355992423298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14.934936254721073</v>
      </c>
      <c r="C31" s="141">
        <f t="shared" si="0"/>
        <v>4.6243489980960879</v>
      </c>
      <c r="E31" s="151">
        <v>15.261057389166524</v>
      </c>
      <c r="F31" s="141">
        <f t="shared" si="1"/>
        <v>4.6509463956646542</v>
      </c>
      <c r="H31" s="151">
        <f t="shared" si="3"/>
        <v>0.32612113444545088</v>
      </c>
      <c r="I31" s="141">
        <f t="shared" si="4"/>
        <v>2.1836124967882675</v>
      </c>
      <c r="K31" s="207">
        <f t="shared" si="2"/>
        <v>0.23884762575166721</v>
      </c>
      <c r="L31" s="141">
        <f t="shared" si="5"/>
        <v>1.599254403755257</v>
      </c>
      <c r="N31" s="151">
        <f t="shared" si="6"/>
        <v>-0.84218679560825582</v>
      </c>
      <c r="O31" s="141">
        <f t="shared" si="7"/>
        <v>-5.6390384347441236</v>
      </c>
      <c r="Q31" s="151">
        <v>0.92946030430203952</v>
      </c>
      <c r="R31" s="141">
        <f t="shared" si="8"/>
        <v>6.2233965277771333</v>
      </c>
      <c r="T31" s="11"/>
    </row>
    <row r="32" spans="1:20" x14ac:dyDescent="0.2">
      <c r="A32" s="10" t="str">
        <f>name!$D28</f>
        <v>91 Elementary trades and related occupations</v>
      </c>
      <c r="B32" s="151">
        <v>7.2892077430193343</v>
      </c>
      <c r="C32" s="141">
        <f t="shared" si="0"/>
        <v>2.2569792028868116</v>
      </c>
      <c r="E32" s="151">
        <v>5.6715699131437916</v>
      </c>
      <c r="F32" s="141">
        <f t="shared" si="1"/>
        <v>1.7284626466329569</v>
      </c>
      <c r="H32" s="151">
        <f t="shared" si="3"/>
        <v>-1.6176378298755427</v>
      </c>
      <c r="I32" s="141">
        <f t="shared" si="4"/>
        <v>-22.19223112998403</v>
      </c>
      <c r="K32" s="207">
        <f t="shared" si="2"/>
        <v>0.11657297582910588</v>
      </c>
      <c r="L32" s="141">
        <f t="shared" si="5"/>
        <v>1.599254403755257</v>
      </c>
      <c r="N32" s="151">
        <f>H32-(K32+Q32)</f>
        <v>-1.5637373594970503</v>
      </c>
      <c r="O32" s="141">
        <f t="shared" si="7"/>
        <v>-21.452775316969074</v>
      </c>
      <c r="Q32" s="151">
        <v>-0.17047344620759841</v>
      </c>
      <c r="R32" s="141">
        <f t="shared" si="8"/>
        <v>-2.3387102167702101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29.127328521942413</v>
      </c>
      <c r="C33" s="141">
        <f t="shared" si="0"/>
        <v>9.0187818796402084</v>
      </c>
      <c r="E33" s="151">
        <v>26.116993840779486</v>
      </c>
      <c r="F33" s="141">
        <f t="shared" si="1"/>
        <v>7.9593920179867235</v>
      </c>
      <c r="H33" s="151">
        <f t="shared" ref="H33" si="9">E33-B33</f>
        <v>-3.0103346811629272</v>
      </c>
      <c r="I33" s="141">
        <f>IF(B33&lt;&gt;0,((E33/B33)-1)*100,0)</f>
        <v>-10.335086785920511</v>
      </c>
      <c r="K33" s="207">
        <f t="shared" si="2"/>
        <v>0.46582008408342501</v>
      </c>
      <c r="L33" s="141">
        <f t="shared" ref="L33" si="10">IF(B33&lt;&gt;0,K33/B33*100,0)</f>
        <v>1.599254403755257</v>
      </c>
      <c r="N33" s="151">
        <f>H33-(K33+Q33)</f>
        <v>-4.1707537621982</v>
      </c>
      <c r="O33" s="141">
        <f t="shared" ref="O33" si="11">IF(B33&lt;&gt;0,N33/B33*100,0)</f>
        <v>-14.319039794728367</v>
      </c>
      <c r="Q33" s="151">
        <v>0.69459899695184779</v>
      </c>
      <c r="R33" s="141">
        <f t="shared" ref="R33" si="12">IF(B33&lt;&gt;0,Q33/B33*100,0)</f>
        <v>2.3846986050525967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322.96300000000008</v>
      </c>
      <c r="C35" s="147">
        <f>B35/B$35*100</f>
        <v>100</v>
      </c>
      <c r="D35" s="145"/>
      <c r="E35" s="152">
        <f>SUM(E8:E33)</f>
        <v>328.12800000000016</v>
      </c>
      <c r="F35" s="147">
        <f t="shared" ref="F35" si="13">E35/E$35*100</f>
        <v>100</v>
      </c>
      <c r="G35" s="145"/>
      <c r="H35" s="152">
        <f>E35-B35</f>
        <v>5.1650000000000773</v>
      </c>
      <c r="I35" s="147">
        <f>IF(B35&lt;&gt;0,((E35/B35)-1)*100,0)</f>
        <v>1.599254403755257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Stoke-on-Trent and Staffordshire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22.160382392968671</v>
      </c>
      <c r="C44" s="141">
        <f t="shared" ref="C44:C68" si="15">B44/B$71*100</f>
        <v>6.7535786013289512</v>
      </c>
      <c r="E44" s="151">
        <v>23.139922172430555</v>
      </c>
      <c r="F44" s="141">
        <f t="shared" ref="F44:F68" si="16">E44/E$71*100</f>
        <v>6.5912559240124651</v>
      </c>
      <c r="H44" s="151">
        <f>E44-B44</f>
        <v>0.97953977946188431</v>
      </c>
      <c r="I44" s="141">
        <f>IF(B44&gt;0,((E44/B44)-1)*100,0)</f>
        <v>4.4202295885141574</v>
      </c>
      <c r="K44" s="151">
        <f>(($E$71/$B$71)-1)*B44</f>
        <v>1.549406002716869</v>
      </c>
      <c r="L44" s="141">
        <f>IF(B44&gt;0,K44/B44*100,0)</f>
        <v>6.9917836941680411</v>
      </c>
      <c r="N44" s="151">
        <f>H44-(K44+Q44)</f>
        <v>-0.18115925729416915</v>
      </c>
      <c r="O44" s="141">
        <f>IF(B44&gt;0,N44/B44*100,0)</f>
        <v>-0.8174915670753482</v>
      </c>
      <c r="Q44" s="151">
        <v>-0.38870696596081555</v>
      </c>
      <c r="R44" s="141">
        <f>IF(B44&gt;0,Q44/B44*100,0)</f>
        <v>-1.7540625385785287</v>
      </c>
      <c r="T44" s="151"/>
    </row>
    <row r="45" spans="1:20" x14ac:dyDescent="0.2">
      <c r="A45" s="135" t="str">
        <f t="shared" si="14"/>
        <v>12 Other managers and proprietors</v>
      </c>
      <c r="B45" s="151">
        <v>8.9661935321452084</v>
      </c>
      <c r="C45" s="141">
        <f t="shared" si="15"/>
        <v>2.7325292361959979</v>
      </c>
      <c r="E45" s="151">
        <v>13.100444176011861</v>
      </c>
      <c r="F45" s="141">
        <f t="shared" si="16"/>
        <v>3.7315760891024197</v>
      </c>
      <c r="H45" s="151">
        <f t="shared" ref="H45:H71" si="17">E45-B45</f>
        <v>4.1342506438666522</v>
      </c>
      <c r="I45" s="141">
        <f t="shared" ref="I45:I71" si="18">IF(B45&gt;0,((E45/B45)-1)*100,0)</f>
        <v>46.109317505190091</v>
      </c>
      <c r="K45" s="151">
        <f t="shared" ref="K45:K68" si="19">(($E$71/$B$71)-1)*B45</f>
        <v>0.62689685736807821</v>
      </c>
      <c r="L45" s="141">
        <f t="shared" ref="L45:L68" si="20">IF(B45&gt;0,K45/B45*100,0)</f>
        <v>6.9917836941680411</v>
      </c>
      <c r="N45" s="151">
        <f t="shared" ref="N45:N68" si="21">H45-(K45+Q45)</f>
        <v>3.2373142445691867</v>
      </c>
      <c r="O45" s="141">
        <f t="shared" ref="O45:O68" si="22">IF(B45&gt;0,N45/B45*100,0)</f>
        <v>36.105781488687569</v>
      </c>
      <c r="Q45" s="151">
        <v>0.27003954192938739</v>
      </c>
      <c r="R45" s="141">
        <f>IF(B45&gt;0,Q45/B45*100,0)</f>
        <v>3.0117523223344813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18.698182616923553</v>
      </c>
      <c r="C46" s="141">
        <f t="shared" si="15"/>
        <v>5.6984416498816142</v>
      </c>
      <c r="E46" s="151">
        <v>21.663177925164483</v>
      </c>
      <c r="F46" s="141">
        <f t="shared" si="16"/>
        <v>6.1706149557536927</v>
      </c>
      <c r="H46" s="151">
        <f t="shared" si="17"/>
        <v>2.9649953082409297</v>
      </c>
      <c r="I46" s="141">
        <f t="shared" si="18"/>
        <v>15.857130978907751</v>
      </c>
      <c r="K46" s="151">
        <f t="shared" si="19"/>
        <v>1.3073364833158241</v>
      </c>
      <c r="L46" s="141">
        <f t="shared" si="20"/>
        <v>6.9917836941680411</v>
      </c>
      <c r="N46" s="151">
        <f t="shared" si="21"/>
        <v>2.0369312019785641</v>
      </c>
      <c r="O46" s="141">
        <f t="shared" si="22"/>
        <v>10.893738946238317</v>
      </c>
      <c r="Q46" s="151">
        <v>-0.37927237705345862</v>
      </c>
      <c r="R46" s="141">
        <f t="shared" ref="R46:R68" si="23">IF(B46&gt;0,Q46/B46*100,0)</f>
        <v>-2.0283916614986031</v>
      </c>
      <c r="T46" s="151"/>
    </row>
    <row r="47" spans="1:20" x14ac:dyDescent="0.2">
      <c r="A47" s="135" t="str">
        <f t="shared" si="14"/>
        <v>22 Health professionals</v>
      </c>
      <c r="B47" s="151">
        <v>17.65748033044294</v>
      </c>
      <c r="C47" s="141">
        <f t="shared" si="15"/>
        <v>5.3812781385443893</v>
      </c>
      <c r="E47" s="151">
        <v>21.009864371443118</v>
      </c>
      <c r="F47" s="141">
        <f t="shared" si="16"/>
        <v>5.9845228505549111</v>
      </c>
      <c r="H47" s="151">
        <f t="shared" si="17"/>
        <v>3.3523840410001782</v>
      </c>
      <c r="I47" s="141">
        <f t="shared" si="18"/>
        <v>18.985630895594952</v>
      </c>
      <c r="K47" s="151">
        <f t="shared" si="19"/>
        <v>1.2345728305448387</v>
      </c>
      <c r="L47" s="141">
        <f t="shared" si="20"/>
        <v>6.9917836941680411</v>
      </c>
      <c r="N47" s="151">
        <f t="shared" si="21"/>
        <v>1.6216839312308871</v>
      </c>
      <c r="O47" s="141">
        <f t="shared" si="22"/>
        <v>9.1841185768445754</v>
      </c>
      <c r="Q47" s="151">
        <v>0.49612727922445254</v>
      </c>
      <c r="R47" s="141">
        <f t="shared" si="23"/>
        <v>2.8097286245823452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13.564450183742665</v>
      </c>
      <c r="C48" s="141">
        <f t="shared" si="15"/>
        <v>4.133889879480769</v>
      </c>
      <c r="E48" s="151">
        <v>15.660893194208251</v>
      </c>
      <c r="F48" s="141">
        <f t="shared" si="16"/>
        <v>4.4609032939893059</v>
      </c>
      <c r="H48" s="151">
        <f t="shared" si="17"/>
        <v>2.0964430104655865</v>
      </c>
      <c r="I48" s="141">
        <f t="shared" si="18"/>
        <v>15.455421945359982</v>
      </c>
      <c r="K48" s="151">
        <f t="shared" si="19"/>
        <v>0.94839701615046657</v>
      </c>
      <c r="L48" s="141">
        <f t="shared" si="20"/>
        <v>6.9917836941680411</v>
      </c>
      <c r="N48" s="151">
        <f t="shared" si="21"/>
        <v>1.2496903241257473</v>
      </c>
      <c r="O48" s="141">
        <f t="shared" si="22"/>
        <v>9.2129817810347561</v>
      </c>
      <c r="Q48" s="151">
        <v>-0.10164432981062738</v>
      </c>
      <c r="R48" s="141">
        <f t="shared" si="23"/>
        <v>-0.74934352984281416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18.927607281664915</v>
      </c>
      <c r="C49" s="141">
        <f t="shared" si="15"/>
        <v>5.7683609084457608</v>
      </c>
      <c r="E49" s="151">
        <v>24.226452510383538</v>
      </c>
      <c r="F49" s="141">
        <f t="shared" si="16"/>
        <v>6.900747004980075</v>
      </c>
      <c r="H49" s="151">
        <f t="shared" si="17"/>
        <v>5.2988452287186227</v>
      </c>
      <c r="I49" s="141">
        <f t="shared" si="18"/>
        <v>27.995325293184781</v>
      </c>
      <c r="K49" s="151">
        <f t="shared" si="19"/>
        <v>1.3233773596156104</v>
      </c>
      <c r="L49" s="141">
        <f t="shared" si="20"/>
        <v>6.9917836941680411</v>
      </c>
      <c r="N49" s="151">
        <f t="shared" si="21"/>
        <v>4.0760209244767474</v>
      </c>
      <c r="O49" s="141">
        <f t="shared" si="22"/>
        <v>21.534792347605233</v>
      </c>
      <c r="Q49" s="151">
        <v>-0.10055305537373502</v>
      </c>
      <c r="R49" s="141">
        <f t="shared" si="23"/>
        <v>-0.53125074858849319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5.9342162601525139</v>
      </c>
      <c r="C50" s="141">
        <f t="shared" si="15"/>
        <v>1.8085065157964302</v>
      </c>
      <c r="E50" s="151">
        <v>5.4708310924432713</v>
      </c>
      <c r="F50" s="141">
        <f t="shared" si="16"/>
        <v>1.5583305587043248</v>
      </c>
      <c r="H50" s="151">
        <f t="shared" si="17"/>
        <v>-0.46338516770924265</v>
      </c>
      <c r="I50" s="141">
        <f t="shared" si="18"/>
        <v>-7.808700380887923</v>
      </c>
      <c r="K50" s="151">
        <f t="shared" si="19"/>
        <v>0.41490756485401203</v>
      </c>
      <c r="L50" s="141">
        <f t="shared" si="20"/>
        <v>6.9917836941680411</v>
      </c>
      <c r="N50" s="151">
        <f t="shared" si="21"/>
        <v>-0.73372314121594817</v>
      </c>
      <c r="O50" s="141">
        <f t="shared" si="22"/>
        <v>-12.364280455075477</v>
      </c>
      <c r="Q50" s="151">
        <v>-0.14456959134730649</v>
      </c>
      <c r="R50" s="141">
        <f t="shared" si="23"/>
        <v>-2.4362036199804917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7.3174411030713262</v>
      </c>
      <c r="C51" s="141">
        <f t="shared" si="15"/>
        <v>2.2300568994634178</v>
      </c>
      <c r="E51" s="151">
        <v>8.2741538654621394</v>
      </c>
      <c r="F51" s="141">
        <f t="shared" si="16"/>
        <v>2.3568387687532804</v>
      </c>
      <c r="H51" s="151">
        <f t="shared" si="17"/>
        <v>0.95671276239081315</v>
      </c>
      <c r="I51" s="141">
        <f t="shared" si="18"/>
        <v>13.074416984227666</v>
      </c>
      <c r="K51" s="151">
        <f t="shared" si="19"/>
        <v>0.51161965387489106</v>
      </c>
      <c r="L51" s="141">
        <f t="shared" si="20"/>
        <v>6.9917836941680411</v>
      </c>
      <c r="N51" s="151">
        <f t="shared" si="21"/>
        <v>0.22679486446993247</v>
      </c>
      <c r="O51" s="141">
        <f t="shared" si="22"/>
        <v>3.0993739652341112</v>
      </c>
      <c r="Q51" s="151">
        <v>0.21829824404598958</v>
      </c>
      <c r="R51" s="141">
        <f t="shared" si="23"/>
        <v>2.9832593248255042</v>
      </c>
      <c r="T51" s="151"/>
    </row>
    <row r="52" spans="1:20" x14ac:dyDescent="0.2">
      <c r="A52" s="135" t="str">
        <f t="shared" si="14"/>
        <v>33 Protective service occupations</v>
      </c>
      <c r="B52" s="151">
        <v>3.5986297972093264</v>
      </c>
      <c r="C52" s="141">
        <f t="shared" si="15"/>
        <v>1.0967152444196546</v>
      </c>
      <c r="E52" s="151">
        <v>5.1000203707794665</v>
      </c>
      <c r="F52" s="141">
        <f t="shared" si="16"/>
        <v>1.4527075428773373</v>
      </c>
      <c r="H52" s="151">
        <f t="shared" si="17"/>
        <v>1.5013905735701401</v>
      </c>
      <c r="I52" s="141">
        <f t="shared" si="18"/>
        <v>41.72117328474414</v>
      </c>
      <c r="K52" s="151">
        <f t="shared" si="19"/>
        <v>0.25160841137475415</v>
      </c>
      <c r="L52" s="141">
        <f t="shared" si="20"/>
        <v>6.9917836941680411</v>
      </c>
      <c r="N52" s="151">
        <f t="shared" si="21"/>
        <v>1.2687595507008917</v>
      </c>
      <c r="O52" s="141">
        <f t="shared" si="22"/>
        <v>35.256739987113775</v>
      </c>
      <c r="Q52" s="151">
        <v>-1.8977388505505795E-2</v>
      </c>
      <c r="R52" s="141">
        <f t="shared" si="23"/>
        <v>-0.52735039653766069</v>
      </c>
      <c r="T52" s="151"/>
    </row>
    <row r="53" spans="1:20" x14ac:dyDescent="0.2">
      <c r="A53" s="135" t="str">
        <f t="shared" si="14"/>
        <v>34 Culture, media and sports occupations</v>
      </c>
      <c r="B53" s="151">
        <v>6.1107225103378866</v>
      </c>
      <c r="C53" s="141">
        <f t="shared" si="15"/>
        <v>1.8622984049937472</v>
      </c>
      <c r="E53" s="151">
        <v>6.6913633273960365</v>
      </c>
      <c r="F53" s="141">
        <f t="shared" si="16"/>
        <v>1.905991206140097</v>
      </c>
      <c r="H53" s="151">
        <f t="shared" si="17"/>
        <v>0.58064081705814985</v>
      </c>
      <c r="I53" s="141">
        <f t="shared" si="18"/>
        <v>9.501999412931017</v>
      </c>
      <c r="K53" s="151">
        <f t="shared" si="19"/>
        <v>0.42724850007366033</v>
      </c>
      <c r="L53" s="141">
        <f t="shared" si="20"/>
        <v>6.9917836941680411</v>
      </c>
      <c r="N53" s="151">
        <f t="shared" si="21"/>
        <v>9.2932524604101119E-2</v>
      </c>
      <c r="O53" s="141">
        <f t="shared" si="22"/>
        <v>1.5208107461414166</v>
      </c>
      <c r="Q53" s="151">
        <v>6.04597923803884E-2</v>
      </c>
      <c r="R53" s="141">
        <f t="shared" si="23"/>
        <v>0.98940497262156535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18.38033663264104</v>
      </c>
      <c r="C54" s="141">
        <f t="shared" si="15"/>
        <v>5.6015751879269775</v>
      </c>
      <c r="E54" s="151">
        <v>18.660725663722332</v>
      </c>
      <c r="F54" s="141">
        <f t="shared" si="16"/>
        <v>5.315386009548619</v>
      </c>
      <c r="H54" s="151">
        <f t="shared" si="17"/>
        <v>0.28038903108129176</v>
      </c>
      <c r="I54" s="141">
        <f t="shared" si="18"/>
        <v>1.5254836550890882</v>
      </c>
      <c r="K54" s="151">
        <f t="shared" si="19"/>
        <v>1.2851133796141914</v>
      </c>
      <c r="L54" s="141">
        <f t="shared" si="20"/>
        <v>6.9917836941680411</v>
      </c>
      <c r="N54" s="151">
        <f t="shared" si="21"/>
        <v>-0.82225782316843921</v>
      </c>
      <c r="O54" s="141">
        <f t="shared" si="22"/>
        <v>-4.4735732516901692</v>
      </c>
      <c r="Q54" s="151">
        <v>-0.18246652536446034</v>
      </c>
      <c r="R54" s="141">
        <f t="shared" si="23"/>
        <v>-0.9927267873887794</v>
      </c>
      <c r="T54" s="151"/>
    </row>
    <row r="55" spans="1:20" x14ac:dyDescent="0.2">
      <c r="A55" s="135" t="str">
        <f t="shared" si="14"/>
        <v>41 Administrative occupations</v>
      </c>
      <c r="B55" s="151">
        <v>31.182318300940757</v>
      </c>
      <c r="C55" s="141">
        <f t="shared" si="15"/>
        <v>9.5030958348390691</v>
      </c>
      <c r="E55" s="151">
        <v>27.945073061599082</v>
      </c>
      <c r="F55" s="141">
        <f t="shared" si="16"/>
        <v>7.959971818041728</v>
      </c>
      <c r="H55" s="151">
        <f t="shared" si="17"/>
        <v>-3.2372452393416751</v>
      </c>
      <c r="I55" s="141">
        <f t="shared" si="18"/>
        <v>-10.381669534955673</v>
      </c>
      <c r="K55" s="151">
        <f t="shared" si="19"/>
        <v>2.1802002464287527</v>
      </c>
      <c r="L55" s="141">
        <f t="shared" si="20"/>
        <v>6.9917836941680411</v>
      </c>
      <c r="N55" s="151">
        <f t="shared" si="21"/>
        <v>-5.3173352974488566</v>
      </c>
      <c r="O55" s="141">
        <f t="shared" si="22"/>
        <v>-17.052405296268287</v>
      </c>
      <c r="Q55" s="151">
        <v>-0.10011018832157097</v>
      </c>
      <c r="R55" s="141">
        <f t="shared" si="23"/>
        <v>-0.32104793285543071</v>
      </c>
      <c r="T55" s="151"/>
    </row>
    <row r="56" spans="1:20" x14ac:dyDescent="0.2">
      <c r="A56" s="135" t="str">
        <f t="shared" si="14"/>
        <v>42 Secretarial and related occupations</v>
      </c>
      <c r="B56" s="151">
        <v>6.2631561215043128</v>
      </c>
      <c r="C56" s="141">
        <f t="shared" si="15"/>
        <v>1.9087539379462619</v>
      </c>
      <c r="E56" s="151">
        <v>4.592083340406603</v>
      </c>
      <c r="F56" s="141">
        <f t="shared" si="16"/>
        <v>1.308024992282623</v>
      </c>
      <c r="H56" s="151">
        <f t="shared" si="17"/>
        <v>-1.6710727810977097</v>
      </c>
      <c r="I56" s="141">
        <f t="shared" si="18"/>
        <v>-26.681001537869122</v>
      </c>
      <c r="K56" s="151">
        <f t="shared" si="19"/>
        <v>0.43790632844362604</v>
      </c>
      <c r="L56" s="141">
        <f t="shared" si="20"/>
        <v>6.9917836941680411</v>
      </c>
      <c r="N56" s="151">
        <f t="shared" si="21"/>
        <v>-2.1902606880405733</v>
      </c>
      <c r="O56" s="141">
        <f t="shared" si="22"/>
        <v>-34.97055870155296</v>
      </c>
      <c r="Q56" s="151">
        <v>8.128157849923745E-2</v>
      </c>
      <c r="R56" s="141">
        <f t="shared" si="23"/>
        <v>1.2977734695157954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3.5678347907691137</v>
      </c>
      <c r="C57" s="141">
        <f t="shared" si="15"/>
        <v>1.0873301854060342</v>
      </c>
      <c r="E57" s="151">
        <v>3.8588268785453836</v>
      </c>
      <c r="F57" s="141">
        <f t="shared" si="16"/>
        <v>1.0991616710471943</v>
      </c>
      <c r="H57" s="151">
        <f t="shared" si="17"/>
        <v>0.29099208777626995</v>
      </c>
      <c r="I57" s="141">
        <f t="shared" si="18"/>
        <v>8.1559854881492644</v>
      </c>
      <c r="K57" s="151">
        <f t="shared" si="19"/>
        <v>0.24945529113584933</v>
      </c>
      <c r="L57" s="141">
        <f t="shared" si="20"/>
        <v>6.9917836941680411</v>
      </c>
      <c r="N57" s="151">
        <f t="shared" si="21"/>
        <v>0.13787860038516447</v>
      </c>
      <c r="O57" s="141">
        <f t="shared" si="22"/>
        <v>3.8644894865056845</v>
      </c>
      <c r="Q57" s="151">
        <v>-9.6341803744743867E-2</v>
      </c>
      <c r="R57" s="141">
        <f t="shared" si="23"/>
        <v>-2.700287692524451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14.325280462345354</v>
      </c>
      <c r="C58" s="141">
        <f t="shared" si="15"/>
        <v>4.3657598444342902</v>
      </c>
      <c r="E58" s="151">
        <v>13.147919161987559</v>
      </c>
      <c r="F58" s="141">
        <f t="shared" si="16"/>
        <v>3.7450990292498827</v>
      </c>
      <c r="H58" s="151">
        <f t="shared" si="17"/>
        <v>-1.177361300357795</v>
      </c>
      <c r="I58" s="141">
        <f t="shared" si="18"/>
        <v>-8.2187661418046343</v>
      </c>
      <c r="K58" s="151">
        <f t="shared" si="19"/>
        <v>1.0015926235101027</v>
      </c>
      <c r="L58" s="141">
        <f t="shared" si="20"/>
        <v>6.9917836941680411</v>
      </c>
      <c r="N58" s="151">
        <f t="shared" si="21"/>
        <v>-1.1127351360972311</v>
      </c>
      <c r="O58" s="141">
        <f t="shared" si="22"/>
        <v>-7.7676324664086378</v>
      </c>
      <c r="Q58" s="151">
        <v>-1.0662187877706666</v>
      </c>
      <c r="R58" s="141">
        <f t="shared" si="23"/>
        <v>-7.442917369564042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11.320483138401352</v>
      </c>
      <c r="C59" s="141">
        <f t="shared" si="15"/>
        <v>3.4500204610400051</v>
      </c>
      <c r="E59" s="151">
        <v>10.032468721714668</v>
      </c>
      <c r="F59" s="141">
        <f t="shared" si="16"/>
        <v>2.8576832887215291</v>
      </c>
      <c r="H59" s="151">
        <f t="shared" si="17"/>
        <v>-1.2880144166866838</v>
      </c>
      <c r="I59" s="141">
        <f t="shared" si="18"/>
        <v>-11.377733626204344</v>
      </c>
      <c r="K59" s="151">
        <f t="shared" si="19"/>
        <v>0.79150369417178823</v>
      </c>
      <c r="L59" s="141">
        <f t="shared" si="20"/>
        <v>6.9917836941680411</v>
      </c>
      <c r="N59" s="151">
        <f t="shared" si="21"/>
        <v>-1.4323068641408678</v>
      </c>
      <c r="O59" s="141">
        <f t="shared" si="22"/>
        <v>-12.652347489323979</v>
      </c>
      <c r="Q59" s="151">
        <v>-0.64721124671760433</v>
      </c>
      <c r="R59" s="141">
        <f t="shared" si="23"/>
        <v>-5.7171698310484107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5.5307568859050402</v>
      </c>
      <c r="C60" s="141">
        <f t="shared" si="15"/>
        <v>1.6855485925934506</v>
      </c>
      <c r="E60" s="151">
        <v>5.0656413041074355</v>
      </c>
      <c r="F60" s="141">
        <f t="shared" si="16"/>
        <v>1.4429148899385984</v>
      </c>
      <c r="H60" s="151">
        <f t="shared" si="17"/>
        <v>-0.4651155817976047</v>
      </c>
      <c r="I60" s="141">
        <f t="shared" si="18"/>
        <v>-8.4096189977711173</v>
      </c>
      <c r="K60" s="151">
        <f t="shared" si="19"/>
        <v>0.38669855811278475</v>
      </c>
      <c r="L60" s="141">
        <f t="shared" si="20"/>
        <v>6.9917836941680411</v>
      </c>
      <c r="N60" s="151">
        <f t="shared" si="21"/>
        <v>-0.93850360759607265</v>
      </c>
      <c r="O60" s="141">
        <f t="shared" si="22"/>
        <v>-16.968809639559815</v>
      </c>
      <c r="Q60" s="151">
        <v>8.6689467685683266E-2</v>
      </c>
      <c r="R60" s="141">
        <f t="shared" si="23"/>
        <v>1.5674069476206527</v>
      </c>
      <c r="T60" s="151"/>
    </row>
    <row r="61" spans="1:20" x14ac:dyDescent="0.2">
      <c r="A61" s="135" t="str">
        <f t="shared" si="14"/>
        <v>61 Caring personal service occupations</v>
      </c>
      <c r="B61" s="151">
        <v>26.231330479280626</v>
      </c>
      <c r="C61" s="141">
        <f t="shared" si="15"/>
        <v>7.9942371511363284</v>
      </c>
      <c r="E61" s="151">
        <v>31.133423745441398</v>
      </c>
      <c r="F61" s="141">
        <f t="shared" si="16"/>
        <v>8.8681527175325172</v>
      </c>
      <c r="H61" s="151">
        <f t="shared" si="17"/>
        <v>4.9020932661607723</v>
      </c>
      <c r="I61" s="141">
        <f t="shared" si="18"/>
        <v>18.687932242067529</v>
      </c>
      <c r="K61" s="151">
        <f t="shared" si="19"/>
        <v>1.8340378872136742</v>
      </c>
      <c r="L61" s="141">
        <f t="shared" si="20"/>
        <v>6.9917836941680411</v>
      </c>
      <c r="N61" s="151">
        <f t="shared" si="21"/>
        <v>2.365789498060165</v>
      </c>
      <c r="O61" s="141">
        <f t="shared" si="22"/>
        <v>9.0189458743956354</v>
      </c>
      <c r="Q61" s="151">
        <v>0.70226588088693331</v>
      </c>
      <c r="R61" s="141">
        <f t="shared" si="23"/>
        <v>2.6772026735038583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6.4708358945317466</v>
      </c>
      <c r="C62" s="141">
        <f t="shared" si="15"/>
        <v>1.9720462424821239</v>
      </c>
      <c r="E62" s="151">
        <v>6.8703498128610239</v>
      </c>
      <c r="F62" s="141">
        <f t="shared" si="16"/>
        <v>1.956974339265966</v>
      </c>
      <c r="H62" s="151">
        <f t="shared" si="17"/>
        <v>0.3995139183292773</v>
      </c>
      <c r="I62" s="141">
        <f t="shared" si="18"/>
        <v>6.1740697004368572</v>
      </c>
      <c r="K62" s="151">
        <f t="shared" si="19"/>
        <v>0.45242684895024338</v>
      </c>
      <c r="L62" s="141">
        <f t="shared" si="20"/>
        <v>6.9917836941680411</v>
      </c>
      <c r="N62" s="151">
        <f t="shared" si="21"/>
        <v>-0.16656468480292697</v>
      </c>
      <c r="O62" s="141">
        <f t="shared" si="22"/>
        <v>-2.5740829703884831</v>
      </c>
      <c r="Q62" s="151">
        <v>0.11365175418196088</v>
      </c>
      <c r="R62" s="141">
        <f t="shared" si="23"/>
        <v>1.7563689766573063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0.33166066523220966</v>
      </c>
      <c r="C63" s="141">
        <f t="shared" si="15"/>
        <v>0.10107661194174514</v>
      </c>
      <c r="E63" s="151">
        <v>0.30691890794913329</v>
      </c>
      <c r="F63" s="141">
        <f t="shared" si="16"/>
        <v>8.742384936027954E-2</v>
      </c>
      <c r="H63" s="151">
        <f t="shared" si="17"/>
        <v>-2.4741757283076371E-2</v>
      </c>
      <c r="I63" s="141">
        <f t="shared" si="18"/>
        <v>-7.4599613028435652</v>
      </c>
      <c r="K63" s="151">
        <f t="shared" si="19"/>
        <v>2.3188996311674887E-2</v>
      </c>
      <c r="L63" s="141">
        <f t="shared" si="20"/>
        <v>6.9917836941680411</v>
      </c>
      <c r="N63" s="151">
        <f t="shared" si="21"/>
        <v>-5.6781372844537187E-2</v>
      </c>
      <c r="O63" s="141">
        <f t="shared" si="22"/>
        <v>-17.120321701333545</v>
      </c>
      <c r="Q63" s="151">
        <v>8.8506192497859286E-3</v>
      </c>
      <c r="R63" s="141">
        <f t="shared" si="23"/>
        <v>2.6685767043219415</v>
      </c>
      <c r="T63" s="151"/>
    </row>
    <row r="64" spans="1:20" x14ac:dyDescent="0.2">
      <c r="A64" s="135" t="str">
        <f t="shared" si="14"/>
        <v>71 Sales occupations</v>
      </c>
      <c r="B64" s="151">
        <v>17.790822952182292</v>
      </c>
      <c r="C64" s="141">
        <f t="shared" si="15"/>
        <v>5.4219155183898611</v>
      </c>
      <c r="E64" s="151">
        <v>15.677166756594508</v>
      </c>
      <c r="F64" s="141">
        <f t="shared" si="16"/>
        <v>4.4655387121071328</v>
      </c>
      <c r="H64" s="151">
        <f t="shared" si="17"/>
        <v>-2.1136561955877848</v>
      </c>
      <c r="I64" s="141">
        <f t="shared" si="18"/>
        <v>-11.880598223414484</v>
      </c>
      <c r="K64" s="151">
        <f t="shared" si="19"/>
        <v>1.2438958582289867</v>
      </c>
      <c r="L64" s="141">
        <f t="shared" si="20"/>
        <v>6.9917836941680411</v>
      </c>
      <c r="N64" s="151">
        <f t="shared" si="21"/>
        <v>-3.0408937418415243</v>
      </c>
      <c r="O64" s="141">
        <f t="shared" si="22"/>
        <v>-17.092484985178924</v>
      </c>
      <c r="Q64" s="151">
        <v>-0.3166583119752473</v>
      </c>
      <c r="R64" s="141">
        <f t="shared" si="23"/>
        <v>-1.7798969324035949</v>
      </c>
      <c r="T64" s="151"/>
    </row>
    <row r="65" spans="1:20" x14ac:dyDescent="0.2">
      <c r="A65" s="135" t="str">
        <f t="shared" si="14"/>
        <v>72 Customer service occupations</v>
      </c>
      <c r="B65" s="151">
        <v>5.8404256969761121</v>
      </c>
      <c r="C65" s="141">
        <f t="shared" si="15"/>
        <v>1.7799229864492239</v>
      </c>
      <c r="E65" s="151">
        <v>8.8920224041700742</v>
      </c>
      <c r="F65" s="141">
        <f t="shared" si="16"/>
        <v>2.5328345925798494</v>
      </c>
      <c r="H65" s="151">
        <f t="shared" si="17"/>
        <v>3.051596707193962</v>
      </c>
      <c r="I65" s="141">
        <f t="shared" si="18"/>
        <v>52.249559630112749</v>
      </c>
      <c r="K65" s="151">
        <f t="shared" si="19"/>
        <v>0.40834993155117599</v>
      </c>
      <c r="L65" s="141">
        <f t="shared" si="20"/>
        <v>6.9917836941680411</v>
      </c>
      <c r="N65" s="151">
        <f t="shared" si="21"/>
        <v>2.5923979444735581</v>
      </c>
      <c r="O65" s="141">
        <f t="shared" si="22"/>
        <v>44.387140235612883</v>
      </c>
      <c r="Q65" s="151">
        <v>5.0848831169227789E-2</v>
      </c>
      <c r="R65" s="141">
        <f t="shared" si="23"/>
        <v>0.87063570033182414</v>
      </c>
      <c r="T65" s="151"/>
    </row>
    <row r="66" spans="1:20" x14ac:dyDescent="0.2">
      <c r="A66" s="135" t="str">
        <f t="shared" si="14"/>
        <v>81 Process, plant and machine operatives</v>
      </c>
      <c r="B66" s="151">
        <v>10.907830827541297</v>
      </c>
      <c r="C66" s="141">
        <f t="shared" si="15"/>
        <v>3.3242609065795334</v>
      </c>
      <c r="E66" s="151">
        <v>13.063019982548646</v>
      </c>
      <c r="F66" s="141">
        <f t="shared" si="16"/>
        <v>3.7209160516559807</v>
      </c>
      <c r="H66" s="151">
        <f t="shared" si="17"/>
        <v>2.1551891550073492</v>
      </c>
      <c r="I66" s="141">
        <f t="shared" si="18"/>
        <v>19.758182805381331</v>
      </c>
      <c r="K66" s="151">
        <f t="shared" si="19"/>
        <v>0.76265193718746727</v>
      </c>
      <c r="L66" s="141">
        <f t="shared" si="20"/>
        <v>6.9917836941680411</v>
      </c>
      <c r="N66" s="151">
        <f t="shared" si="21"/>
        <v>2.2604695016020431</v>
      </c>
      <c r="O66" s="141">
        <f t="shared" si="22"/>
        <v>20.723364134824678</v>
      </c>
      <c r="Q66" s="151">
        <v>-0.86793228378216092</v>
      </c>
      <c r="R66" s="141">
        <f t="shared" si="23"/>
        <v>-7.9569650236113816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15.261057389166524</v>
      </c>
      <c r="C67" s="141">
        <f t="shared" si="15"/>
        <v>4.6509463956646542</v>
      </c>
      <c r="E67" s="151">
        <v>17.395729011500148</v>
      </c>
      <c r="F67" s="141">
        <f t="shared" si="16"/>
        <v>4.9550599628279697</v>
      </c>
      <c r="H67" s="151">
        <f t="shared" si="17"/>
        <v>2.1346716223336237</v>
      </c>
      <c r="I67" s="141">
        <f t="shared" si="18"/>
        <v>13.98770457313776</v>
      </c>
      <c r="K67" s="151">
        <f t="shared" si="19"/>
        <v>1.0670201220933719</v>
      </c>
      <c r="L67" s="141">
        <f t="shared" si="20"/>
        <v>6.9917836941680411</v>
      </c>
      <c r="N67" s="151">
        <f t="shared" si="21"/>
        <v>0.27238419050760676</v>
      </c>
      <c r="O67" s="141">
        <f t="shared" si="22"/>
        <v>1.7848317030834708</v>
      </c>
      <c r="Q67" s="151">
        <v>0.79526730973264492</v>
      </c>
      <c r="R67" s="141">
        <f t="shared" si="23"/>
        <v>5.2110891758862463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5.6715699131437916</v>
      </c>
      <c r="C68" s="141">
        <f t="shared" si="15"/>
        <v>1.7284626466329569</v>
      </c>
      <c r="E68" s="151">
        <v>4.6149485583105969</v>
      </c>
      <c r="F68" s="141">
        <f t="shared" si="16"/>
        <v>1.3145380004872527</v>
      </c>
      <c r="H68" s="151">
        <f t="shared" si="17"/>
        <v>-1.0566213548331946</v>
      </c>
      <c r="I68" s="141">
        <f t="shared" si="18"/>
        <v>-18.630138938858675</v>
      </c>
      <c r="K68" s="151">
        <f t="shared" si="19"/>
        <v>0.39654390039052817</v>
      </c>
      <c r="L68" s="141">
        <f t="shared" si="20"/>
        <v>6.9917836941680411</v>
      </c>
      <c r="N68" s="151">
        <f t="shared" si="21"/>
        <v>-1.4171918998320883</v>
      </c>
      <c r="O68" s="141">
        <f t="shared" si="22"/>
        <v>-24.987647539136631</v>
      </c>
      <c r="Q68" s="151">
        <v>-3.5973355391634425E-2</v>
      </c>
      <c r="R68" s="141">
        <f t="shared" si="23"/>
        <v>-0.63427509389008196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26.116993840779486</v>
      </c>
      <c r="C69" s="141">
        <f t="shared" ref="C69" si="25">B69/B$71*100</f>
        <v>7.9593920179867235</v>
      </c>
      <c r="E69" s="151">
        <v>25.47655968281855</v>
      </c>
      <c r="F69" s="141">
        <f t="shared" ref="F69" si="26">E69/E$71*100</f>
        <v>7.2568318804849623</v>
      </c>
      <c r="H69" s="151">
        <f t="shared" ref="H69" si="27">E69-B69</f>
        <v>-0.64043415796093583</v>
      </c>
      <c r="I69" s="141">
        <f t="shared" ref="I69" si="28">IF(B69&gt;0,((E69/B69)-1)*100,0)</f>
        <v>-2.452174097314952</v>
      </c>
      <c r="K69" s="151">
        <f t="shared" ref="K69" si="29">(($E$71/$B$71)-1)*B69</f>
        <v>1.8260437167664918</v>
      </c>
      <c r="L69" s="141">
        <f t="shared" ref="L69" si="30">IF(B69&gt;0,K69/B69*100,0)</f>
        <v>6.9917836941680411</v>
      </c>
      <c r="N69" s="151">
        <f t="shared" ref="N69" si="31">H69-(K69+Q69)</f>
        <v>-4.0293337868627974</v>
      </c>
      <c r="O69" s="141">
        <f t="shared" ref="O69" si="32">IF(B69&gt;0,N69/B69*100,0)</f>
        <v>-15.428015228044096</v>
      </c>
      <c r="Q69" s="151">
        <v>1.56285591213537</v>
      </c>
      <c r="R69" s="141">
        <f t="shared" ref="R69" si="33">IF(B69&gt;0,Q69/B69*100,0)</f>
        <v>5.9840574365611028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328.12800000000016</v>
      </c>
      <c r="C71" s="147">
        <f>B71/B$71*100</f>
        <v>100</v>
      </c>
      <c r="D71" s="145"/>
      <c r="E71" s="152">
        <f>SUM(E44:E69)</f>
        <v>351.06999999999988</v>
      </c>
      <c r="F71" s="147">
        <f>E71/E$71*100</f>
        <v>100</v>
      </c>
      <c r="G71" s="145"/>
      <c r="H71" s="152">
        <f t="shared" si="17"/>
        <v>22.941999999999723</v>
      </c>
      <c r="I71" s="147">
        <f t="shared" si="18"/>
        <v>6.9917836941680411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Stoke-on-Trent and Staffordshire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Stoke-on-Trent and Staffordshire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Stoke-on-Trent and Staffordshire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Stoke-on-Trent and Staffordshire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22.160382392968653</v>
      </c>
      <c r="C7" s="11">
        <f t="shared" si="2"/>
        <v>23.139922172430566</v>
      </c>
      <c r="D7" s="11">
        <f t="shared" si="2"/>
        <v>0.97953977946191517</v>
      </c>
      <c r="E7" s="11">
        <f t="shared" si="2"/>
        <v>11.097307989806648</v>
      </c>
      <c r="F7" s="11">
        <f t="shared" si="2"/>
        <v>12.076847769268563</v>
      </c>
      <c r="G7" s="200">
        <f>IF(B7&gt;0,(1+(E7/B7))^(1/($C$6-$B$6))-1,0)</f>
        <v>2.7434920314641564E-2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15.126052710739154</v>
      </c>
      <c r="R7" s="11">
        <v>14.682055202122601</v>
      </c>
      <c r="S7" s="345">
        <f>R7-Q7</f>
        <v>-0.44399750861655285</v>
      </c>
      <c r="T7" s="345">
        <v>6.640003567290468</v>
      </c>
      <c r="U7" s="345">
        <f>SUM(S7:T7)</f>
        <v>6.1960060586739152</v>
      </c>
      <c r="V7" s="346">
        <f>IF(Q7&gt;0,(1+(T7/Q7))^(1/($C$6-$B$6))-1,0)</f>
        <v>2.4558929036460952E-2</v>
      </c>
      <c r="X7" s="10" t="str">
        <f>name!B4</f>
        <v>Agriculture</v>
      </c>
      <c r="Y7" s="11">
        <v>3.4769999999999972</v>
      </c>
      <c r="Z7" s="11">
        <v>3.6449999999999934</v>
      </c>
      <c r="AA7" s="345">
        <f>Z7-Y7</f>
        <v>0.16799999999999615</v>
      </c>
      <c r="AB7" s="11">
        <v>1.849999551272409</v>
      </c>
      <c r="AC7" s="345">
        <f>SUM(AA7:AB7)</f>
        <v>2.0179995512724052</v>
      </c>
      <c r="AD7" s="348">
        <f>IF(Y7&gt;0,(1+(AB7/Y7))^(1/($C$6-$B$6))-1,0)</f>
        <v>2.8849532641779252E-2</v>
      </c>
    </row>
    <row r="8" spans="1:30" x14ac:dyDescent="0.2">
      <c r="A8" s="10" t="str">
        <f>name!D5</f>
        <v>12 Other managers and proprietors</v>
      </c>
      <c r="B8" s="11">
        <f t="shared" si="2"/>
        <v>8.9661935321452138</v>
      </c>
      <c r="C8" s="11">
        <f t="shared" si="2"/>
        <v>13.100444176011855</v>
      </c>
      <c r="D8" s="11">
        <f t="shared" si="2"/>
        <v>4.1342506438666442</v>
      </c>
      <c r="E8" s="11">
        <f t="shared" si="2"/>
        <v>6.6826328196512916</v>
      </c>
      <c r="F8" s="11">
        <f t="shared" si="2"/>
        <v>10.816883463517936</v>
      </c>
      <c r="G8" s="200">
        <f t="shared" ref="G8:G33" si="3">IF(B8&gt;0,(1+(E8/B8))^(1/($C$6-$B$6))-1,0)</f>
        <v>3.7826870428265824E-2</v>
      </c>
      <c r="H8" s="11"/>
      <c r="I8" s="10" t="str">
        <f>name!E4</f>
        <v>Managers, directors and senior officials</v>
      </c>
      <c r="J8" s="11">
        <f t="array" ref="J8:J16">MMULT(aggregation!$B$13:$AA$21,B7:B32)</f>
        <v>31.126575925113869</v>
      </c>
      <c r="K8" s="11">
        <f t="array" ref="K8:K16">MMULT(aggregation!$B$13:$AA$21,C7:C32)</f>
        <v>36.240366348442421</v>
      </c>
      <c r="L8" s="11">
        <f t="array" ref="L8:L16">MMULT(aggregation!$B$13:$AA$21,D7:D32)</f>
        <v>5.1137904233285596</v>
      </c>
      <c r="M8" s="11">
        <f t="array" ref="M8:M16">MMULT(aggregation!$B$13:$AA$21,E7:E32)</f>
        <v>17.779940809457941</v>
      </c>
      <c r="N8" s="11">
        <f t="array" ref="N8:N16">MMULT(aggregation!$B$13:$AA$21,F7:F32)</f>
        <v>22.8937312327865</v>
      </c>
      <c r="O8" s="11"/>
      <c r="P8" s="10" t="str">
        <f>name!D5</f>
        <v>12 Other managers and proprietors</v>
      </c>
      <c r="Q8" s="11">
        <v>5.0331783378031352</v>
      </c>
      <c r="R8" s="11">
        <v>7.5027604132785131</v>
      </c>
      <c r="S8" s="345">
        <f t="shared" ref="S8:S31" si="4">R8-Q8</f>
        <v>2.4695820754753779</v>
      </c>
      <c r="T8" s="345">
        <v>3.435149048623479</v>
      </c>
      <c r="U8" s="345">
        <f t="shared" ref="U8:U31" si="5">SUM(S8:T8)</f>
        <v>5.9047311240988574</v>
      </c>
      <c r="V8" s="346">
        <f t="shared" ref="V8:V33" si="6">IF(Q8&gt;0,(1+(T8/Q8))^(1/($C$6-$B$6))-1,0)</f>
        <v>3.5293978465025022E-2</v>
      </c>
      <c r="X8" s="10" t="str">
        <f>name!B5</f>
        <v>Mining and quarrying</v>
      </c>
      <c r="Y8" s="11">
        <v>0.49999999999999967</v>
      </c>
      <c r="Z8" s="11">
        <v>0.1889999999999997</v>
      </c>
      <c r="AA8" s="345">
        <f t="shared" ref="AA8:AA29" si="7">Z8-Y8</f>
        <v>-0.31099999999999994</v>
      </c>
      <c r="AB8" s="11">
        <v>0.13222307097701838</v>
      </c>
      <c r="AC8" s="345">
        <f t="shared" ref="AC8:AC29" si="8">SUM(AA8:AB8)</f>
        <v>-0.17877692902298156</v>
      </c>
      <c r="AD8" s="348">
        <f t="shared" ref="AD8:AD29" si="9">IF(Y8&gt;0,(1+(AB8/Y8))^(1/($C$6-$B$6))-1,0)</f>
        <v>1.5765260442647921E-2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18.698182616923578</v>
      </c>
      <c r="C9" s="11">
        <f t="shared" si="2"/>
        <v>21.663177925164511</v>
      </c>
      <c r="D9" s="11">
        <f t="shared" si="2"/>
        <v>2.9649953082409373</v>
      </c>
      <c r="E9" s="11">
        <f t="shared" si="2"/>
        <v>7.3401999248637129</v>
      </c>
      <c r="F9" s="11">
        <f t="shared" si="2"/>
        <v>10.305195233104648</v>
      </c>
      <c r="G9" s="200">
        <f t="shared" si="3"/>
        <v>2.2321843816369702E-2</v>
      </c>
      <c r="H9" s="11"/>
      <c r="I9" s="10" t="str">
        <f>name!E5</f>
        <v>Professional occupations</v>
      </c>
      <c r="J9" s="11">
        <v>68.847720412774081</v>
      </c>
      <c r="K9" s="11">
        <v>82.560388001199428</v>
      </c>
      <c r="L9" s="11">
        <v>13.712667588425354</v>
      </c>
      <c r="M9" s="11">
        <v>35.631492998702676</v>
      </c>
      <c r="N9" s="11">
        <v>49.34416058712803</v>
      </c>
      <c r="O9" s="11"/>
      <c r="P9" s="10" t="str">
        <f>name!D6</f>
        <v>21 Science, research, engineering and technology professionals</v>
      </c>
      <c r="Q9" s="11">
        <v>15.302568317076288</v>
      </c>
      <c r="R9" s="11">
        <v>16.776175739438443</v>
      </c>
      <c r="S9" s="345">
        <f t="shared" si="4"/>
        <v>1.4736074223621554</v>
      </c>
      <c r="T9" s="345">
        <v>5.1914604739572887</v>
      </c>
      <c r="U9" s="345">
        <f t="shared" si="5"/>
        <v>6.6650678963194441</v>
      </c>
      <c r="V9" s="346">
        <f t="shared" si="6"/>
        <v>1.9665051485118212E-2</v>
      </c>
      <c r="X9" s="10" t="str">
        <f>name!B6</f>
        <v>Food drink and tobacco</v>
      </c>
      <c r="Y9" s="11">
        <v>3.1909999999999967</v>
      </c>
      <c r="Z9" s="11">
        <v>3.1239999999999966</v>
      </c>
      <c r="AA9" s="345">
        <f t="shared" si="7"/>
        <v>-6.7000000000000171E-2</v>
      </c>
      <c r="AB9" s="11">
        <v>1.395414220024328</v>
      </c>
      <c r="AC9" s="345">
        <f t="shared" si="8"/>
        <v>1.3284142200243279</v>
      </c>
      <c r="AD9" s="348">
        <f t="shared" si="9"/>
        <v>2.4479088483808864E-2</v>
      </c>
    </row>
    <row r="10" spans="1:30" x14ac:dyDescent="0.2">
      <c r="A10" s="10" t="str">
        <f>name!D7</f>
        <v>22 Health professionals</v>
      </c>
      <c r="B10" s="11">
        <f t="shared" si="2"/>
        <v>17.657480330442926</v>
      </c>
      <c r="C10" s="11">
        <f t="shared" si="2"/>
        <v>21.009864371443129</v>
      </c>
      <c r="D10" s="11">
        <f t="shared" si="2"/>
        <v>3.3523840410002061</v>
      </c>
      <c r="E10" s="11">
        <f t="shared" si="2"/>
        <v>10.406331426174507</v>
      </c>
      <c r="F10" s="11">
        <f t="shared" si="2"/>
        <v>13.758715467174714</v>
      </c>
      <c r="G10" s="200">
        <f t="shared" si="3"/>
        <v>3.137008025220922E-2</v>
      </c>
      <c r="H10" s="11"/>
      <c r="I10" s="10" t="str">
        <f>name!E6</f>
        <v>Associate professional occupations</v>
      </c>
      <c r="J10" s="11">
        <v>41.341346303412095</v>
      </c>
      <c r="K10" s="11">
        <v>44.197094319803242</v>
      </c>
      <c r="L10" s="11">
        <v>2.8557480163911375</v>
      </c>
      <c r="M10" s="11">
        <v>19.298897007675762</v>
      </c>
      <c r="N10" s="11">
        <v>22.154645024066902</v>
      </c>
      <c r="O10" s="11"/>
      <c r="P10" s="10" t="str">
        <f>name!D7</f>
        <v>22 Health professionals</v>
      </c>
      <c r="Q10" s="11">
        <v>4.5091341890520651</v>
      </c>
      <c r="R10" s="11">
        <v>5.1978064107085302</v>
      </c>
      <c r="S10" s="345">
        <f t="shared" si="4"/>
        <v>0.68867222165646513</v>
      </c>
      <c r="T10" s="345">
        <v>1.883362606356235</v>
      </c>
      <c r="U10" s="345">
        <f t="shared" si="5"/>
        <v>2.5720348280127001</v>
      </c>
      <c r="V10" s="346">
        <f t="shared" si="6"/>
        <v>2.3540795873491005E-2</v>
      </c>
      <c r="X10" s="10" t="str">
        <f>name!B7</f>
        <v>Engineering</v>
      </c>
      <c r="Y10" s="11">
        <v>6.2630000000000114</v>
      </c>
      <c r="Z10" s="11">
        <v>6.2139999999999915</v>
      </c>
      <c r="AA10" s="345">
        <f t="shared" si="7"/>
        <v>-4.9000000000019917E-2</v>
      </c>
      <c r="AB10" s="11">
        <v>2.7384722194457369</v>
      </c>
      <c r="AC10" s="345">
        <f t="shared" si="8"/>
        <v>2.689472219445717</v>
      </c>
      <c r="AD10" s="348">
        <f t="shared" si="9"/>
        <v>2.4476676491755445E-2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13.56445018374267</v>
      </c>
      <c r="C11" s="11">
        <f t="shared" si="2"/>
        <v>15.660893194208246</v>
      </c>
      <c r="D11" s="11">
        <f t="shared" si="2"/>
        <v>2.096443010465574</v>
      </c>
      <c r="E11" s="11">
        <f t="shared" si="2"/>
        <v>7.439013356507977</v>
      </c>
      <c r="F11" s="11">
        <f t="shared" si="2"/>
        <v>9.5354563669735501</v>
      </c>
      <c r="G11" s="200">
        <f t="shared" si="3"/>
        <v>2.9577986138236811E-2</v>
      </c>
      <c r="H11" s="11"/>
      <c r="I11" s="10" t="str">
        <f>name!E7</f>
        <v>Administrative and secretarial occupations</v>
      </c>
      <c r="J11" s="11">
        <v>37.445474422445074</v>
      </c>
      <c r="K11" s="11">
        <v>32.537156402005706</v>
      </c>
      <c r="L11" s="11">
        <v>-4.9083180204393644</v>
      </c>
      <c r="M11" s="11">
        <v>17.549348230941607</v>
      </c>
      <c r="N11" s="11">
        <v>12.641030210502244</v>
      </c>
      <c r="O11" s="11"/>
      <c r="P11" s="10" t="str">
        <f>name!D8</f>
        <v>23 Teaching and other educational professionals</v>
      </c>
      <c r="Q11" s="11">
        <v>4.4053052854295833</v>
      </c>
      <c r="R11" s="11">
        <v>4.9889074240499953</v>
      </c>
      <c r="S11" s="345">
        <f t="shared" si="4"/>
        <v>0.58360213862041199</v>
      </c>
      <c r="T11" s="345">
        <v>2.0414229459011262</v>
      </c>
      <c r="U11" s="345">
        <f t="shared" si="5"/>
        <v>2.6250250845215382</v>
      </c>
      <c r="V11" s="346">
        <f t="shared" si="6"/>
        <v>2.5709135260181037E-2</v>
      </c>
      <c r="X11" s="10" t="str">
        <f>name!B8</f>
        <v>Rest of manufacturing</v>
      </c>
      <c r="Y11" s="11">
        <v>27.355999999999987</v>
      </c>
      <c r="Z11" s="11">
        <v>24.742000000000079</v>
      </c>
      <c r="AA11" s="345">
        <f t="shared" si="7"/>
        <v>-2.6139999999999084</v>
      </c>
      <c r="AB11" s="11">
        <v>11.088912531694943</v>
      </c>
      <c r="AC11" s="345">
        <f t="shared" si="8"/>
        <v>8.4749125316950344</v>
      </c>
      <c r="AD11" s="348">
        <f t="shared" si="9"/>
        <v>2.2945317715964419E-2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18.927607281664905</v>
      </c>
      <c r="C12" s="11">
        <f t="shared" si="2"/>
        <v>24.226452510383538</v>
      </c>
      <c r="D12" s="11">
        <f t="shared" si="2"/>
        <v>5.2988452287186378</v>
      </c>
      <c r="E12" s="11">
        <f t="shared" si="2"/>
        <v>10.445948291156476</v>
      </c>
      <c r="F12" s="11">
        <f t="shared" si="2"/>
        <v>15.744793519875113</v>
      </c>
      <c r="G12" s="200">
        <f t="shared" si="3"/>
        <v>2.9731631156890259E-2</v>
      </c>
      <c r="H12" s="11"/>
      <c r="I12" s="10" t="str">
        <f>name!E8</f>
        <v>Skilled trades occupations</v>
      </c>
      <c r="J12" s="11">
        <v>34.744355277420865</v>
      </c>
      <c r="K12" s="11">
        <v>32.104856066355055</v>
      </c>
      <c r="L12" s="11">
        <v>-2.6394992110658126</v>
      </c>
      <c r="M12" s="11">
        <v>14.182050209588322</v>
      </c>
      <c r="N12" s="11">
        <v>11.542550998522511</v>
      </c>
      <c r="O12" s="11"/>
      <c r="P12" s="10" t="str">
        <f>name!D9</f>
        <v>24 Business, media and public service professionals</v>
      </c>
      <c r="Q12" s="11">
        <v>10.888922392399756</v>
      </c>
      <c r="R12" s="11">
        <v>13.545226120714522</v>
      </c>
      <c r="S12" s="345">
        <f t="shared" si="4"/>
        <v>2.6563037283147661</v>
      </c>
      <c r="T12" s="345">
        <v>5.2900749267967742</v>
      </c>
      <c r="U12" s="345">
        <f t="shared" si="5"/>
        <v>7.9463786551115403</v>
      </c>
      <c r="V12" s="346">
        <f t="shared" si="6"/>
        <v>2.6749373910360807E-2</v>
      </c>
      <c r="X12" s="10" t="str">
        <f>name!B9</f>
        <v>Electricity and gas</v>
      </c>
      <c r="Y12" s="11">
        <v>0.40500000000000036</v>
      </c>
      <c r="Z12" s="11">
        <v>0.37499999999999989</v>
      </c>
      <c r="AA12" s="345">
        <f t="shared" si="7"/>
        <v>-3.0000000000000471E-2</v>
      </c>
      <c r="AB12" s="11">
        <v>0.16325125189638479</v>
      </c>
      <c r="AC12" s="345">
        <f t="shared" si="8"/>
        <v>0.13325125189638432</v>
      </c>
      <c r="AD12" s="348">
        <f t="shared" si="9"/>
        <v>2.2835262126975397E-2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5.934216260152513</v>
      </c>
      <c r="C13" s="11">
        <f t="shared" si="2"/>
        <v>5.4708310924432721</v>
      </c>
      <c r="D13" s="11">
        <f t="shared" si="2"/>
        <v>-0.46338516770924199</v>
      </c>
      <c r="E13" s="11">
        <f t="shared" si="2"/>
        <v>2.1401196172156389</v>
      </c>
      <c r="F13" s="11">
        <f t="shared" si="2"/>
        <v>1.6767344495063965</v>
      </c>
      <c r="G13" s="200">
        <f t="shared" si="3"/>
        <v>2.0742574936655878E-2</v>
      </c>
      <c r="H13" s="11"/>
      <c r="I13" s="10" t="str">
        <f>name!E9</f>
        <v>Caring, leisure and other service occupations</v>
      </c>
      <c r="J13" s="11">
        <v>33.033827039044589</v>
      </c>
      <c r="K13" s="11">
        <v>38.310692466251552</v>
      </c>
      <c r="L13" s="11">
        <v>5.2768654272069675</v>
      </c>
      <c r="M13" s="11">
        <v>20.136488900086892</v>
      </c>
      <c r="N13" s="11">
        <v>25.413354327293856</v>
      </c>
      <c r="O13" s="11"/>
      <c r="P13" s="10" t="str">
        <f>name!D10</f>
        <v>31 Science, engineering and technology associate professionals</v>
      </c>
      <c r="Q13" s="11">
        <v>4.5418126716730969</v>
      </c>
      <c r="R13" s="11">
        <v>3.7886064011852807</v>
      </c>
      <c r="S13" s="345">
        <f t="shared" si="4"/>
        <v>-0.75320627048781619</v>
      </c>
      <c r="T13" s="345">
        <v>1.3800113439039725</v>
      </c>
      <c r="U13" s="345">
        <f t="shared" si="5"/>
        <v>0.62680507341615632</v>
      </c>
      <c r="V13" s="346">
        <f t="shared" si="6"/>
        <v>1.7845244613150513E-2</v>
      </c>
      <c r="X13" s="10" t="str">
        <f>name!B10</f>
        <v>Water and sewerage</v>
      </c>
      <c r="Y13" s="11">
        <v>2.2930000000000037</v>
      </c>
      <c r="Z13" s="11">
        <v>2.3749999999999933</v>
      </c>
      <c r="AA13" s="345">
        <f t="shared" si="7"/>
        <v>8.1999999999989637E-2</v>
      </c>
      <c r="AB13" s="11">
        <v>1.0331062918047527</v>
      </c>
      <c r="AC13" s="345">
        <f t="shared" si="8"/>
        <v>1.1151062918047423</v>
      </c>
      <c r="AD13" s="348">
        <f t="shared" si="9"/>
        <v>2.510606875516852E-2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7.3174411030713253</v>
      </c>
      <c r="C14" s="11">
        <f t="shared" si="2"/>
        <v>8.2741538654621358</v>
      </c>
      <c r="D14" s="11">
        <f t="shared" si="2"/>
        <v>0.95671276239081016</v>
      </c>
      <c r="E14" s="11">
        <f t="shared" si="2"/>
        <v>4.4212370837489603</v>
      </c>
      <c r="F14" s="11">
        <f t="shared" si="2"/>
        <v>5.3779498461397717</v>
      </c>
      <c r="G14" s="200">
        <f t="shared" si="3"/>
        <v>3.2010218284106662E-2</v>
      </c>
      <c r="H14" s="11"/>
      <c r="I14" s="10" t="str">
        <f>name!E10</f>
        <v>Sales and customer service occupations</v>
      </c>
      <c r="J14" s="11">
        <v>23.631248649158408</v>
      </c>
      <c r="K14" s="11">
        <v>24.569189160764573</v>
      </c>
      <c r="L14" s="11">
        <v>0.93794051160616654</v>
      </c>
      <c r="M14" s="11">
        <v>10.996796868952476</v>
      </c>
      <c r="N14" s="11">
        <v>11.934737380558644</v>
      </c>
      <c r="O14" s="11"/>
      <c r="P14" s="10" t="str">
        <f>name!D11</f>
        <v>32 Health and social care associate professionals</v>
      </c>
      <c r="Q14" s="11">
        <v>1.6411725914279305</v>
      </c>
      <c r="R14" s="11">
        <v>1.6209741105854953</v>
      </c>
      <c r="S14" s="345">
        <f t="shared" si="4"/>
        <v>-2.019848084243514E-2</v>
      </c>
      <c r="T14" s="345">
        <v>0.75672566075964276</v>
      </c>
      <c r="U14" s="345">
        <f t="shared" si="5"/>
        <v>0.73652717991720762</v>
      </c>
      <c r="V14" s="346">
        <f t="shared" si="6"/>
        <v>2.5600993912070269E-2</v>
      </c>
      <c r="X14" s="10" t="str">
        <f>name!B11</f>
        <v>Construction</v>
      </c>
      <c r="Y14" s="11">
        <v>24.877000000000034</v>
      </c>
      <c r="Z14" s="11">
        <v>25.190999999999992</v>
      </c>
      <c r="AA14" s="345">
        <f t="shared" si="7"/>
        <v>0.31399999999995742</v>
      </c>
      <c r="AB14" s="11">
        <v>10.421061191882789</v>
      </c>
      <c r="AC14" s="345">
        <f t="shared" si="8"/>
        <v>10.735061191882746</v>
      </c>
      <c r="AD14" s="348">
        <f t="shared" si="9"/>
        <v>2.3599793731866825E-2</v>
      </c>
    </row>
    <row r="15" spans="1:30" x14ac:dyDescent="0.2">
      <c r="A15" s="10" t="str">
        <f>name!D12</f>
        <v>33 Protective service occupations</v>
      </c>
      <c r="B15" s="11">
        <f t="shared" si="2"/>
        <v>3.5986297972093291</v>
      </c>
      <c r="C15" s="11">
        <f t="shared" si="2"/>
        <v>5.1000203707794673</v>
      </c>
      <c r="D15" s="11">
        <f t="shared" si="2"/>
        <v>1.5013905735701389</v>
      </c>
      <c r="E15" s="11">
        <f t="shared" si="2"/>
        <v>1.582606701304748</v>
      </c>
      <c r="F15" s="11">
        <f t="shared" si="2"/>
        <v>3.083997274874887</v>
      </c>
      <c r="G15" s="200">
        <f t="shared" si="3"/>
        <v>2.4597007154142592E-2</v>
      </c>
      <c r="H15" s="11"/>
      <c r="I15" s="10" t="str">
        <f>name!E11</f>
        <v>Process, plant and machine operatives</v>
      </c>
      <c r="J15" s="11">
        <v>26.168888216707789</v>
      </c>
      <c r="K15" s="11">
        <v>30.458748994048761</v>
      </c>
      <c r="L15" s="11">
        <v>4.2898607773409712</v>
      </c>
      <c r="M15" s="11">
        <v>14.210525156261113</v>
      </c>
      <c r="N15" s="11">
        <v>18.500385933602082</v>
      </c>
      <c r="O15" s="11"/>
      <c r="P15" s="10" t="str">
        <f>name!D12</f>
        <v>33 Protective service occupations</v>
      </c>
      <c r="Q15" s="11">
        <v>2.6268294191800474</v>
      </c>
      <c r="R15" s="11">
        <v>3.3531452727319895</v>
      </c>
      <c r="S15" s="345">
        <f t="shared" si="4"/>
        <v>0.72631585355194206</v>
      </c>
      <c r="T15" s="345">
        <v>0.88222291666288455</v>
      </c>
      <c r="U15" s="345">
        <f t="shared" si="5"/>
        <v>1.6085387702148266</v>
      </c>
      <c r="V15" s="346">
        <f t="shared" si="6"/>
        <v>1.949210032278792E-2</v>
      </c>
      <c r="X15" s="10" t="str">
        <f>name!B12</f>
        <v>Wholesale and retail trade</v>
      </c>
      <c r="Y15" s="11">
        <v>48.025000000000006</v>
      </c>
      <c r="Z15" s="11">
        <v>49.04500000000003</v>
      </c>
      <c r="AA15" s="345">
        <f t="shared" si="7"/>
        <v>1.0200000000000244</v>
      </c>
      <c r="AB15" s="11">
        <v>22.640361730499386</v>
      </c>
      <c r="AC15" s="345">
        <f t="shared" si="8"/>
        <v>23.66036173049941</v>
      </c>
      <c r="AD15" s="348">
        <f t="shared" si="9"/>
        <v>2.6083287895623419E-2</v>
      </c>
    </row>
    <row r="16" spans="1:30" x14ac:dyDescent="0.2">
      <c r="A16" s="10" t="str">
        <f>name!D13</f>
        <v>34 Culture, media and sports occupations</v>
      </c>
      <c r="B16" s="11">
        <f t="shared" si="2"/>
        <v>6.1107225103378902</v>
      </c>
      <c r="C16" s="11">
        <f t="shared" si="2"/>
        <v>6.6913633273960365</v>
      </c>
      <c r="D16" s="11">
        <f t="shared" si="2"/>
        <v>0.58064081705814441</v>
      </c>
      <c r="E16" s="11">
        <f t="shared" si="2"/>
        <v>2.8379743184382584</v>
      </c>
      <c r="F16" s="11">
        <f t="shared" si="2"/>
        <v>3.4186151354964021</v>
      </c>
      <c r="G16" s="200">
        <f t="shared" si="3"/>
        <v>2.5756982933321293E-2</v>
      </c>
      <c r="H16" s="11"/>
      <c r="I16" s="10" t="str">
        <f>name!E12</f>
        <v>Elementary occupations</v>
      </c>
      <c r="J16" s="11">
        <v>31.788563753923285</v>
      </c>
      <c r="K16" s="11">
        <v>30.091508241129173</v>
      </c>
      <c r="L16" s="11">
        <v>-1.697055512794116</v>
      </c>
      <c r="M16" s="11">
        <v>15.004176133982767</v>
      </c>
      <c r="N16" s="11">
        <v>13.307120621188652</v>
      </c>
      <c r="O16" s="11"/>
      <c r="P16" s="10" t="str">
        <f>name!D13</f>
        <v>34 Culture, media and sports occupations</v>
      </c>
      <c r="Q16" s="11">
        <v>3.6840971096671074</v>
      </c>
      <c r="R16" s="11">
        <v>3.9661283059489612</v>
      </c>
      <c r="S16" s="345">
        <f t="shared" si="4"/>
        <v>0.2820311962818538</v>
      </c>
      <c r="T16" s="345">
        <v>1.4953366667422476</v>
      </c>
      <c r="U16" s="345">
        <f t="shared" si="5"/>
        <v>1.7773678630241014</v>
      </c>
      <c r="V16" s="346">
        <f t="shared" si="6"/>
        <v>2.2971217160346447E-2</v>
      </c>
      <c r="X16" s="10" t="str">
        <f>name!B13</f>
        <v>Transport and storage</v>
      </c>
      <c r="Y16" s="11">
        <v>25.253999999999959</v>
      </c>
      <c r="Z16" s="11">
        <v>29.988000000000024</v>
      </c>
      <c r="AA16" s="345">
        <f t="shared" si="7"/>
        <v>4.7340000000000657</v>
      </c>
      <c r="AB16" s="11">
        <v>13.618947227019104</v>
      </c>
      <c r="AC16" s="345">
        <f t="shared" si="8"/>
        <v>18.352947227019172</v>
      </c>
      <c r="AD16" s="348">
        <f t="shared" si="9"/>
        <v>2.9171662003307564E-2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18.38033663264104</v>
      </c>
      <c r="C17" s="11">
        <f t="shared" si="10"/>
        <v>18.660725663722328</v>
      </c>
      <c r="D17" s="11">
        <f t="shared" si="10"/>
        <v>0.28038903108128582</v>
      </c>
      <c r="E17" s="11">
        <f t="shared" si="10"/>
        <v>8.3169592869681566</v>
      </c>
      <c r="F17" s="11">
        <f t="shared" si="10"/>
        <v>8.597348318049443</v>
      </c>
      <c r="G17" s="200">
        <f t="shared" si="3"/>
        <v>2.5197616024682512E-2</v>
      </c>
      <c r="H17" s="11"/>
      <c r="O17" s="11"/>
      <c r="P17" s="10" t="str">
        <f>name!D14</f>
        <v>35 Business and public service associate professionals</v>
      </c>
      <c r="Q17" s="11">
        <v>9.9469656272695843</v>
      </c>
      <c r="R17" s="11">
        <v>9.2962658693406421</v>
      </c>
      <c r="S17" s="345">
        <f t="shared" si="4"/>
        <v>-0.65069975792894219</v>
      </c>
      <c r="T17" s="345">
        <v>3.5904222867459454</v>
      </c>
      <c r="U17" s="345">
        <f t="shared" si="5"/>
        <v>2.9397225288170032</v>
      </c>
      <c r="V17" s="346">
        <f t="shared" si="6"/>
        <v>2.075837166690242E-2</v>
      </c>
      <c r="X17" s="10" t="str">
        <f>name!B14</f>
        <v>Accommodation and food</v>
      </c>
      <c r="Y17" s="11">
        <v>20.003000000000018</v>
      </c>
      <c r="Z17" s="11">
        <v>24.627000000000042</v>
      </c>
      <c r="AA17" s="345">
        <f t="shared" si="7"/>
        <v>4.6240000000000236</v>
      </c>
      <c r="AB17" s="11">
        <v>11.437735304117741</v>
      </c>
      <c r="AC17" s="345">
        <f t="shared" si="8"/>
        <v>16.061735304117764</v>
      </c>
      <c r="AD17" s="348">
        <f t="shared" si="9"/>
        <v>3.0607196281564386E-2</v>
      </c>
    </row>
    <row r="18" spans="1:30" x14ac:dyDescent="0.2">
      <c r="A18" s="10" t="str">
        <f>name!D15</f>
        <v>41 Administrative occupations</v>
      </c>
      <c r="B18" s="11">
        <f t="shared" si="10"/>
        <v>31.182318300940757</v>
      </c>
      <c r="C18" s="11">
        <f t="shared" si="10"/>
        <v>27.9450730615991</v>
      </c>
      <c r="D18" s="11">
        <f t="shared" si="10"/>
        <v>-3.2372452393416546</v>
      </c>
      <c r="E18" s="11">
        <f t="shared" si="10"/>
        <v>14.432884691780242</v>
      </c>
      <c r="F18" s="11">
        <f t="shared" si="10"/>
        <v>11.195639452438588</v>
      </c>
      <c r="G18" s="200">
        <f t="shared" si="3"/>
        <v>2.5683606156303496E-2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10.698694162379621</v>
      </c>
      <c r="R18" s="11">
        <v>11.635270916292315</v>
      </c>
      <c r="S18" s="345">
        <f t="shared" si="4"/>
        <v>0.93657675391269457</v>
      </c>
      <c r="T18" s="345">
        <v>4.1407861798031913</v>
      </c>
      <c r="U18" s="345">
        <f t="shared" si="5"/>
        <v>5.0773629337158859</v>
      </c>
      <c r="V18" s="346">
        <f t="shared" si="6"/>
        <v>2.2050907081639037E-2</v>
      </c>
      <c r="X18" s="10" t="str">
        <f>name!B15</f>
        <v>Media</v>
      </c>
      <c r="Y18" s="11">
        <v>1.5679999999999974</v>
      </c>
      <c r="Z18" s="11">
        <v>1.5649999999999993</v>
      </c>
      <c r="AA18" s="345">
        <f t="shared" si="7"/>
        <v>-2.9999999999981153E-3</v>
      </c>
      <c r="AB18" s="11">
        <v>0.71512577738596961</v>
      </c>
      <c r="AC18" s="345">
        <f t="shared" si="8"/>
        <v>0.71212577738597149</v>
      </c>
      <c r="AD18" s="348">
        <f t="shared" si="9"/>
        <v>2.5366014132719217E-2</v>
      </c>
    </row>
    <row r="19" spans="1:30" x14ac:dyDescent="0.2">
      <c r="A19" s="10" t="str">
        <f>name!D16</f>
        <v>42 Secretarial and related occupations</v>
      </c>
      <c r="B19" s="11">
        <f t="shared" si="10"/>
        <v>6.2631561215043146</v>
      </c>
      <c r="C19" s="11">
        <f t="shared" si="10"/>
        <v>4.5920833404066039</v>
      </c>
      <c r="D19" s="11">
        <f t="shared" si="10"/>
        <v>-1.6710727810977097</v>
      </c>
      <c r="E19" s="11">
        <f t="shared" si="10"/>
        <v>3.1164635391613658</v>
      </c>
      <c r="F19" s="11">
        <f t="shared" si="10"/>
        <v>1.4453907580636565</v>
      </c>
      <c r="G19" s="200">
        <f t="shared" si="3"/>
        <v>2.7289382215429647E-2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0.36036268785979808</v>
      </c>
      <c r="K19" s="11">
        <f t="array" ref="K19:K27">MMULT(aggregation!$B$13:$AA$21,C36:C61)</f>
        <v>0.76819384295984916</v>
      </c>
      <c r="L19" s="11">
        <f t="array" ref="L19:L27">MMULT(aggregation!$B$13:$AA$21,D36:D61)</f>
        <v>0.40783115510005113</v>
      </c>
      <c r="M19" s="11">
        <f t="array" ref="M19:M27">MMULT(aggregation!$B$13:$AA$21,E36:E61)</f>
        <v>0.29900527749624894</v>
      </c>
      <c r="N19" s="11">
        <f t="array" ref="N19:N27">MMULT(aggregation!$B$13:$AA$21,F36:F61)</f>
        <v>0.70683643259630013</v>
      </c>
      <c r="O19" s="11"/>
      <c r="P19" s="10" t="str">
        <f>name!D16</f>
        <v>42 Secretarial and related occupations</v>
      </c>
      <c r="Q19" s="11">
        <v>0.46258504104628784</v>
      </c>
      <c r="R19" s="11">
        <v>0.72246558612079137</v>
      </c>
      <c r="S19" s="345">
        <f t="shared" si="4"/>
        <v>0.25988054507450353</v>
      </c>
      <c r="T19" s="345">
        <v>0.20854689049801692</v>
      </c>
      <c r="U19" s="345">
        <f t="shared" si="5"/>
        <v>0.46842743557252042</v>
      </c>
      <c r="V19" s="346">
        <f t="shared" si="6"/>
        <v>2.5119326204193548E-2</v>
      </c>
      <c r="X19" s="10" t="str">
        <f>name!B16</f>
        <v>Information technology</v>
      </c>
      <c r="Y19" s="11">
        <v>8.1479999999999748</v>
      </c>
      <c r="Z19" s="11">
        <v>9.2899999999999743</v>
      </c>
      <c r="AA19" s="345">
        <f t="shared" si="7"/>
        <v>1.1419999999999995</v>
      </c>
      <c r="AB19" s="11">
        <v>3.8010448526811711</v>
      </c>
      <c r="AC19" s="345">
        <f t="shared" si="8"/>
        <v>4.9430448526811706</v>
      </c>
      <c r="AD19" s="348">
        <f t="shared" si="9"/>
        <v>2.5853815466142294E-2</v>
      </c>
    </row>
    <row r="20" spans="1:30" x14ac:dyDescent="0.2">
      <c r="A20" s="10" t="str">
        <f>name!D17</f>
        <v>51 Skilled agricultural and related trades</v>
      </c>
      <c r="B20" s="11">
        <f t="shared" si="10"/>
        <v>3.5678347907691039</v>
      </c>
      <c r="C20" s="11">
        <f t="shared" si="10"/>
        <v>3.8588268785453841</v>
      </c>
      <c r="D20" s="11">
        <f t="shared" si="10"/>
        <v>0.29099208777628049</v>
      </c>
      <c r="E20" s="11">
        <f t="shared" si="10"/>
        <v>2.0649698513559449</v>
      </c>
      <c r="F20" s="11">
        <f t="shared" si="10"/>
        <v>2.3559619391322255</v>
      </c>
      <c r="G20" s="200">
        <f t="shared" si="3"/>
        <v>3.0911371641116014E-2</v>
      </c>
      <c r="H20" s="11"/>
      <c r="I20" s="11" t="str">
        <f t="shared" si="11"/>
        <v>Professional occupations</v>
      </c>
      <c r="J20" s="11">
        <v>3.4948554694079621</v>
      </c>
      <c r="K20" s="11">
        <v>6.3442533719477634</v>
      </c>
      <c r="L20" s="11">
        <v>2.8493979025398009</v>
      </c>
      <c r="M20" s="11">
        <v>2.2671503183000299</v>
      </c>
      <c r="N20" s="11">
        <v>5.1165482208398307</v>
      </c>
      <c r="O20" s="11"/>
      <c r="P20" s="10" t="str">
        <f>name!D17</f>
        <v>51 Skilled agricultural and related trades</v>
      </c>
      <c r="Q20" s="11">
        <v>2.8434397709044652</v>
      </c>
      <c r="R20" s="11">
        <v>2.9431170489801382</v>
      </c>
      <c r="S20" s="345">
        <f t="shared" si="4"/>
        <v>9.9677278075672948E-2</v>
      </c>
      <c r="T20" s="345">
        <v>1.4841314897377786</v>
      </c>
      <c r="U20" s="345">
        <f t="shared" si="5"/>
        <v>1.5838087678134516</v>
      </c>
      <c r="V20" s="346">
        <f t="shared" si="6"/>
        <v>2.8395133794330674E-2</v>
      </c>
      <c r="X20" s="10" t="str">
        <f>name!B17</f>
        <v>Finance and insurance</v>
      </c>
      <c r="Y20" s="11">
        <v>4.6950000000000047</v>
      </c>
      <c r="Z20" s="11">
        <v>4.4649999999999901</v>
      </c>
      <c r="AA20" s="345">
        <f t="shared" si="7"/>
        <v>-0.23000000000001464</v>
      </c>
      <c r="AB20" s="11">
        <v>2.2306205076681804</v>
      </c>
      <c r="AC20" s="345">
        <f t="shared" si="8"/>
        <v>2.0006205076681658</v>
      </c>
      <c r="AD20" s="348">
        <f t="shared" si="9"/>
        <v>2.6254023771776547E-2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14.325280462345386</v>
      </c>
      <c r="C21" s="11">
        <f t="shared" si="10"/>
        <v>13.147919161987561</v>
      </c>
      <c r="D21" s="11">
        <f t="shared" si="10"/>
        <v>-1.1773613003578243</v>
      </c>
      <c r="E21" s="11">
        <f t="shared" si="10"/>
        <v>5.2322277740124896</v>
      </c>
      <c r="F21" s="11">
        <f t="shared" si="10"/>
        <v>4.0548664736546671</v>
      </c>
      <c r="G21" s="200">
        <f t="shared" si="3"/>
        <v>2.0972456312872145E-2</v>
      </c>
      <c r="H21" s="11"/>
      <c r="I21" s="11" t="str">
        <f t="shared" si="11"/>
        <v>Associate professional occupations</v>
      </c>
      <c r="J21" s="11">
        <v>0.41737719933544637</v>
      </c>
      <c r="K21" s="11">
        <v>0.8686486442778153</v>
      </c>
      <c r="L21" s="11">
        <v>0.45127144494236882</v>
      </c>
      <c r="M21" s="11">
        <v>0.29033710066609786</v>
      </c>
      <c r="N21" s="11">
        <v>0.74160854560846678</v>
      </c>
      <c r="O21" s="11"/>
      <c r="P21" s="10" t="str">
        <f>name!D18</f>
        <v>52 Skilled metal, electrical and electronic trades</v>
      </c>
      <c r="Q21" s="11">
        <v>14.028997683265747</v>
      </c>
      <c r="R21" s="11">
        <v>12.370379069432719</v>
      </c>
      <c r="S21" s="345">
        <f t="shared" si="4"/>
        <v>-1.6586186138330277</v>
      </c>
      <c r="T21" s="345">
        <v>4.8649625170100732</v>
      </c>
      <c r="U21" s="345">
        <f t="shared" si="5"/>
        <v>3.2063439031770455</v>
      </c>
      <c r="V21" s="346">
        <f t="shared" si="6"/>
        <v>2.0045999285639438E-2</v>
      </c>
      <c r="X21" s="10" t="str">
        <f>name!B18</f>
        <v>Real estate</v>
      </c>
      <c r="Y21" s="11">
        <v>4.3570000000000029</v>
      </c>
      <c r="Z21" s="11">
        <v>4.9379999999999908</v>
      </c>
      <c r="AA21" s="345">
        <f t="shared" si="7"/>
        <v>0.58099999999998797</v>
      </c>
      <c r="AB21" s="11">
        <v>2.2118397207137921</v>
      </c>
      <c r="AC21" s="345">
        <f t="shared" si="8"/>
        <v>2.7928397207137801</v>
      </c>
      <c r="AD21" s="348">
        <f t="shared" si="9"/>
        <v>2.7748236738545096E-2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11.320483138401332</v>
      </c>
      <c r="C22" s="11">
        <f t="shared" si="10"/>
        <v>10.032468721714675</v>
      </c>
      <c r="D22" s="11">
        <f t="shared" si="10"/>
        <v>-1.2880144166866592</v>
      </c>
      <c r="E22" s="11">
        <f t="shared" si="10"/>
        <v>4.6319360300908006</v>
      </c>
      <c r="F22" s="11">
        <f t="shared" si="10"/>
        <v>3.3439216134041416</v>
      </c>
      <c r="G22" s="200">
        <f t="shared" si="3"/>
        <v>2.312989059363324E-2</v>
      </c>
      <c r="H22" s="11"/>
      <c r="I22" s="11" t="str">
        <f t="shared" si="11"/>
        <v>Administrative and secretarial occupations</v>
      </c>
      <c r="J22" s="11">
        <v>0.20598275442871961</v>
      </c>
      <c r="K22" s="11">
        <v>0.43412631465403784</v>
      </c>
      <c r="L22" s="11">
        <v>0.22814356022531826</v>
      </c>
      <c r="M22" s="11">
        <v>0.15731461975344246</v>
      </c>
      <c r="N22" s="11">
        <v>0.3854581799787607</v>
      </c>
      <c r="O22" s="11"/>
      <c r="P22" s="10" t="str">
        <f>name!D19</f>
        <v>53 Skilled construction and building trades</v>
      </c>
      <c r="Q22" s="11">
        <v>11.148274782662355</v>
      </c>
      <c r="R22" s="11">
        <v>9.8333124319502581</v>
      </c>
      <c r="S22" s="345">
        <f t="shared" si="4"/>
        <v>-1.3149623507120971</v>
      </c>
      <c r="T22" s="345">
        <v>4.5343182111037228</v>
      </c>
      <c r="U22" s="345">
        <f t="shared" si="5"/>
        <v>3.2193558603916257</v>
      </c>
      <c r="V22" s="346">
        <f t="shared" si="6"/>
        <v>2.3011887894184513E-2</v>
      </c>
      <c r="X22" s="10" t="str">
        <f>name!B19</f>
        <v>Professional services</v>
      </c>
      <c r="Y22" s="11">
        <v>18.503999999999994</v>
      </c>
      <c r="Z22" s="11">
        <v>20.11400000000004</v>
      </c>
      <c r="AA22" s="345">
        <f t="shared" si="7"/>
        <v>1.6100000000000456</v>
      </c>
      <c r="AB22" s="11">
        <v>9.0776941973117733</v>
      </c>
      <c r="AC22" s="345">
        <f t="shared" si="8"/>
        <v>10.687694197311819</v>
      </c>
      <c r="AD22" s="348">
        <f t="shared" si="9"/>
        <v>2.6968260016636325E-2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5.5307568859050438</v>
      </c>
      <c r="C23" s="11">
        <f t="shared" si="10"/>
        <v>5.0656413041074346</v>
      </c>
      <c r="D23" s="11">
        <f t="shared" si="10"/>
        <v>-0.46511558179760948</v>
      </c>
      <c r="E23" s="11">
        <f t="shared" si="10"/>
        <v>2.2529165541290861</v>
      </c>
      <c r="F23" s="11">
        <f t="shared" si="10"/>
        <v>1.7878009723314765</v>
      </c>
      <c r="G23" s="200">
        <f t="shared" si="3"/>
        <v>2.3041699115028624E-2</v>
      </c>
      <c r="H23" s="11"/>
      <c r="I23" s="11" t="str">
        <f t="shared" si="11"/>
        <v>Skilled trades occupations</v>
      </c>
      <c r="J23" s="11">
        <v>3.7461750128803969E-2</v>
      </c>
      <c r="K23" s="11">
        <v>6.5517368403159526E-2</v>
      </c>
      <c r="L23" s="11">
        <v>2.8055618274355563E-2</v>
      </c>
      <c r="M23" s="11">
        <v>2.6059384000415367E-2</v>
      </c>
      <c r="N23" s="11">
        <v>5.4115002274770924E-2</v>
      </c>
      <c r="O23" s="11"/>
      <c r="P23" s="10" t="str">
        <f>name!D20</f>
        <v>54 Textiles, printing and other skilled trades</v>
      </c>
      <c r="Q23" s="11">
        <v>3.255754526393654</v>
      </c>
      <c r="R23" s="11">
        <v>2.8357534341852588</v>
      </c>
      <c r="S23" s="345">
        <f t="shared" si="4"/>
        <v>-0.42000109220839521</v>
      </c>
      <c r="T23" s="345">
        <v>0.9611451339683289</v>
      </c>
      <c r="U23" s="345">
        <f t="shared" si="5"/>
        <v>0.54114404175993369</v>
      </c>
      <c r="V23" s="346">
        <f t="shared" si="6"/>
        <v>1.7394629848779708E-2</v>
      </c>
      <c r="X23" s="10" t="str">
        <f>name!B20</f>
        <v>Support services</v>
      </c>
      <c r="Y23" s="11">
        <v>20.462999999999941</v>
      </c>
      <c r="Z23" s="11">
        <v>23.420999999999953</v>
      </c>
      <c r="AA23" s="345">
        <f t="shared" si="7"/>
        <v>2.9580000000000126</v>
      </c>
      <c r="AB23" s="11">
        <v>10.387889239590185</v>
      </c>
      <c r="AC23" s="345">
        <f t="shared" si="8"/>
        <v>13.345889239590198</v>
      </c>
      <c r="AD23" s="348">
        <f t="shared" si="9"/>
        <v>2.7747807145578118E-2</v>
      </c>
    </row>
    <row r="24" spans="1:30" x14ac:dyDescent="0.2">
      <c r="A24" s="10" t="str">
        <f>name!D21</f>
        <v>61 Caring personal service occupations</v>
      </c>
      <c r="B24" s="11">
        <f t="shared" si="10"/>
        <v>26.231330479280626</v>
      </c>
      <c r="C24" s="11">
        <f t="shared" si="10"/>
        <v>31.133423745441398</v>
      </c>
      <c r="D24" s="11">
        <f t="shared" si="10"/>
        <v>4.902093266160775</v>
      </c>
      <c r="E24" s="11">
        <f t="shared" si="10"/>
        <v>16.541666504233984</v>
      </c>
      <c r="F24" s="11">
        <f t="shared" si="10"/>
        <v>21.443759770394756</v>
      </c>
      <c r="G24" s="200">
        <f t="shared" si="3"/>
        <v>3.3133928430044035E-2</v>
      </c>
      <c r="H24" s="11"/>
      <c r="I24" s="11" t="str">
        <f t="shared" si="11"/>
        <v>Caring, leisure and other service occupations</v>
      </c>
      <c r="J24" s="11">
        <v>3.0339061579359564E-2</v>
      </c>
      <c r="K24" s="11">
        <v>7.8044442685341386E-2</v>
      </c>
      <c r="L24" s="11">
        <v>4.7705381105981826E-2</v>
      </c>
      <c r="M24" s="11">
        <v>2.8208092573605494E-2</v>
      </c>
      <c r="N24" s="11">
        <v>7.5913473679587312E-2</v>
      </c>
      <c r="O24" s="11"/>
      <c r="P24" s="10" t="str">
        <f>name!D21</f>
        <v>61 Caring personal service occupations</v>
      </c>
      <c r="Q24" s="11">
        <v>2.8808647998686161</v>
      </c>
      <c r="R24" s="11">
        <v>4.0643916214821036</v>
      </c>
      <c r="S24" s="345">
        <f t="shared" si="4"/>
        <v>1.1835268216134875</v>
      </c>
      <c r="T24" s="345">
        <v>1.6090264845464513</v>
      </c>
      <c r="U24" s="345">
        <f t="shared" si="5"/>
        <v>2.792553306159939</v>
      </c>
      <c r="V24" s="346">
        <f t="shared" si="6"/>
        <v>3.0024440693519505E-2</v>
      </c>
      <c r="X24" s="10" t="str">
        <f>name!B21</f>
        <v>Public admin. and defence</v>
      </c>
      <c r="Y24" s="11">
        <v>12.942999999999991</v>
      </c>
      <c r="Z24" s="11">
        <v>13.585000000000024</v>
      </c>
      <c r="AA24" s="345">
        <f t="shared" si="7"/>
        <v>0.64200000000003321</v>
      </c>
      <c r="AB24" s="11">
        <v>6.4912310553869323</v>
      </c>
      <c r="AC24" s="345">
        <f t="shared" si="8"/>
        <v>7.1332310553869656</v>
      </c>
      <c r="AD24" s="348">
        <f t="shared" si="9"/>
        <v>2.7469236171906886E-2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6.4708358945317546</v>
      </c>
      <c r="C25" s="11">
        <f t="shared" si="10"/>
        <v>6.870349812861023</v>
      </c>
      <c r="D25" s="11">
        <f t="shared" si="10"/>
        <v>0.39951391832926841</v>
      </c>
      <c r="E25" s="11">
        <f t="shared" si="10"/>
        <v>3.4480073030286063</v>
      </c>
      <c r="F25" s="11">
        <f t="shared" si="10"/>
        <v>3.8475212213578747</v>
      </c>
      <c r="G25" s="200">
        <f t="shared" si="3"/>
        <v>2.888470035293067E-2</v>
      </c>
      <c r="H25" s="11"/>
      <c r="I25" s="11" t="str">
        <f t="shared" si="11"/>
        <v>Sales and customer service occupations</v>
      </c>
      <c r="J25" s="11">
        <v>5.5680189816481873E-2</v>
      </c>
      <c r="K25" s="11">
        <v>0.13146017642179139</v>
      </c>
      <c r="L25" s="11">
        <v>7.5779986605309518E-2</v>
      </c>
      <c r="M25" s="11">
        <v>4.0617190663538805E-2</v>
      </c>
      <c r="N25" s="11">
        <v>0.11639717726884832</v>
      </c>
      <c r="O25" s="11"/>
      <c r="P25" s="10" t="str">
        <f>name!D22</f>
        <v>62 Leisure, travel and related personal service occupations</v>
      </c>
      <c r="Q25" s="11">
        <v>1.950654916104485</v>
      </c>
      <c r="R25" s="11">
        <v>2.1770203965127775</v>
      </c>
      <c r="S25" s="345">
        <f t="shared" si="4"/>
        <v>0.22636548040829241</v>
      </c>
      <c r="T25" s="345">
        <v>0.90290591113108043</v>
      </c>
      <c r="U25" s="345">
        <f t="shared" si="5"/>
        <v>1.1292713915393728</v>
      </c>
      <c r="V25" s="346">
        <f t="shared" si="6"/>
        <v>2.5684468414898465E-2</v>
      </c>
      <c r="X25" s="10" t="str">
        <f>name!B22</f>
        <v>Education</v>
      </c>
      <c r="Y25" s="11">
        <v>27.263999999999971</v>
      </c>
      <c r="Z25" s="11">
        <v>28.836999999999939</v>
      </c>
      <c r="AA25" s="345">
        <f t="shared" si="7"/>
        <v>1.5729999999999684</v>
      </c>
      <c r="AB25" s="11">
        <v>14.85417639651323</v>
      </c>
      <c r="AC25" s="345">
        <f t="shared" si="8"/>
        <v>16.427176396513197</v>
      </c>
      <c r="AD25" s="348">
        <f t="shared" si="9"/>
        <v>2.9418571689895812E-2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0.33166066523220938</v>
      </c>
      <c r="C26" s="11">
        <f t="shared" si="10"/>
        <v>0.30691890794913324</v>
      </c>
      <c r="D26" s="11">
        <f t="shared" si="10"/>
        <v>-2.4741757283076166E-2</v>
      </c>
      <c r="E26" s="11">
        <f t="shared" si="10"/>
        <v>0.14681509282430247</v>
      </c>
      <c r="F26" s="11">
        <f t="shared" si="10"/>
        <v>0.1220733355412263</v>
      </c>
      <c r="G26" s="200">
        <f t="shared" si="3"/>
        <v>2.4733808234664201E-2</v>
      </c>
      <c r="H26" s="11"/>
      <c r="I26" s="11" t="str">
        <f t="shared" si="11"/>
        <v>Process, plant and machine operatives</v>
      </c>
      <c r="J26" s="11">
        <v>5.193858410133316E-2</v>
      </c>
      <c r="K26" s="11">
        <v>0.18271489977780433</v>
      </c>
      <c r="L26" s="11">
        <v>0.13077631567647119</v>
      </c>
      <c r="M26" s="11">
        <v>6.6335488752433724E-2</v>
      </c>
      <c r="N26" s="11">
        <v>0.19711180442890489</v>
      </c>
      <c r="O26" s="11"/>
      <c r="P26" s="10" t="str">
        <f>name!D23</f>
        <v>63 Community and civil enforcement occupations</v>
      </c>
      <c r="Q26" s="11">
        <v>0.25199899855570612</v>
      </c>
      <c r="R26" s="11">
        <v>0.19959750839813456</v>
      </c>
      <c r="S26" s="345">
        <f t="shared" si="4"/>
        <v>-5.2401490157571562E-2</v>
      </c>
      <c r="T26" s="345">
        <v>7.7684888903121599E-2</v>
      </c>
      <c r="U26" s="345">
        <f t="shared" si="5"/>
        <v>2.5283398745550037E-2</v>
      </c>
      <c r="V26" s="346">
        <f t="shared" si="6"/>
        <v>1.8075361469777285E-2</v>
      </c>
      <c r="X26" s="10" t="str">
        <f>name!B23</f>
        <v>Health and social work</v>
      </c>
      <c r="Y26" s="11">
        <v>48.088000000000022</v>
      </c>
      <c r="Z26" s="11">
        <v>53.760000000000076</v>
      </c>
      <c r="AA26" s="345">
        <f t="shared" si="7"/>
        <v>5.6720000000000539</v>
      </c>
      <c r="AB26" s="11">
        <v>28.231593451317178</v>
      </c>
      <c r="AC26" s="345">
        <f t="shared" si="8"/>
        <v>33.903593451317235</v>
      </c>
      <c r="AD26" s="348">
        <f t="shared" si="9"/>
        <v>3.1272148359159591E-2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17.7908229521823</v>
      </c>
      <c r="C27" s="11">
        <f t="shared" si="12"/>
        <v>15.677166756594492</v>
      </c>
      <c r="D27" s="11">
        <f t="shared" si="12"/>
        <v>-2.1136561955878053</v>
      </c>
      <c r="E27" s="11">
        <f t="shared" si="12"/>
        <v>7.4299504021039713</v>
      </c>
      <c r="F27" s="11">
        <f t="shared" si="12"/>
        <v>5.3162942065161669</v>
      </c>
      <c r="G27" s="200">
        <f t="shared" si="3"/>
        <v>2.3538439474712014E-2</v>
      </c>
      <c r="H27" s="11"/>
      <c r="I27" s="11" t="str">
        <f t="shared" si="11"/>
        <v>Elementary occupations</v>
      </c>
      <c r="J27" s="11">
        <v>2.0315253365437651E-2</v>
      </c>
      <c r="K27" s="11">
        <v>5.2165168553129963E-2</v>
      </c>
      <c r="L27" s="11">
        <v>3.1849915187692313E-2</v>
      </c>
      <c r="M27" s="11">
        <v>1.9297992677451539E-2</v>
      </c>
      <c r="N27" s="11">
        <v>5.1147907865143852E-2</v>
      </c>
      <c r="O27" s="11"/>
      <c r="P27" s="10" t="str">
        <f>name!D24</f>
        <v>71 Sales occupations</v>
      </c>
      <c r="Q27" s="11">
        <v>7.6533085427332104</v>
      </c>
      <c r="R27" s="11">
        <v>6.9516152775049145</v>
      </c>
      <c r="S27" s="345">
        <f t="shared" si="4"/>
        <v>-0.70169326522829589</v>
      </c>
      <c r="T27" s="345">
        <v>2.3391350768297823</v>
      </c>
      <c r="U27" s="345">
        <f t="shared" si="5"/>
        <v>1.6374418116014864</v>
      </c>
      <c r="V27" s="346">
        <f t="shared" si="6"/>
        <v>1.7938402941452214E-2</v>
      </c>
      <c r="X27" s="10" t="str">
        <f>name!B24</f>
        <v>Arts and entertainment</v>
      </c>
      <c r="Y27" s="11">
        <v>11.99899999999997</v>
      </c>
      <c r="Z27" s="11">
        <v>13.289000000000019</v>
      </c>
      <c r="AA27" s="345">
        <f t="shared" si="7"/>
        <v>1.2900000000000489</v>
      </c>
      <c r="AB27" s="11">
        <v>6.0724448550245604</v>
      </c>
      <c r="AC27" s="345">
        <f t="shared" si="8"/>
        <v>7.3624448550246093</v>
      </c>
      <c r="AD27" s="348">
        <f t="shared" si="9"/>
        <v>2.7676727138189472E-2</v>
      </c>
    </row>
    <row r="28" spans="1:30" x14ac:dyDescent="0.2">
      <c r="A28" s="10" t="str">
        <f>name!D25</f>
        <v>72 Customer service occupations</v>
      </c>
      <c r="B28" s="11">
        <f t="shared" si="12"/>
        <v>5.8404256969761104</v>
      </c>
      <c r="C28" s="11">
        <f t="shared" si="12"/>
        <v>8.892022404170083</v>
      </c>
      <c r="D28" s="11">
        <f t="shared" si="12"/>
        <v>3.0515967071939718</v>
      </c>
      <c r="E28" s="11">
        <f t="shared" si="12"/>
        <v>3.5668464668485051</v>
      </c>
      <c r="F28" s="11">
        <f t="shared" si="12"/>
        <v>6.6184431740424774</v>
      </c>
      <c r="G28" s="200">
        <f t="shared" si="3"/>
        <v>3.2288954434092743E-2</v>
      </c>
      <c r="H28" s="11"/>
      <c r="O28" s="11"/>
      <c r="P28" s="10" t="str">
        <f>name!D25</f>
        <v>72 Customer service occupations</v>
      </c>
      <c r="Q28" s="11">
        <v>2.4398976174760927</v>
      </c>
      <c r="R28" s="11">
        <v>4.1342211624980161</v>
      </c>
      <c r="S28" s="345">
        <f t="shared" si="4"/>
        <v>1.6943235450219234</v>
      </c>
      <c r="T28" s="345">
        <v>1.2386964638587763</v>
      </c>
      <c r="U28" s="345">
        <f t="shared" si="5"/>
        <v>2.9330200088806997</v>
      </c>
      <c r="V28" s="346">
        <f t="shared" si="6"/>
        <v>2.7749681791966019E-2</v>
      </c>
      <c r="X28" s="10" t="str">
        <f>name!B25</f>
        <v>Other services</v>
      </c>
      <c r="Y28" s="11">
        <v>8.4549999999999823</v>
      </c>
      <c r="Z28" s="11">
        <v>8.2909999999999897</v>
      </c>
      <c r="AA28" s="345">
        <f t="shared" si="7"/>
        <v>-0.1639999999999926</v>
      </c>
      <c r="AB28" s="11">
        <v>4.1965716714220003</v>
      </c>
      <c r="AC28" s="345">
        <f t="shared" si="8"/>
        <v>4.0325716714220077</v>
      </c>
      <c r="AD28" s="348">
        <f t="shared" si="9"/>
        <v>2.7232436653209513E-2</v>
      </c>
    </row>
    <row r="29" spans="1:30" x14ac:dyDescent="0.2">
      <c r="A29" s="10" t="str">
        <f>name!D26</f>
        <v>81 Process, plant and machine operatives</v>
      </c>
      <c r="B29" s="11">
        <f t="shared" si="12"/>
        <v>10.907830827541275</v>
      </c>
      <c r="C29" s="11">
        <f t="shared" si="12"/>
        <v>13.063019982548642</v>
      </c>
      <c r="D29" s="11">
        <f t="shared" si="12"/>
        <v>2.1551891550073661</v>
      </c>
      <c r="E29" s="11">
        <f t="shared" si="12"/>
        <v>5.1982690050369742</v>
      </c>
      <c r="F29" s="11">
        <f t="shared" si="12"/>
        <v>7.3534581600443385</v>
      </c>
      <c r="G29" s="200">
        <f t="shared" si="3"/>
        <v>2.6321592959651641E-2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8.522931056446529</v>
      </c>
      <c r="R29" s="11">
        <v>9.8914836359960887</v>
      </c>
      <c r="S29" s="345">
        <f t="shared" si="4"/>
        <v>1.3685525795495597</v>
      </c>
      <c r="T29" s="345">
        <v>3.6518503035374432</v>
      </c>
      <c r="U29" s="345">
        <f t="shared" si="5"/>
        <v>5.0204028830870033</v>
      </c>
      <c r="V29" s="346">
        <f t="shared" si="6"/>
        <v>2.405860922808345E-2</v>
      </c>
      <c r="X29" s="231" t="str">
        <f>name!B3</f>
        <v>All industries</v>
      </c>
      <c r="Y29" s="34">
        <f>SUM(Y7:Y28)</f>
        <v>328.12799999999982</v>
      </c>
      <c r="Z29" s="34">
        <f>SUM(Z7:Z28)</f>
        <v>351.07000000000016</v>
      </c>
      <c r="AA29" s="349">
        <f t="shared" si="7"/>
        <v>22.942000000000348</v>
      </c>
      <c r="AB29" s="34">
        <f>SUM(AB7:AB28)</f>
        <v>164.78971631564954</v>
      </c>
      <c r="AC29" s="349">
        <f t="shared" si="8"/>
        <v>187.73171631564989</v>
      </c>
      <c r="AD29" s="350">
        <f t="shared" si="9"/>
        <v>2.7500580133690944E-2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15.261057389166513</v>
      </c>
      <c r="C30" s="11">
        <f t="shared" si="12"/>
        <v>17.395729011500119</v>
      </c>
      <c r="D30" s="11">
        <f t="shared" si="12"/>
        <v>2.1346716223336055</v>
      </c>
      <c r="E30" s="11">
        <f t="shared" si="12"/>
        <v>9.0122561512241379</v>
      </c>
      <c r="F30" s="11">
        <f t="shared" si="12"/>
        <v>11.146927773557744</v>
      </c>
      <c r="G30" s="200">
        <f t="shared" si="3"/>
        <v>3.1421775430339638E-2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3.4194045062234455</v>
      </c>
      <c r="K30" s="11">
        <f t="array" ref="K30:K38">MMULT(aggregation!$B$13:$AA$21,C65:C90)</f>
        <v>6.9889605940700665</v>
      </c>
      <c r="L30" s="11">
        <f t="array" ref="L30:L38">MMULT(aggregation!$B$13:$AA$21,D65:D90)</f>
        <v>3.5695560878466206</v>
      </c>
      <c r="M30" s="11">
        <f t="array" ref="M30:M38">MMULT(aggregation!$B$13:$AA$21,E65:E90)</f>
        <v>2.7372833613335068</v>
      </c>
      <c r="N30" s="11">
        <f t="array" ref="N30:N38">MMULT(aggregation!$B$13:$AA$21,F65:F90)</f>
        <v>6.3068394491801278</v>
      </c>
      <c r="O30" s="11"/>
      <c r="P30" s="10" t="str">
        <f>name!D27</f>
        <v>82 Transport and mobile machine drivers and operatives</v>
      </c>
      <c r="Q30" s="11">
        <v>14.602402974290651</v>
      </c>
      <c r="R30" s="11">
        <v>16.183257550328868</v>
      </c>
      <c r="S30" s="345">
        <f t="shared" si="4"/>
        <v>1.5808545760382167</v>
      </c>
      <c r="T30" s="345">
        <v>8.3334301306845724</v>
      </c>
      <c r="U30" s="345">
        <f t="shared" si="5"/>
        <v>9.9142847067227891</v>
      </c>
      <c r="V30" s="346">
        <f t="shared" si="6"/>
        <v>3.0558570428993681E-2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5.6715699131437862</v>
      </c>
      <c r="C31" s="11">
        <f t="shared" si="12"/>
        <v>4.6149485583106022</v>
      </c>
      <c r="D31" s="11">
        <f t="shared" si="12"/>
        <v>-1.0566213548331842</v>
      </c>
      <c r="E31" s="11">
        <f t="shared" si="12"/>
        <v>1.9541056560951899</v>
      </c>
      <c r="F31" s="11">
        <f t="shared" si="12"/>
        <v>0.89748430126200573</v>
      </c>
      <c r="G31" s="200">
        <f t="shared" si="3"/>
        <v>1.9933059483137949E-2</v>
      </c>
      <c r="H31" s="11"/>
      <c r="I31" s="11" t="str">
        <f>I20</f>
        <v>Professional occupations</v>
      </c>
      <c r="J31" s="11">
        <v>17.662727001004178</v>
      </c>
      <c r="K31" s="11">
        <v>30.314756989838727</v>
      </c>
      <c r="L31" s="11">
        <v>12.652029988834547</v>
      </c>
      <c r="M31" s="11">
        <v>11.534710620889143</v>
      </c>
      <c r="N31" s="11">
        <v>24.186740609723692</v>
      </c>
      <c r="O31" s="11"/>
      <c r="P31" s="10" t="str">
        <f>name!D28</f>
        <v>91 Elementary trades and related occupations</v>
      </c>
      <c r="Q31" s="11">
        <v>4.4500401367716309</v>
      </c>
      <c r="R31" s="11">
        <v>3.6071868700405392</v>
      </c>
      <c r="S31" s="345">
        <f t="shared" si="4"/>
        <v>-0.84285326673109173</v>
      </c>
      <c r="T31" s="345">
        <v>1.2859997874823825</v>
      </c>
      <c r="U31" s="345">
        <f t="shared" si="5"/>
        <v>0.4431465207512908</v>
      </c>
      <c r="V31" s="346">
        <f t="shared" si="6"/>
        <v>1.7067747469617034E-2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26.1169938407795</v>
      </c>
      <c r="C32" s="11">
        <f t="shared" si="12"/>
        <v>25.476559682818571</v>
      </c>
      <c r="D32" s="11">
        <f t="shared" si="12"/>
        <v>-0.64043415796093184</v>
      </c>
      <c r="E32" s="11">
        <f t="shared" si="12"/>
        <v>13.050070477887578</v>
      </c>
      <c r="F32" s="11">
        <f t="shared" si="12"/>
        <v>12.409636319926646</v>
      </c>
      <c r="G32" s="200">
        <f t="shared" ref="G32" si="13">IF(B32&gt;0,(1+(E32/B32))^(1/($C$6-$B$6))-1,0)</f>
        <v>2.7384925032979179E-2</v>
      </c>
      <c r="H32" s="11"/>
      <c r="I32" s="11" t="str">
        <f>I21</f>
        <v>Associate professional occupations</v>
      </c>
      <c r="J32" s="11">
        <v>5.0215276069668882</v>
      </c>
      <c r="K32" s="11">
        <v>9.1497481202253415</v>
      </c>
      <c r="L32" s="11">
        <v>4.1282205132584533</v>
      </c>
      <c r="M32" s="11">
        <v>3.3042879271291405</v>
      </c>
      <c r="N32" s="11">
        <v>7.4325084403875934</v>
      </c>
      <c r="O32" s="11"/>
      <c r="P32" s="10" t="str">
        <f>name!D29</f>
        <v>92 Elementary administration and service occupations</v>
      </c>
      <c r="Q32" s="11">
        <v>12.89644795897477</v>
      </c>
      <c r="R32" s="11">
        <v>13.36344288132033</v>
      </c>
      <c r="S32" s="345">
        <f t="shared" ref="S32" si="14">R32-Q32</f>
        <v>0.46699492234555962</v>
      </c>
      <c r="T32" s="345">
        <v>5.5536855756782302</v>
      </c>
      <c r="U32" s="345">
        <f>SUM(S32:T32)</f>
        <v>6.0206804980237898</v>
      </c>
      <c r="V32" s="346">
        <f t="shared" ref="V32" si="15">IF(Q32&gt;0,(1+(T32/Q32))^(1/($C$6-$B$6))-1,0)</f>
        <v>2.4161926822552582E-2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328.12800000000004</v>
      </c>
      <c r="C33" s="11">
        <f>SUM(C62,C91,C120,C149,C178,C207,C236,C265,C294)</f>
        <v>351.06999999999988</v>
      </c>
      <c r="D33" s="11">
        <f t="shared" si="12"/>
        <v>22.941999999999858</v>
      </c>
      <c r="E33" s="11">
        <f t="shared" si="12"/>
        <v>164.78971631564957</v>
      </c>
      <c r="F33" s="11">
        <f t="shared" si="12"/>
        <v>187.73171631564944</v>
      </c>
      <c r="G33" s="200">
        <f t="shared" si="3"/>
        <v>2.7500580133690944E-2</v>
      </c>
      <c r="H33" s="11"/>
      <c r="I33" s="11" t="str">
        <f>I22</f>
        <v>Administrative and secretarial occupations</v>
      </c>
      <c r="J33" s="11">
        <v>2.2934473241128632</v>
      </c>
      <c r="K33" s="11">
        <v>3.8671075569183104</v>
      </c>
      <c r="L33" s="11">
        <v>1.573660232805447</v>
      </c>
      <c r="M33" s="11">
        <v>1.5928405605554306</v>
      </c>
      <c r="N33" s="11">
        <v>3.1665007933608775</v>
      </c>
      <c r="O33" s="11"/>
      <c r="P33" s="10" t="str">
        <f>name!D3</f>
        <v>All occupations</v>
      </c>
      <c r="Q33" s="11">
        <f>SUM(Q7:Q32)</f>
        <v>175.79233161959155</v>
      </c>
      <c r="R33" s="11">
        <f>SUM(R7:R32)</f>
        <v>185.63056666114826</v>
      </c>
      <c r="S33" s="345">
        <f>R33-Q33</f>
        <v>9.8382350415567146</v>
      </c>
      <c r="T33" s="11">
        <f>SUM(T7:T32)</f>
        <v>73.772497488513025</v>
      </c>
      <c r="U33" s="345">
        <f>SUM(S33:T33)</f>
        <v>83.61073253006974</v>
      </c>
      <c r="V33" s="346">
        <f t="shared" si="6"/>
        <v>2.3636029552808413E-2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0.57334895062946323</v>
      </c>
      <c r="K34" s="11">
        <v>1.3452962718201873</v>
      </c>
      <c r="L34" s="11">
        <v>0.77194732119072407</v>
      </c>
      <c r="M34" s="11">
        <v>0.47102344163814414</v>
      </c>
      <c r="N34" s="11">
        <v>1.2429707628288682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1.2661826540835079</v>
      </c>
      <c r="K35" s="11">
        <v>3.3932811797131781</v>
      </c>
      <c r="L35" s="11">
        <v>2.1270985256296702</v>
      </c>
      <c r="M35" s="11">
        <v>1.2341252572976857</v>
      </c>
      <c r="N35" s="11">
        <v>3.3612237829273557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0.27178315096825523</v>
      </c>
      <c r="C36" s="11">
        <v>0.51467984222780838</v>
      </c>
      <c r="D36" s="11">
        <f>C36-B36</f>
        <v>0.24289669125955315</v>
      </c>
      <c r="E36" s="11">
        <v>0.19446503558994785</v>
      </c>
      <c r="F36" s="11">
        <f>SUM(D36:E36)</f>
        <v>0.43736172684950103</v>
      </c>
      <c r="G36" s="200">
        <f>IF(B36&gt;0,(1+(E36/B36))^(1/($C$6-$B$6))-1,0)</f>
        <v>3.6636051548994741E-2</v>
      </c>
      <c r="I36" s="11" t="str">
        <f t="shared" si="17"/>
        <v>Sales and customer service occupations</v>
      </c>
      <c r="J36" s="11">
        <v>0.82990276097368887</v>
      </c>
      <c r="K36" s="11">
        <v>2.017837764316663</v>
      </c>
      <c r="L36" s="11">
        <v>1.1879350033429741</v>
      </c>
      <c r="M36" s="11">
        <v>0.63338035430155504</v>
      </c>
      <c r="N36" s="11">
        <v>1.8213153576445293</v>
      </c>
      <c r="P36" s="10" t="str">
        <f>name!D4</f>
        <v>11 Corporate managers and directors</v>
      </c>
      <c r="Q36" s="11">
        <v>7.0343296822295036</v>
      </c>
      <c r="R36" s="11">
        <v>8.4578669703079647</v>
      </c>
      <c r="S36" s="345">
        <f>R36-Q36</f>
        <v>1.4235372880784611</v>
      </c>
      <c r="T36" s="345">
        <v>4.4573044225161773</v>
      </c>
      <c r="U36" s="345">
        <f>SUM(S36:T36)</f>
        <v>5.8808417105946384</v>
      </c>
      <c r="V36" s="346">
        <f>IF(Q36&gt;0,(1+(T36/Q36))^(1/($C$6-$B$6))-1,0)</f>
        <v>3.3262349655215795E-2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8.8579536891542854E-2</v>
      </c>
      <c r="C37" s="11">
        <v>0.25351400073204083</v>
      </c>
      <c r="D37" s="11">
        <f t="shared" ref="D37:D60" si="25">C37-B37</f>
        <v>0.16493446384049798</v>
      </c>
      <c r="E37" s="11">
        <v>0.10454024190630111</v>
      </c>
      <c r="F37" s="11">
        <f t="shared" ref="F37:F60" si="26">SUM(D37:E37)</f>
        <v>0.2694747057467991</v>
      </c>
      <c r="G37" s="200">
        <f t="shared" ref="G37:G62" si="27">IF(B37&gt;0,(1+(E37/B37))^(1/($C$6-$B$6))-1,0)</f>
        <v>5.3334292403000694E-2</v>
      </c>
      <c r="I37" s="11" t="str">
        <f t="shared" si="17"/>
        <v>Process, plant and machine operatives</v>
      </c>
      <c r="J37" s="11">
        <v>0.30653533933355243</v>
      </c>
      <c r="K37" s="11">
        <v>0.97713013824378381</v>
      </c>
      <c r="L37" s="11">
        <v>0.67059479891023133</v>
      </c>
      <c r="M37" s="11">
        <v>0.34219323448636452</v>
      </c>
      <c r="N37" s="11">
        <v>1.0127880333965957</v>
      </c>
      <c r="P37" s="10" t="str">
        <f>name!D5</f>
        <v>12 Other managers and proprietors</v>
      </c>
      <c r="Q37" s="11">
        <v>3.9330151943420737</v>
      </c>
      <c r="R37" s="11">
        <v>5.5976837627333369</v>
      </c>
      <c r="S37" s="345">
        <f t="shared" ref="S37:S60" si="28">R37-Q37</f>
        <v>1.6646685683912632</v>
      </c>
      <c r="T37" s="345">
        <v>3.2474837710278117</v>
      </c>
      <c r="U37" s="345">
        <f t="shared" ref="U37:U60" si="29">SUM(S37:T37)</f>
        <v>4.9121523394190749</v>
      </c>
      <c r="V37" s="346">
        <f t="shared" ref="V37:V62" si="30">IF(Q37&gt;0,(1+(T37/Q37))^(1/($C$6-$B$6))-1,0)</f>
        <v>4.0946957071443801E-2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0.81884138084806002</v>
      </c>
      <c r="C38" s="11">
        <v>1.4837418040941293</v>
      </c>
      <c r="D38" s="11">
        <f t="shared" si="25"/>
        <v>0.66490042324606924</v>
      </c>
      <c r="E38" s="11">
        <v>0.4225557134380315</v>
      </c>
      <c r="F38" s="11">
        <f t="shared" si="26"/>
        <v>1.0874561366841007</v>
      </c>
      <c r="G38" s="200">
        <f t="shared" si="27"/>
        <v>2.8128495480852056E-2</v>
      </c>
      <c r="I38" s="11" t="str">
        <f t="shared" si="17"/>
        <v>Elementary occupations</v>
      </c>
      <c r="J38" s="11">
        <v>0.59576495510153848</v>
      </c>
      <c r="K38" s="11">
        <v>1.7989700077087796</v>
      </c>
      <c r="L38" s="11">
        <v>1.2032050526072409</v>
      </c>
      <c r="M38" s="11">
        <v>0.62526262968243107</v>
      </c>
      <c r="N38" s="11">
        <v>1.8284676822896722</v>
      </c>
      <c r="P38" s="10" t="str">
        <f>name!D6</f>
        <v>21 Science, research, engineering and technology professionals</v>
      </c>
      <c r="Q38" s="11">
        <v>3.3956142998473027</v>
      </c>
      <c r="R38" s="11">
        <v>4.8870021857260779</v>
      </c>
      <c r="S38" s="345">
        <f t="shared" si="28"/>
        <v>1.4913878858787752</v>
      </c>
      <c r="T38" s="345">
        <v>2.1487394509064233</v>
      </c>
      <c r="U38" s="345">
        <f t="shared" si="29"/>
        <v>3.6401273367851985</v>
      </c>
      <c r="V38" s="346">
        <f t="shared" si="30"/>
        <v>3.3226425940172666E-2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1.1531347753901351</v>
      </c>
      <c r="C39" s="11">
        <v>2.3496462046574198</v>
      </c>
      <c r="D39" s="11">
        <f t="shared" si="25"/>
        <v>1.1965114292672847</v>
      </c>
      <c r="E39" s="11">
        <v>0.84443097088516117</v>
      </c>
      <c r="F39" s="11">
        <f t="shared" si="26"/>
        <v>2.0409424001524457</v>
      </c>
      <c r="G39" s="200">
        <f t="shared" si="27"/>
        <v>3.7308812595823637E-2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13.148346141390876</v>
      </c>
      <c r="R39" s="11">
        <v>15.812057960734597</v>
      </c>
      <c r="S39" s="345">
        <f t="shared" si="28"/>
        <v>2.663711819343721</v>
      </c>
      <c r="T39" s="345">
        <v>8.522968819818276</v>
      </c>
      <c r="U39" s="345">
        <f t="shared" si="29"/>
        <v>11.186680639161997</v>
      </c>
      <c r="V39" s="346">
        <f t="shared" si="30"/>
        <v>3.3873988694387069E-2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1.2100125254603178</v>
      </c>
      <c r="C40" s="11">
        <v>1.8179321641142825</v>
      </c>
      <c r="D40" s="11">
        <f>C40-B40</f>
        <v>0.6079196386539647</v>
      </c>
      <c r="E40" s="11">
        <v>0.7591388295648227</v>
      </c>
      <c r="F40" s="11">
        <f>SUM(D40:E40)</f>
        <v>1.3670584682187874</v>
      </c>
      <c r="G40" s="200">
        <f>IF(B40&gt;0,(1+(E40/B40))^(1/($C$6-$B$6))-1,0)</f>
        <v>3.2997527858128928E-2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9.159144898313091</v>
      </c>
      <c r="R40" s="11">
        <v>10.671985770158249</v>
      </c>
      <c r="S40" s="345">
        <f t="shared" si="28"/>
        <v>1.5128408718451585</v>
      </c>
      <c r="T40" s="345">
        <v>5.3975904106068509</v>
      </c>
      <c r="U40" s="345">
        <f t="shared" si="29"/>
        <v>6.9104312824520093</v>
      </c>
      <c r="V40" s="346">
        <f t="shared" si="30"/>
        <v>3.1368675633856702E-2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0.31286678770944942</v>
      </c>
      <c r="C41" s="11">
        <v>0.69293319908193129</v>
      </c>
      <c r="D41" s="11">
        <f t="shared" si="25"/>
        <v>0.38006641137248187</v>
      </c>
      <c r="E41" s="11">
        <v>0.2410248044120146</v>
      </c>
      <c r="F41" s="11">
        <f t="shared" si="26"/>
        <v>0.62109121578449644</v>
      </c>
      <c r="G41" s="200">
        <f t="shared" si="27"/>
        <v>3.8813744927140403E-2</v>
      </c>
      <c r="I41" s="11" t="str">
        <f>I30</f>
        <v>Managers, directors and senior officials</v>
      </c>
      <c r="J41" s="11">
        <f t="array" ref="J41:J49">MMULT(aggregation!$B$13:$AA$21,B94:B119)</f>
        <v>7.8661672382534853</v>
      </c>
      <c r="K41" s="11">
        <f t="array" ref="K41:K49">MMULT(aggregation!$B$13:$AA$21,C94:C119)</f>
        <v>9.9761608660520089</v>
      </c>
      <c r="L41" s="11">
        <f t="array" ref="L41:L49">MMULT(aggregation!$B$13:$AA$21,D94:D119)</f>
        <v>2.1099936277985227</v>
      </c>
      <c r="M41" s="11">
        <f t="array" ref="M41:M49">MMULT(aggregation!$B$13:$AA$21,E94:E119)</f>
        <v>5.363618208178158</v>
      </c>
      <c r="N41" s="11">
        <f t="array" ref="N41:N49">MMULT(aggregation!$B$13:$AA$21,F94:F119)</f>
        <v>7.4736118359766799</v>
      </c>
      <c r="P41" s="10" t="str">
        <f>name!D9</f>
        <v>24 Business, media and public service professionals</v>
      </c>
      <c r="Q41" s="11">
        <v>8.0386848892651432</v>
      </c>
      <c r="R41" s="11">
        <v>10.681226389669011</v>
      </c>
      <c r="S41" s="345">
        <f t="shared" si="28"/>
        <v>2.6425415004038673</v>
      </c>
      <c r="T41" s="345">
        <v>5.1558733643596986</v>
      </c>
      <c r="U41" s="345">
        <f t="shared" si="29"/>
        <v>7.7984148647635658</v>
      </c>
      <c r="V41" s="346">
        <f t="shared" si="30"/>
        <v>3.3587678290906142E-2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9.3241504906374659E-2</v>
      </c>
      <c r="C42" s="11">
        <v>0.18222026861568144</v>
      </c>
      <c r="D42" s="11">
        <f t="shared" si="25"/>
        <v>8.8978763709306782E-2</v>
      </c>
      <c r="E42" s="11">
        <v>5.8242901733223981E-2</v>
      </c>
      <c r="F42" s="11">
        <f t="shared" si="26"/>
        <v>0.14722166544253076</v>
      </c>
      <c r="G42" s="200">
        <f t="shared" si="27"/>
        <v>3.2881686056897008E-2</v>
      </c>
      <c r="I42" s="11" t="str">
        <f>I31</f>
        <v>Professional occupations</v>
      </c>
      <c r="J42" s="11">
        <v>22.84083486620743</v>
      </c>
      <c r="K42" s="11">
        <v>24.428281279523915</v>
      </c>
      <c r="L42" s="11">
        <v>1.5874464133164858</v>
      </c>
      <c r="M42" s="11">
        <v>12.253993162362274</v>
      </c>
      <c r="N42" s="11">
        <v>13.841439575678763</v>
      </c>
      <c r="P42" s="10" t="str">
        <f>name!D10</f>
        <v>31 Science, engineering and technology associate professionals</v>
      </c>
      <c r="Q42" s="11">
        <v>1.3924035884794168</v>
      </c>
      <c r="R42" s="11">
        <v>1.6822246912579915</v>
      </c>
      <c r="S42" s="345">
        <f t="shared" si="28"/>
        <v>0.28982110277857465</v>
      </c>
      <c r="T42" s="345">
        <v>0.76010827331166619</v>
      </c>
      <c r="U42" s="345">
        <f t="shared" si="29"/>
        <v>1.0499293760902408</v>
      </c>
      <c r="V42" s="346">
        <f t="shared" si="30"/>
        <v>2.9466047758412328E-2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2.6017001995997283E-2</v>
      </c>
      <c r="C43" s="11">
        <v>7.2662074373743238E-2</v>
      </c>
      <c r="D43" s="11">
        <f t="shared" si="25"/>
        <v>4.6645072377745955E-2</v>
      </c>
      <c r="E43" s="11">
        <v>2.6501147185069039E-2</v>
      </c>
      <c r="F43" s="11">
        <f t="shared" si="26"/>
        <v>7.3146219562815001E-2</v>
      </c>
      <c r="G43" s="200">
        <f t="shared" si="27"/>
        <v>4.794094845892638E-2</v>
      </c>
      <c r="I43" s="11" t="str">
        <f>I32</f>
        <v>Associate professional occupations</v>
      </c>
      <c r="J43" s="11">
        <v>11.573415885895752</v>
      </c>
      <c r="K43" s="11">
        <v>13.486537533004343</v>
      </c>
      <c r="L43" s="11">
        <v>1.9131216471085923</v>
      </c>
      <c r="M43" s="11">
        <v>6.4328158864529446</v>
      </c>
      <c r="N43" s="11">
        <v>8.3459375335615373</v>
      </c>
      <c r="P43" s="10" t="str">
        <f>name!D11</f>
        <v>32 Health and social care associate professionals</v>
      </c>
      <c r="Q43" s="11">
        <v>5.6762685116433937</v>
      </c>
      <c r="R43" s="11">
        <v>6.6531797548766418</v>
      </c>
      <c r="S43" s="345">
        <f t="shared" si="28"/>
        <v>0.97691124323324807</v>
      </c>
      <c r="T43" s="345">
        <v>3.6645114229893179</v>
      </c>
      <c r="U43" s="345">
        <f t="shared" si="29"/>
        <v>4.6414226662225655</v>
      </c>
      <c r="V43" s="346">
        <f t="shared" si="30"/>
        <v>3.3763864646437769E-2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1.5601541806083433E-2</v>
      </c>
      <c r="C44" s="11">
        <v>4.851599398443926E-2</v>
      </c>
      <c r="D44" s="11">
        <f t="shared" si="25"/>
        <v>3.2914452178355827E-2</v>
      </c>
      <c r="E44" s="11">
        <v>1.1648899802334496E-2</v>
      </c>
      <c r="F44" s="11">
        <f t="shared" si="26"/>
        <v>4.4563351980690322E-2</v>
      </c>
      <c r="G44" s="200">
        <f t="shared" si="27"/>
        <v>3.7879821265464075E-2</v>
      </c>
      <c r="I44" s="11" t="str">
        <f>I33</f>
        <v>Administrative and secretarial occupations</v>
      </c>
      <c r="J44" s="11">
        <v>7.1146162611519532</v>
      </c>
      <c r="K44" s="11">
        <v>9.0995698485148768</v>
      </c>
      <c r="L44" s="11">
        <v>1.984953587362924</v>
      </c>
      <c r="M44" s="11">
        <v>4.6640631463281688</v>
      </c>
      <c r="N44" s="11">
        <v>6.6490167336910924</v>
      </c>
      <c r="P44" s="10" t="str">
        <f>name!D12</f>
        <v>33 Protective service occupations</v>
      </c>
      <c r="Q44" s="11">
        <v>0.97180037802927832</v>
      </c>
      <c r="R44" s="11">
        <v>1.7468750980474796</v>
      </c>
      <c r="S44" s="345">
        <f t="shared" si="28"/>
        <v>0.77507472001820132</v>
      </c>
      <c r="T44" s="345">
        <v>0.70038378464186368</v>
      </c>
      <c r="U44" s="345">
        <f t="shared" si="29"/>
        <v>1.475458504660065</v>
      </c>
      <c r="V44" s="346">
        <f t="shared" si="30"/>
        <v>3.6844916704708908E-2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4.9701347917918873E-2</v>
      </c>
      <c r="C45" s="11">
        <v>8.7885002248565117E-2</v>
      </c>
      <c r="D45" s="11">
        <f t="shared" ref="D45:D46" si="31">C45-B45</f>
        <v>3.8183654330646244E-2</v>
      </c>
      <c r="E45" s="11">
        <v>3.3884041683335225E-2</v>
      </c>
      <c r="F45" s="11">
        <f t="shared" ref="F45:F46" si="32">SUM(D45:E45)</f>
        <v>7.2067696013981469E-2</v>
      </c>
      <c r="G45" s="200">
        <f t="shared" si="27"/>
        <v>3.5263288127022063E-2</v>
      </c>
      <c r="I45" s="11" t="str">
        <f t="shared" ref="I45:I49" si="33">I34</f>
        <v>Skilled trades occupations</v>
      </c>
      <c r="J45" s="11">
        <v>1.8155909820947587</v>
      </c>
      <c r="K45" s="11">
        <v>2.7913856184236634</v>
      </c>
      <c r="L45" s="11">
        <v>0.97579463632890462</v>
      </c>
      <c r="M45" s="11">
        <v>1.3141782600393133</v>
      </c>
      <c r="N45" s="11">
        <v>2.2899728963682184</v>
      </c>
      <c r="P45" s="10" t="str">
        <f>name!D13</f>
        <v>34 Culture, media and sports occupations</v>
      </c>
      <c r="Q45" s="11">
        <v>2.4266254006707837</v>
      </c>
      <c r="R45" s="11">
        <v>2.7252350214470762</v>
      </c>
      <c r="S45" s="345">
        <f t="shared" si="28"/>
        <v>0.29860962077629249</v>
      </c>
      <c r="T45" s="345">
        <v>1.3426376516960101</v>
      </c>
      <c r="U45" s="345">
        <f t="shared" si="29"/>
        <v>1.6412472724723026</v>
      </c>
      <c r="V45" s="346">
        <f t="shared" si="30"/>
        <v>2.9793739377370176E-2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0.23281580270907218</v>
      </c>
      <c r="C46" s="11">
        <v>0.47736530505538621</v>
      </c>
      <c r="D46" s="11">
        <f t="shared" si="31"/>
        <v>0.24454950234631403</v>
      </c>
      <c r="E46" s="11">
        <v>0.16006011026213512</v>
      </c>
      <c r="F46" s="11">
        <f t="shared" si="32"/>
        <v>0.40460961260844919</v>
      </c>
      <c r="G46" s="200">
        <f t="shared" si="27"/>
        <v>3.5498632901177496E-2</v>
      </c>
      <c r="I46" s="11" t="str">
        <f t="shared" si="33"/>
        <v>Caring, leisure and other service occupations</v>
      </c>
      <c r="J46" s="11">
        <v>4.1475205682834879</v>
      </c>
      <c r="K46" s="11">
        <v>6.4444511883393343</v>
      </c>
      <c r="L46" s="11">
        <v>2.2969306200558468</v>
      </c>
      <c r="M46" s="11">
        <v>3.529669605597066</v>
      </c>
      <c r="N46" s="11">
        <v>5.8266002256529124</v>
      </c>
      <c r="P46" s="10" t="str">
        <f>name!D14</f>
        <v>35 Business and public service associate professionals</v>
      </c>
      <c r="Q46" s="11">
        <v>8.4333710053714626</v>
      </c>
      <c r="R46" s="11">
        <v>9.3644597943816912</v>
      </c>
      <c r="S46" s="345">
        <f t="shared" si="28"/>
        <v>0.93108878901022862</v>
      </c>
      <c r="T46" s="345">
        <v>4.7265370002222147</v>
      </c>
      <c r="U46" s="345">
        <f t="shared" si="29"/>
        <v>5.6576257892324433</v>
      </c>
      <c r="V46" s="346">
        <f t="shared" si="30"/>
        <v>3.0109620334803244E-2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0.19088613062434615</v>
      </c>
      <c r="C47" s="11">
        <v>0.39624776115158639</v>
      </c>
      <c r="D47" s="11">
        <f t="shared" si="25"/>
        <v>0.20536163052724024</v>
      </c>
      <c r="E47" s="11">
        <v>0.14149056428740592</v>
      </c>
      <c r="F47" s="11">
        <f t="shared" si="26"/>
        <v>0.34685219481464613</v>
      </c>
      <c r="G47" s="200">
        <f t="shared" si="27"/>
        <v>3.7664787215622386E-2</v>
      </c>
      <c r="I47" s="11" t="str">
        <f t="shared" si="33"/>
        <v>Sales and customer service occupations</v>
      </c>
      <c r="J47" s="11">
        <v>3.2555520791101094</v>
      </c>
      <c r="K47" s="11">
        <v>5.0417212432157612</v>
      </c>
      <c r="L47" s="11">
        <v>1.7861691641056525</v>
      </c>
      <c r="M47" s="11">
        <v>2.2057124117222644</v>
      </c>
      <c r="N47" s="11">
        <v>3.9918815758279171</v>
      </c>
      <c r="P47" s="10" t="str">
        <f>name!D15</f>
        <v>41 Administrative occupations</v>
      </c>
      <c r="Q47" s="11">
        <v>20.48362413856114</v>
      </c>
      <c r="R47" s="11">
        <v>16.309802145306762</v>
      </c>
      <c r="S47" s="345">
        <f t="shared" si="28"/>
        <v>-4.1738219932543785</v>
      </c>
      <c r="T47" s="345">
        <v>10.292098511977052</v>
      </c>
      <c r="U47" s="345">
        <f t="shared" si="29"/>
        <v>6.1182765187226735</v>
      </c>
      <c r="V47" s="346">
        <f t="shared" si="30"/>
        <v>2.7511672350140515E-2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1.5096623804373464E-2</v>
      </c>
      <c r="C48" s="11">
        <v>3.7878553502451479E-2</v>
      </c>
      <c r="D48" s="11">
        <f t="shared" si="25"/>
        <v>2.2781929698078015E-2</v>
      </c>
      <c r="E48" s="11">
        <v>1.5824055466036557E-2</v>
      </c>
      <c r="F48" s="11">
        <f t="shared" si="26"/>
        <v>3.8605985164114572E-2</v>
      </c>
      <c r="G48" s="200">
        <f t="shared" si="27"/>
        <v>4.8957629731684715E-2</v>
      </c>
      <c r="I48" s="11" t="str">
        <f t="shared" si="33"/>
        <v>Process, plant and machine operatives</v>
      </c>
      <c r="J48" s="11">
        <v>1.0252777329739424</v>
      </c>
      <c r="K48" s="11">
        <v>2.3601952399001558</v>
      </c>
      <c r="L48" s="11">
        <v>1.3349175069262134</v>
      </c>
      <c r="M48" s="11">
        <v>1.0554057462777577</v>
      </c>
      <c r="N48" s="11">
        <v>2.3903232532039711</v>
      </c>
      <c r="P48" s="10" t="str">
        <f>name!D16</f>
        <v>42 Secretarial and related occupations</v>
      </c>
      <c r="Q48" s="11">
        <v>5.8005710804580257</v>
      </c>
      <c r="R48" s="11">
        <v>3.8696177542858132</v>
      </c>
      <c r="S48" s="345">
        <f t="shared" si="28"/>
        <v>-1.9309533261722125</v>
      </c>
      <c r="T48" s="345">
        <v>2.907916648663349</v>
      </c>
      <c r="U48" s="345">
        <f t="shared" si="29"/>
        <v>0.97696332249113649</v>
      </c>
      <c r="V48" s="346">
        <f t="shared" si="30"/>
        <v>2.7459706722883004E-2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1.0021899063499679E-2</v>
      </c>
      <c r="C49" s="11">
        <v>1.8735652258480534E-2</v>
      </c>
      <c r="D49" s="11">
        <f t="shared" si="25"/>
        <v>8.7137531949808555E-3</v>
      </c>
      <c r="E49" s="11">
        <v>8.8031326751565435E-3</v>
      </c>
      <c r="F49" s="11">
        <f t="shared" si="26"/>
        <v>1.7516885870137399E-2</v>
      </c>
      <c r="G49" s="200">
        <f t="shared" si="27"/>
        <v>4.2923322459619495E-2</v>
      </c>
      <c r="I49" s="11" t="str">
        <f t="shared" si="33"/>
        <v>Elementary occupations</v>
      </c>
      <c r="J49" s="11">
        <v>2.1315444695660837</v>
      </c>
      <c r="K49" s="11">
        <v>3.4754781015013849</v>
      </c>
      <c r="L49" s="11">
        <v>1.3439336319353017</v>
      </c>
      <c r="M49" s="11">
        <v>1.86653135710023</v>
      </c>
      <c r="N49" s="11">
        <v>3.2104649890355312</v>
      </c>
      <c r="P49" s="10" t="str">
        <f>name!D17</f>
        <v>51 Skilled agricultural and related trades</v>
      </c>
      <c r="Q49" s="11">
        <v>0.72439501986463883</v>
      </c>
      <c r="R49" s="11">
        <v>0.91570982956524716</v>
      </c>
      <c r="S49" s="345">
        <f t="shared" si="28"/>
        <v>0.19131480970060832</v>
      </c>
      <c r="T49" s="345">
        <v>0.58083836161816593</v>
      </c>
      <c r="U49" s="345">
        <f t="shared" si="29"/>
        <v>0.77215317131877426</v>
      </c>
      <c r="V49" s="346">
        <f t="shared" si="30"/>
        <v>4.0033945579182939E-2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5.7375165693718359E-3</v>
      </c>
      <c r="C50" s="11">
        <v>1.0546844363293176E-2</v>
      </c>
      <c r="D50" s="11">
        <f t="shared" si="25"/>
        <v>4.8093277939213405E-3</v>
      </c>
      <c r="E50" s="11">
        <v>3.3240031437648246E-3</v>
      </c>
      <c r="F50" s="11">
        <f t="shared" si="26"/>
        <v>8.1333309376861659E-3</v>
      </c>
      <c r="G50" s="200">
        <f t="shared" si="27"/>
        <v>3.0936238466143129E-2</v>
      </c>
      <c r="O50" s="71"/>
      <c r="P50" s="10" t="str">
        <f>name!D18</f>
        <v>52 Skilled metal, electrical and electronic trades</v>
      </c>
      <c r="Q50" s="11">
        <v>0.29628277907961259</v>
      </c>
      <c r="R50" s="11">
        <v>0.77754009255483791</v>
      </c>
      <c r="S50" s="345">
        <f t="shared" si="28"/>
        <v>0.48125731347522532</v>
      </c>
      <c r="T50" s="345">
        <v>0.3672652570024168</v>
      </c>
      <c r="U50" s="345">
        <f t="shared" si="29"/>
        <v>0.84852257047764212</v>
      </c>
      <c r="V50" s="346">
        <f t="shared" si="30"/>
        <v>5.5223360968404744E-2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2.2870906656849797E-3</v>
      </c>
      <c r="C51" s="11">
        <v>3.6560279948501294E-3</v>
      </c>
      <c r="D51" s="11">
        <f t="shared" ref="D51" si="34">C51-B51</f>
        <v>1.3689373291651498E-3</v>
      </c>
      <c r="E51" s="11">
        <v>1.3574791156018937E-3</v>
      </c>
      <c r="F51" s="11">
        <f t="shared" ref="F51" si="35">SUM(D51:E51)</f>
        <v>2.7264164447670432E-3</v>
      </c>
      <c r="G51" s="200">
        <f t="shared" si="27"/>
        <v>3.1551367746785353E-2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0.17220835573898685</v>
      </c>
      <c r="R51" s="11">
        <v>0.19915628976441849</v>
      </c>
      <c r="S51" s="345">
        <f t="shared" si="28"/>
        <v>2.6947934025431636E-2</v>
      </c>
      <c r="T51" s="345">
        <v>9.7617818987079219E-2</v>
      </c>
      <c r="U51" s="345">
        <f t="shared" si="29"/>
        <v>0.12456575301251085</v>
      </c>
      <c r="V51" s="346">
        <f t="shared" si="30"/>
        <v>3.0390842846361066E-2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1.941524383024747E-2</v>
      </c>
      <c r="C52" s="11">
        <v>3.2578843786535687E-2</v>
      </c>
      <c r="D52" s="11">
        <f t="shared" si="25"/>
        <v>1.3163599956288217E-2</v>
      </c>
      <c r="E52" s="11">
        <v>1.2574769065892102E-2</v>
      </c>
      <c r="F52" s="11">
        <f t="shared" si="26"/>
        <v>2.5738369022180317E-2</v>
      </c>
      <c r="G52" s="200">
        <f t="shared" si="27"/>
        <v>3.3851362419337505E-2</v>
      </c>
      <c r="I52" s="11" t="str">
        <f>I41</f>
        <v>Managers, directors and senior officials</v>
      </c>
      <c r="J52" s="11">
        <f t="array" ref="J52:J60">MMULT(aggregation!$B$13:$AA$21,B123:B148)</f>
        <v>1.8155796514690055</v>
      </c>
      <c r="K52" s="11">
        <f t="array" ref="K52:K60">MMULT(aggregation!$B$13:$AA$21,C123:C148)</f>
        <v>2.1201320686117211</v>
      </c>
      <c r="L52" s="11">
        <f t="array" ref="L52:L60">MMULT(aggregation!$B$13:$AA$21,D123:D148)</f>
        <v>0.30455241714271564</v>
      </c>
      <c r="M52" s="11">
        <f t="array" ref="M52:M60">MMULT(aggregation!$B$13:$AA$21,E123:E148)</f>
        <v>1.1306320522023616</v>
      </c>
      <c r="N52" s="11">
        <f t="array" ref="N52:N60">MMULT(aggregation!$B$13:$AA$21,F123:F148)</f>
        <v>1.435184469345077</v>
      </c>
      <c r="P52" s="10" t="str">
        <f>name!D20</f>
        <v>54 Textiles, printing and other skilled trades</v>
      </c>
      <c r="Q52" s="11">
        <v>2.2750023595113888</v>
      </c>
      <c r="R52" s="11">
        <v>2.2298878699221758</v>
      </c>
      <c r="S52" s="345">
        <f t="shared" si="28"/>
        <v>-4.5114489589213047E-2</v>
      </c>
      <c r="T52" s="345">
        <v>1.2917714201607575</v>
      </c>
      <c r="U52" s="345">
        <f t="shared" si="29"/>
        <v>1.2466569305715445</v>
      </c>
      <c r="V52" s="346">
        <f t="shared" si="30"/>
        <v>3.0432578257107101E-2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1.8515508133900797E-2</v>
      </c>
      <c r="C53" s="11">
        <v>4.6505074134232521E-2</v>
      </c>
      <c r="D53" s="11">
        <f t="shared" si="25"/>
        <v>2.7989566000331725E-2</v>
      </c>
      <c r="E53" s="11">
        <v>1.652214120727561E-2</v>
      </c>
      <c r="F53" s="11">
        <f t="shared" si="26"/>
        <v>4.4511707207607332E-2</v>
      </c>
      <c r="G53" s="200">
        <f t="shared" si="27"/>
        <v>4.3437934976780834E-2</v>
      </c>
      <c r="I53" s="11" t="str">
        <f>I42</f>
        <v>Professional occupations</v>
      </c>
      <c r="J53" s="11">
        <v>3.8820947583993384</v>
      </c>
      <c r="K53" s="11">
        <v>2.0763874233579402</v>
      </c>
      <c r="L53" s="11">
        <v>-1.8057073350413984</v>
      </c>
      <c r="M53" s="11">
        <v>1.0350047750976952</v>
      </c>
      <c r="N53" s="11">
        <v>-0.7707025599437034</v>
      </c>
      <c r="P53" s="10" t="str">
        <f>name!D21</f>
        <v>61 Caring personal service occupations</v>
      </c>
      <c r="Q53" s="11">
        <v>23.350465679412011</v>
      </c>
      <c r="R53" s="11">
        <v>27.069032123959285</v>
      </c>
      <c r="S53" s="345">
        <f t="shared" si="28"/>
        <v>3.7185664445472746</v>
      </c>
      <c r="T53" s="345">
        <v>14.932640019687536</v>
      </c>
      <c r="U53" s="345">
        <f t="shared" si="29"/>
        <v>18.651206464234811</v>
      </c>
      <c r="V53" s="346">
        <f t="shared" si="30"/>
        <v>3.3508630791379446E-2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1.0923601222549133E-2</v>
      </c>
      <c r="C54" s="11">
        <v>2.9307727270997373E-2</v>
      </c>
      <c r="D54" s="11">
        <f t="shared" ref="D54:D55" si="36">C54-B54</f>
        <v>1.8384126048448239E-2</v>
      </c>
      <c r="E54" s="11">
        <v>1.0841940421217706E-2</v>
      </c>
      <c r="F54" s="11">
        <f t="shared" ref="F54:F55" si="37">SUM(D54:E54)</f>
        <v>2.9226066469665947E-2</v>
      </c>
      <c r="G54" s="200">
        <f t="shared" si="27"/>
        <v>4.7032693722872221E-2</v>
      </c>
      <c r="I54" s="11" t="str">
        <f>I43</f>
        <v>Associate professional occupations</v>
      </c>
      <c r="J54" s="11">
        <v>3.4506255959353522</v>
      </c>
      <c r="K54" s="11">
        <v>3.2822909113014926</v>
      </c>
      <c r="L54" s="11">
        <v>-0.16833468463385992</v>
      </c>
      <c r="M54" s="11">
        <v>1.5229692199341556</v>
      </c>
      <c r="N54" s="11">
        <v>1.3546345353002955</v>
      </c>
      <c r="P54" s="10" t="str">
        <f>name!D22</f>
        <v>62 Leisure, travel and related personal service occupations</v>
      </c>
      <c r="Q54" s="11">
        <v>4.5201809784272653</v>
      </c>
      <c r="R54" s="11">
        <v>4.6933294163482415</v>
      </c>
      <c r="S54" s="345">
        <f t="shared" si="28"/>
        <v>0.17314843792097623</v>
      </c>
      <c r="T54" s="345">
        <v>2.5451013918975263</v>
      </c>
      <c r="U54" s="345">
        <f t="shared" si="29"/>
        <v>2.7182498298185025</v>
      </c>
      <c r="V54" s="346">
        <f t="shared" si="30"/>
        <v>3.0223803256910209E-2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8.9995222290963311E-4</v>
      </c>
      <c r="C55" s="11">
        <v>2.2316412801114999E-3</v>
      </c>
      <c r="D55" s="11">
        <f t="shared" si="36"/>
        <v>1.3316890572018668E-3</v>
      </c>
      <c r="E55" s="11">
        <v>8.4401094511217609E-4</v>
      </c>
      <c r="F55" s="11">
        <f t="shared" si="37"/>
        <v>2.1757000023140431E-3</v>
      </c>
      <c r="G55" s="200">
        <f t="shared" si="27"/>
        <v>4.5092000797470444E-2</v>
      </c>
      <c r="I55" s="11" t="str">
        <f>I44</f>
        <v>Administrative and secretarial occupations</v>
      </c>
      <c r="J55" s="11">
        <v>2.794797853733094</v>
      </c>
      <c r="K55" s="11">
        <v>3.3285103774985743</v>
      </c>
      <c r="L55" s="11">
        <v>0.53371252376548028</v>
      </c>
      <c r="M55" s="11">
        <v>1.8379022322495158</v>
      </c>
      <c r="N55" s="11">
        <v>2.3716147560149961</v>
      </c>
      <c r="P55" s="10" t="str">
        <f>name!D23</f>
        <v>63 Community and civil enforcement occupations</v>
      </c>
      <c r="Q55" s="11">
        <v>7.9661666676503484E-2</v>
      </c>
      <c r="R55" s="11">
        <v>0.10732139955099851</v>
      </c>
      <c r="S55" s="345">
        <f t="shared" si="28"/>
        <v>2.7659732874495024E-2</v>
      </c>
      <c r="T55" s="345">
        <v>6.9130203921180813E-2</v>
      </c>
      <c r="U55" s="345">
        <f t="shared" si="29"/>
        <v>9.6789936795675838E-2</v>
      </c>
      <c r="V55" s="346">
        <f t="shared" si="30"/>
        <v>4.2530223733053152E-2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3.4824829035204341E-2</v>
      </c>
      <c r="C56" s="11">
        <v>6.076349548673203E-2</v>
      </c>
      <c r="D56" s="11">
        <f t="shared" si="25"/>
        <v>2.5938666451527689E-2</v>
      </c>
      <c r="E56" s="11">
        <v>2.078231917412109E-2</v>
      </c>
      <c r="F56" s="11">
        <f t="shared" si="26"/>
        <v>4.6720985625648775E-2</v>
      </c>
      <c r="G56" s="200">
        <f t="shared" si="27"/>
        <v>3.1690524955189758E-2</v>
      </c>
      <c r="I56" s="11" t="str">
        <f t="shared" ref="I56:I60" si="38">I45</f>
        <v>Skilled trades occupations</v>
      </c>
      <c r="J56" s="11">
        <v>0.83584285141173431</v>
      </c>
      <c r="K56" s="11">
        <v>1.1633769769466928</v>
      </c>
      <c r="L56" s="11">
        <v>0.32753412553495842</v>
      </c>
      <c r="M56" s="11">
        <v>0.55792907943185599</v>
      </c>
      <c r="N56" s="11">
        <v>0.88546320496681452</v>
      </c>
      <c r="P56" s="10" t="str">
        <f>name!D24</f>
        <v>71 Sales occupations</v>
      </c>
      <c r="Q56" s="11">
        <v>10.137514409449087</v>
      </c>
      <c r="R56" s="11">
        <v>8.7255514790895869</v>
      </c>
      <c r="S56" s="345">
        <f t="shared" si="28"/>
        <v>-1.4119629303595005</v>
      </c>
      <c r="T56" s="345">
        <v>5.090815325274189</v>
      </c>
      <c r="U56" s="345">
        <f t="shared" si="29"/>
        <v>3.6788523949146885</v>
      </c>
      <c r="V56" s="346">
        <f t="shared" si="30"/>
        <v>2.7498947827339748E-2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2.0855360781277536E-2</v>
      </c>
      <c r="C57" s="11">
        <v>7.0696680935059361E-2</v>
      </c>
      <c r="D57" s="11">
        <f t="shared" si="25"/>
        <v>4.9841320153781829E-2</v>
      </c>
      <c r="E57" s="11">
        <v>1.9834871489417719E-2</v>
      </c>
      <c r="F57" s="11">
        <f t="shared" si="26"/>
        <v>6.9676191643199548E-2</v>
      </c>
      <c r="G57" s="200">
        <f t="shared" si="27"/>
        <v>4.5566108705737518E-2</v>
      </c>
      <c r="I57" s="11" t="str">
        <f t="shared" si="38"/>
        <v>Caring, leisure and other service occupations</v>
      </c>
      <c r="J57" s="11">
        <v>3.2297215368859034</v>
      </c>
      <c r="K57" s="11">
        <v>3.8643446540879745</v>
      </c>
      <c r="L57" s="11">
        <v>0.63462311720207143</v>
      </c>
      <c r="M57" s="11">
        <v>2.1296531797401683</v>
      </c>
      <c r="N57" s="11">
        <v>2.7642762969422394</v>
      </c>
      <c r="P57" s="10" t="str">
        <f>name!D25</f>
        <v>72 Customer service occupations</v>
      </c>
      <c r="Q57" s="11">
        <v>3.400528079500015</v>
      </c>
      <c r="R57" s="11">
        <v>4.7578012416720643</v>
      </c>
      <c r="S57" s="345">
        <f t="shared" si="28"/>
        <v>1.3572731621720493</v>
      </c>
      <c r="T57" s="345">
        <v>2.3281500029897289</v>
      </c>
      <c r="U57" s="345">
        <f t="shared" si="29"/>
        <v>3.6854231651617781</v>
      </c>
      <c r="V57" s="346">
        <f t="shared" si="30"/>
        <v>3.5381824308116094E-2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1.8263438366387576E-2</v>
      </c>
      <c r="C58" s="11">
        <v>6.7798036507185869E-2</v>
      </c>
      <c r="D58" s="11">
        <f t="shared" ref="D58:D59" si="39">C58-B58</f>
        <v>4.9534598140798289E-2</v>
      </c>
      <c r="E58" s="11">
        <v>2.1734983773951985E-2</v>
      </c>
      <c r="F58" s="11">
        <f t="shared" ref="F58:F59" si="40">SUM(D58:E58)</f>
        <v>7.1269581914750274E-2</v>
      </c>
      <c r="G58" s="200">
        <f t="shared" si="27"/>
        <v>5.365238469560718E-2</v>
      </c>
      <c r="I58" s="11" t="str">
        <f t="shared" si="38"/>
        <v>Sales and customer service occupations</v>
      </c>
      <c r="J58" s="11">
        <v>1.0864012107605023</v>
      </c>
      <c r="K58" s="11">
        <v>1.5915364813979507</v>
      </c>
      <c r="L58" s="11">
        <v>0.50513527063744834</v>
      </c>
      <c r="M58" s="11">
        <v>0.71292935144419323</v>
      </c>
      <c r="N58" s="11">
        <v>1.2180646220816416</v>
      </c>
      <c r="P58" s="10" t="str">
        <f>name!D26</f>
        <v>81 Process, plant and machine operatives</v>
      </c>
      <c r="Q58" s="11">
        <v>2.3848997710947635</v>
      </c>
      <c r="R58" s="11">
        <v>3.1715363465525508</v>
      </c>
      <c r="S58" s="345">
        <f t="shared" si="28"/>
        <v>0.78663657545778731</v>
      </c>
      <c r="T58" s="345">
        <v>1.5464187014995314</v>
      </c>
      <c r="U58" s="345">
        <f t="shared" si="29"/>
        <v>2.3330552769573187</v>
      </c>
      <c r="V58" s="346">
        <f t="shared" si="30"/>
        <v>3.3882552458197157E-2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3.367514573494558E-2</v>
      </c>
      <c r="C59" s="11">
        <v>0.11491686327061847</v>
      </c>
      <c r="D59" s="11">
        <f t="shared" si="39"/>
        <v>8.1241717535672886E-2</v>
      </c>
      <c r="E59" s="11">
        <v>4.4600504978481739E-2</v>
      </c>
      <c r="F59" s="11">
        <f t="shared" si="40"/>
        <v>0.12584222251415461</v>
      </c>
      <c r="G59" s="200">
        <f t="shared" si="27"/>
        <v>5.7842830175398152E-2</v>
      </c>
      <c r="I59" s="11" t="str">
        <f t="shared" si="38"/>
        <v>Process, plant and machine operatives</v>
      </c>
      <c r="J59" s="11">
        <v>0.49170772656325312</v>
      </c>
      <c r="K59" s="11">
        <v>0.91112869025475196</v>
      </c>
      <c r="L59" s="11">
        <v>0.41942096369149878</v>
      </c>
      <c r="M59" s="11">
        <v>0.41959681598842014</v>
      </c>
      <c r="N59" s="11">
        <v>0.83901777967991886</v>
      </c>
      <c r="P59" s="10" t="str">
        <f>name!D27</f>
        <v>82 Transport and mobile machine drivers and operatives</v>
      </c>
      <c r="Q59" s="11">
        <v>0.6586544148758724</v>
      </c>
      <c r="R59" s="11">
        <v>1.2124714611712419</v>
      </c>
      <c r="S59" s="345">
        <f t="shared" si="28"/>
        <v>0.55381704629536954</v>
      </c>
      <c r="T59" s="345">
        <v>0.67882602053956576</v>
      </c>
      <c r="U59" s="345">
        <f t="shared" si="29"/>
        <v>1.2326430668349353</v>
      </c>
      <c r="V59" s="346">
        <f t="shared" si="30"/>
        <v>4.8355686841018208E-2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1.9054791324010388E-4</v>
      </c>
      <c r="C60" s="11">
        <v>3.9281001094778793E-4</v>
      </c>
      <c r="D60" s="11">
        <f t="shared" si="25"/>
        <v>2.0226209770768405E-4</v>
      </c>
      <c r="E60" s="11">
        <v>1.5958899221396421E-4</v>
      </c>
      <c r="F60" s="11">
        <f t="shared" si="26"/>
        <v>3.6185108992164825E-4</v>
      </c>
      <c r="G60" s="200">
        <f t="shared" si="27"/>
        <v>4.1395218889918928E-2</v>
      </c>
      <c r="I60" s="11" t="str">
        <f t="shared" si="38"/>
        <v>Elementary occupations</v>
      </c>
      <c r="J60" s="11">
        <v>1.0387254679657683</v>
      </c>
      <c r="K60" s="11">
        <v>1.7440518479418023</v>
      </c>
      <c r="L60" s="11">
        <v>0.70532637997603387</v>
      </c>
      <c r="M60" s="11">
        <v>0.85191426084374222</v>
      </c>
      <c r="N60" s="11">
        <v>1.5572406408197763</v>
      </c>
      <c r="P60" s="10" t="str">
        <f>name!D28</f>
        <v>91 Elementary trades and related occupations</v>
      </c>
      <c r="Q60" s="11">
        <v>1.221529776372158</v>
      </c>
      <c r="R60" s="11">
        <v>1.0077616882700624</v>
      </c>
      <c r="S60" s="345">
        <f t="shared" si="28"/>
        <v>-0.21376808810209558</v>
      </c>
      <c r="T60" s="345">
        <v>0.66810586861280741</v>
      </c>
      <c r="U60" s="345">
        <f t="shared" si="29"/>
        <v>0.45433778051071183</v>
      </c>
      <c r="V60" s="346">
        <f t="shared" si="30"/>
        <v>2.9512445320548863E-2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2.0124705452197546E-2</v>
      </c>
      <c r="C61" s="11">
        <v>5.1772358542182179E-2</v>
      </c>
      <c r="D61" s="11">
        <f t="shared" ref="D61" si="41">C61-B61</f>
        <v>3.1647653089984629E-2</v>
      </c>
      <c r="E61" s="11">
        <v>1.9138403685237573E-2</v>
      </c>
      <c r="F61" s="11">
        <f t="shared" ref="F61" si="42">SUM(D61:E61)</f>
        <v>5.0786056775222202E-2</v>
      </c>
      <c r="G61" s="200">
        <f t="shared" ref="G61" si="43">IF(B61&gt;0,(1+(E61/B61))^(1/($C$6-$B$6))-1,0)</f>
        <v>4.5563330895346477E-2</v>
      </c>
      <c r="P61" s="10" t="str">
        <f>name!D29</f>
        <v>92 Elementary administration and service occupations</v>
      </c>
      <c r="Q61" s="11">
        <v>13.220545881804714</v>
      </c>
      <c r="R61" s="11">
        <v>12.113116801498238</v>
      </c>
      <c r="S61" s="345">
        <f t="shared" ref="S61" si="44">R61-Q61</f>
        <v>-1.1074290803064759</v>
      </c>
      <c r="T61" s="345">
        <v>7.4963849022093481</v>
      </c>
      <c r="U61" s="345">
        <f t="shared" ref="U61" si="45">SUM(S61:T61)</f>
        <v>6.3889558219028721</v>
      </c>
      <c r="V61" s="346">
        <f t="shared" ref="V61" si="46">IF(Q61&gt;0,(1+(T61/Q61))^(1/($C$6-$B$6))-1,0)</f>
        <v>3.0398145764299889E-2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4.6743129500233414</v>
      </c>
      <c r="C62" s="11">
        <f t="shared" ref="C62:F62" si="47">SUM(C36:C61)</f>
        <v>8.9251242296806907</v>
      </c>
      <c r="D62" s="11">
        <f t="shared" si="47"/>
        <v>4.2508112796573485</v>
      </c>
      <c r="E62" s="11">
        <f t="shared" si="47"/>
        <v>3.1943254648832649</v>
      </c>
      <c r="F62" s="11">
        <f t="shared" si="47"/>
        <v>7.4451367445406129</v>
      </c>
      <c r="G62" s="200">
        <f t="shared" si="27"/>
        <v>3.5329972485633743E-2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152.33566838040855</v>
      </c>
      <c r="R62" s="11">
        <f>SUM(R36:R61)</f>
        <v>165.43943333885164</v>
      </c>
      <c r="S62" s="345">
        <f>R62-Q62</f>
        <v>13.103764958443094</v>
      </c>
      <c r="T62" s="11">
        <f>SUM(T36:T61)</f>
        <v>91.017218827136546</v>
      </c>
      <c r="U62" s="345">
        <f>SUM(S62:T62)</f>
        <v>104.12098378557964</v>
      </c>
      <c r="V62" s="346">
        <f t="shared" si="30"/>
        <v>3.1721133774179178E-2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2.2881062913235755</v>
      </c>
      <c r="K63" s="11">
        <f t="array" ref="K63:K71">MMULT(aggregation!$B$13:$AA$21,C152:C177)</f>
        <v>2.5705771701957287</v>
      </c>
      <c r="L63" s="11">
        <f t="array" ref="L63:L71">MMULT(aggregation!$B$13:$AA$21,D152:D177)</f>
        <v>0.28247087887215327</v>
      </c>
      <c r="M63" s="11">
        <f t="array" ref="M63:M71">MMULT(aggregation!$B$13:$AA$21,E152:E177)</f>
        <v>1.3423749421513735</v>
      </c>
      <c r="N63" s="11">
        <f t="array" ref="N63:N71">MMULT(aggregation!$B$13:$AA$21,F152:F177)</f>
        <v>1.6248458210235268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3.4310556026440722</v>
      </c>
      <c r="K64" s="11">
        <v>3.5372662135692812</v>
      </c>
      <c r="L64" s="11">
        <v>0.10621061092520903</v>
      </c>
      <c r="M64" s="11">
        <v>1.4697225979068556</v>
      </c>
      <c r="N64" s="11">
        <v>1.5759332088320646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2.5456136167303707</v>
      </c>
      <c r="C65" s="11">
        <v>4.5479563113554358</v>
      </c>
      <c r="D65" s="11">
        <f>C65-B65</f>
        <v>2.0023426946250651</v>
      </c>
      <c r="E65" s="11">
        <v>1.7606567325360063</v>
      </c>
      <c r="F65" s="11">
        <f>SUM(D65:E65)</f>
        <v>3.7629994271610716</v>
      </c>
      <c r="G65" s="200">
        <f>IF(B65&gt;0,(1+(E65/B65))^(1/($C$6-$B$6))-1,0)</f>
        <v>3.56680701640395E-2</v>
      </c>
      <c r="I65" s="11" t="str">
        <f>I54</f>
        <v>Associate professional occupations</v>
      </c>
      <c r="J65" s="11">
        <v>2.723629316499856</v>
      </c>
      <c r="K65" s="11">
        <v>2.7436473764919453</v>
      </c>
      <c r="L65" s="11">
        <v>2.0018059992089332E-2</v>
      </c>
      <c r="M65" s="11">
        <v>1.213424349264776</v>
      </c>
      <c r="N65" s="11">
        <v>1.2334424092568654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0.87379088949307493</v>
      </c>
      <c r="C66" s="11">
        <v>2.4410042827146303</v>
      </c>
      <c r="D66" s="11">
        <f t="shared" ref="D66:D89" si="50">C66-B66</f>
        <v>1.5672133932215555</v>
      </c>
      <c r="E66" s="11">
        <v>0.97662662879750051</v>
      </c>
      <c r="F66" s="11">
        <f t="shared" ref="F66:F89" si="51">SUM(D66:E66)</f>
        <v>2.5438400220190562</v>
      </c>
      <c r="G66" s="200">
        <f t="shared" ref="G66:G89" si="52">IF(B66&gt;0,(1+(E66/B66))^(1/($C$6-$B$6))-1,0)</f>
        <v>5.1293908366388807E-2</v>
      </c>
      <c r="I66" s="11" t="str">
        <f>I55</f>
        <v>Administrative and secretarial occupations</v>
      </c>
      <c r="J66" s="11">
        <v>2.4925541079693381</v>
      </c>
      <c r="K66" s="11">
        <v>2.8151710343855338</v>
      </c>
      <c r="L66" s="11">
        <v>0.32261692641619577</v>
      </c>
      <c r="M66" s="11">
        <v>1.4587193272609218</v>
      </c>
      <c r="N66" s="11">
        <v>1.7813362536771176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3.2443463090104712</v>
      </c>
      <c r="C67" s="11">
        <v>6.1088880398655983</v>
      </c>
      <c r="D67" s="11">
        <f t="shared" si="50"/>
        <v>2.8645417308551271</v>
      </c>
      <c r="E67" s="11">
        <v>1.8012540505020449</v>
      </c>
      <c r="F67" s="11">
        <f t="shared" si="51"/>
        <v>4.665795781357172</v>
      </c>
      <c r="G67" s="200">
        <f t="shared" si="52"/>
        <v>2.9877830687965679E-2</v>
      </c>
      <c r="I67" s="11" t="str">
        <f t="shared" ref="I67:I71" si="53">I56</f>
        <v>Skilled trades occupations</v>
      </c>
      <c r="J67" s="11">
        <v>1.9545595862498191</v>
      </c>
      <c r="K67" s="11">
        <v>2.5027269422779583</v>
      </c>
      <c r="L67" s="11">
        <v>0.54816735602813937</v>
      </c>
      <c r="M67" s="11">
        <v>1.1026491690369429</v>
      </c>
      <c r="N67" s="11">
        <v>1.6508165250650824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3.4345679539805465</v>
      </c>
      <c r="C68" s="11">
        <v>6.5554922509197002</v>
      </c>
      <c r="D68" s="11">
        <f t="shared" si="50"/>
        <v>3.1209242969391537</v>
      </c>
      <c r="E68" s="11">
        <v>2.5245480066203601</v>
      </c>
      <c r="F68" s="11">
        <f t="shared" si="51"/>
        <v>5.6454723035595133</v>
      </c>
      <c r="G68" s="200">
        <f t="shared" si="52"/>
        <v>3.7418483666770141E-2</v>
      </c>
      <c r="I68" s="11" t="str">
        <f t="shared" si="53"/>
        <v>Caring, leisure and other service occupations</v>
      </c>
      <c r="J68" s="11">
        <v>2.0478313713792704</v>
      </c>
      <c r="K68" s="11">
        <v>2.7308838812273146</v>
      </c>
      <c r="L68" s="11">
        <v>0.68305250984804411</v>
      </c>
      <c r="M68" s="11">
        <v>1.4586338307395286</v>
      </c>
      <c r="N68" s="11">
        <v>2.1416863405875728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7.0188095256353833</v>
      </c>
      <c r="C69" s="11">
        <v>10.301064665963708</v>
      </c>
      <c r="D69" s="11">
        <f t="shared" ref="D69" si="54">C69-B69</f>
        <v>3.2822551403283242</v>
      </c>
      <c r="E69" s="11">
        <v>4.473902249792304</v>
      </c>
      <c r="F69" s="11">
        <f t="shared" ref="F69" si="55">SUM(D69:E69)</f>
        <v>7.7561573901206282</v>
      </c>
      <c r="G69" s="200">
        <f t="shared" si="52"/>
        <v>3.3420971503469676E-2</v>
      </c>
      <c r="I69" s="11" t="str">
        <f t="shared" si="53"/>
        <v>Sales and customer service occupations</v>
      </c>
      <c r="J69" s="11">
        <v>1.1056901590779142</v>
      </c>
      <c r="K69" s="11">
        <v>1.5407068451367683</v>
      </c>
      <c r="L69" s="11">
        <v>0.43501668605885396</v>
      </c>
      <c r="M69" s="11">
        <v>0.6314255065056904</v>
      </c>
      <c r="N69" s="11">
        <v>1.0664421925645444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3.9650032123777783</v>
      </c>
      <c r="C70" s="11">
        <v>7.3493120330897197</v>
      </c>
      <c r="D70" s="11">
        <f t="shared" si="50"/>
        <v>3.3843088207119414</v>
      </c>
      <c r="E70" s="11">
        <v>2.7350063139744352</v>
      </c>
      <c r="F70" s="11">
        <f t="shared" si="51"/>
        <v>6.1193151346863761</v>
      </c>
      <c r="G70" s="200">
        <f t="shared" si="52"/>
        <v>3.5592250257294511E-2</v>
      </c>
      <c r="I70" s="11" t="str">
        <f t="shared" si="53"/>
        <v>Process, plant and machine operatives</v>
      </c>
      <c r="J70" s="11">
        <v>0.87644524595990281</v>
      </c>
      <c r="K70" s="11">
        <v>1.5705856059364107</v>
      </c>
      <c r="L70" s="11">
        <v>0.69414035997650791</v>
      </c>
      <c r="M70" s="11">
        <v>0.72452805868302017</v>
      </c>
      <c r="N70" s="11">
        <v>1.4186684186595282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0.63454685352684148</v>
      </c>
      <c r="C71" s="11">
        <v>0.95255955873953591</v>
      </c>
      <c r="D71" s="11">
        <f t="shared" si="50"/>
        <v>0.31801270521269442</v>
      </c>
      <c r="E71" s="11">
        <v>0.31421434536690879</v>
      </c>
      <c r="F71" s="11">
        <f t="shared" si="51"/>
        <v>0.63222705057960327</v>
      </c>
      <c r="G71" s="200">
        <f t="shared" si="52"/>
        <v>2.7179195680116619E-2</v>
      </c>
      <c r="I71" s="11" t="str">
        <f t="shared" si="53"/>
        <v>Elementary occupations</v>
      </c>
      <c r="J71" s="11">
        <v>1.0292938206713185</v>
      </c>
      <c r="K71" s="11">
        <v>1.6521466499534951</v>
      </c>
      <c r="L71" s="11">
        <v>0.62285282928217656</v>
      </c>
      <c r="M71" s="11">
        <v>0.8247710161467946</v>
      </c>
      <c r="N71" s="11">
        <v>1.4476238454289712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0.83417242737472541</v>
      </c>
      <c r="C72" s="11">
        <v>1.9376455964508013</v>
      </c>
      <c r="D72" s="11">
        <f t="shared" si="50"/>
        <v>1.103473169076076</v>
      </c>
      <c r="E72" s="11">
        <v>0.72480714851712147</v>
      </c>
      <c r="F72" s="11">
        <f t="shared" si="51"/>
        <v>1.8282803175931974</v>
      </c>
      <c r="G72" s="200">
        <f t="shared" si="52"/>
        <v>4.2570998015353911E-2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0.19943910819965313</v>
      </c>
      <c r="C73" s="11">
        <v>0.54695767445853472</v>
      </c>
      <c r="D73" s="11">
        <f t="shared" si="50"/>
        <v>0.34751856625888156</v>
      </c>
      <c r="E73" s="11">
        <v>0.12004803375610879</v>
      </c>
      <c r="F73" s="11">
        <f t="shared" si="51"/>
        <v>0.46756660001499034</v>
      </c>
      <c r="G73" s="200">
        <f t="shared" si="52"/>
        <v>3.1912493905431605E-2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1.061843941914441</v>
      </c>
      <c r="C74" s="11">
        <v>1.7005323269632673</v>
      </c>
      <c r="D74" s="11">
        <f t="shared" ref="D74:D75" si="56">C74-B74</f>
        <v>0.6386883850488263</v>
      </c>
      <c r="E74" s="11">
        <v>0.66653177377330286</v>
      </c>
      <c r="F74" s="11">
        <f t="shared" ref="F74:F75" si="57">SUM(D74:E74)</f>
        <v>1.3052201588221291</v>
      </c>
      <c r="G74" s="200">
        <f t="shared" si="52"/>
        <v>3.3011518570197795E-2</v>
      </c>
      <c r="I74" s="11" t="str">
        <f>I63</f>
        <v>Managers, directors and senior officials</v>
      </c>
      <c r="J74" s="11">
        <f t="array" ref="J74:J82">MMULT(aggregation!$B$13:$AA$21,B181:B206)</f>
        <v>5.6930366038559388</v>
      </c>
      <c r="K74" s="11">
        <f t="array" ref="K74:K82">MMULT(aggregation!$B$13:$AA$21,C181:C206)</f>
        <v>6.1215081964722291</v>
      </c>
      <c r="L74" s="11">
        <f t="array" ref="L74:L82">MMULT(aggregation!$B$13:$AA$21,D181:D206)</f>
        <v>0.42847159261629031</v>
      </c>
      <c r="M74" s="11">
        <f t="array" ref="M74:M82">MMULT(aggregation!$B$13:$AA$21,E181:E206)</f>
        <v>2.6335575660406185</v>
      </c>
      <c r="N74" s="11">
        <f t="array" ref="N74:N82">MMULT(aggregation!$B$13:$AA$21,F181:F206)</f>
        <v>3.0620291586569088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2.2915252759512272</v>
      </c>
      <c r="C75" s="11">
        <v>4.0120529636132023</v>
      </c>
      <c r="D75" s="11">
        <f t="shared" si="56"/>
        <v>1.7205276876619751</v>
      </c>
      <c r="E75" s="11">
        <v>1.4786866257156985</v>
      </c>
      <c r="F75" s="11">
        <f t="shared" si="57"/>
        <v>3.1992143133776736</v>
      </c>
      <c r="G75" s="200">
        <f t="shared" si="52"/>
        <v>3.3751312289132418E-2</v>
      </c>
      <c r="I75" s="11" t="str">
        <f>I64</f>
        <v>Professional occupations</v>
      </c>
      <c r="J75" s="11">
        <v>7.8179707888077052</v>
      </c>
      <c r="K75" s="11">
        <v>8.5275583863437312</v>
      </c>
      <c r="L75" s="11">
        <v>0.70958759753602541</v>
      </c>
      <c r="M75" s="11">
        <v>3.4849691120938502</v>
      </c>
      <c r="N75" s="11">
        <v>4.1945567096298753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1.9720803032001395</v>
      </c>
      <c r="C76" s="11">
        <v>3.4508790069100286</v>
      </c>
      <c r="D76" s="11">
        <f t="shared" si="50"/>
        <v>1.4787987037098891</v>
      </c>
      <c r="E76" s="11">
        <v>1.3617667047369681</v>
      </c>
      <c r="F76" s="11">
        <f t="shared" si="51"/>
        <v>2.8405654084468575</v>
      </c>
      <c r="G76" s="200">
        <f t="shared" si="52"/>
        <v>3.5622326696232776E-2</v>
      </c>
      <c r="I76" s="11" t="str">
        <f>I65</f>
        <v>Associate professional occupations</v>
      </c>
      <c r="J76" s="11">
        <v>7.6413997412607433</v>
      </c>
      <c r="K76" s="11">
        <v>7.3268990305196642</v>
      </c>
      <c r="L76" s="11">
        <v>-0.31450071074107966</v>
      </c>
      <c r="M76" s="11">
        <v>3.0922817878377962</v>
      </c>
      <c r="N76" s="11">
        <v>2.7777810770967162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0.32136702091272373</v>
      </c>
      <c r="C77" s="11">
        <v>0.41622855000828168</v>
      </c>
      <c r="D77" s="11">
        <f t="shared" si="50"/>
        <v>9.486152909555795E-2</v>
      </c>
      <c r="E77" s="11">
        <v>0.23107385581846232</v>
      </c>
      <c r="F77" s="11">
        <f t="shared" si="51"/>
        <v>0.3259353849140203</v>
      </c>
      <c r="G77" s="200">
        <f t="shared" si="52"/>
        <v>3.6777666232718387E-2</v>
      </c>
      <c r="I77" s="11" t="str">
        <f>I66</f>
        <v>Administrative and secretarial occupations</v>
      </c>
      <c r="J77" s="11">
        <v>7.7091591055130797</v>
      </c>
      <c r="K77" s="11">
        <v>5.7577582872824387</v>
      </c>
      <c r="L77" s="11">
        <v>-1.9514008182306413</v>
      </c>
      <c r="M77" s="11">
        <v>3.1727206135312263</v>
      </c>
      <c r="N77" s="11">
        <v>1.2213197953005852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5.4425684902472959E-2</v>
      </c>
      <c r="C78" s="11">
        <v>9.3373982532359873E-2</v>
      </c>
      <c r="D78" s="11">
        <f t="shared" si="50"/>
        <v>3.8948297629886913E-2</v>
      </c>
      <c r="E78" s="11">
        <v>3.6660591300816843E-2</v>
      </c>
      <c r="F78" s="11">
        <f t="shared" si="51"/>
        <v>7.5608888930703749E-2</v>
      </c>
      <c r="G78" s="200">
        <f t="shared" si="52"/>
        <v>3.4927521858516331E-2</v>
      </c>
      <c r="I78" s="11" t="str">
        <f t="shared" ref="I78:I82" si="58">I67</f>
        <v>Skilled trades occupations</v>
      </c>
      <c r="J78" s="11">
        <v>11.455448981246047</v>
      </c>
      <c r="K78" s="11">
        <v>11.16068800616442</v>
      </c>
      <c r="L78" s="11">
        <v>-0.29476097508162791</v>
      </c>
      <c r="M78" s="11">
        <v>4.3341314832287781</v>
      </c>
      <c r="N78" s="11">
        <v>4.03937050814715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0.23601476491320195</v>
      </c>
      <c r="C79" s="11">
        <v>0.66647213222484059</v>
      </c>
      <c r="D79" s="11">
        <f t="shared" si="50"/>
        <v>0.43045736731163864</v>
      </c>
      <c r="E79" s="11">
        <v>0.21453691089000584</v>
      </c>
      <c r="F79" s="11">
        <f t="shared" si="51"/>
        <v>0.64499427820164446</v>
      </c>
      <c r="G79" s="200">
        <f t="shared" si="52"/>
        <v>4.4047751561822501E-2</v>
      </c>
      <c r="I79" s="11" t="str">
        <f t="shared" si="58"/>
        <v>Caring, leisure and other service occupations</v>
      </c>
      <c r="J79" s="11">
        <v>11.065722928734605</v>
      </c>
      <c r="K79" s="11">
        <v>12.984258904206724</v>
      </c>
      <c r="L79" s="11">
        <v>1.9185359754721185</v>
      </c>
      <c r="M79" s="11">
        <v>6.7295553455883388</v>
      </c>
      <c r="N79" s="11">
        <v>8.6480913210604573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9.0707656069131462E-2</v>
      </c>
      <c r="C80" s="11">
        <v>0.19051611911174465</v>
      </c>
      <c r="D80" s="11">
        <f t="shared" ref="D80" si="59">C80-B80</f>
        <v>9.9808463042613191E-2</v>
      </c>
      <c r="E80" s="11">
        <v>6.5158928847011521E-2</v>
      </c>
      <c r="F80" s="11">
        <f t="shared" ref="F80" si="60">SUM(D80:E80)</f>
        <v>0.16496739188962473</v>
      </c>
      <c r="G80" s="200">
        <f t="shared" si="52"/>
        <v>3.6749747711068093E-2</v>
      </c>
      <c r="I80" s="11" t="str">
        <f t="shared" si="58"/>
        <v>Sales and customer service occupations</v>
      </c>
      <c r="J80" s="11">
        <v>5.9572970476577902</v>
      </c>
      <c r="K80" s="11">
        <v>6.6591735938234242</v>
      </c>
      <c r="L80" s="11">
        <v>0.70187654616563422</v>
      </c>
      <c r="M80" s="11">
        <v>2.7676689791044469</v>
      </c>
      <c r="N80" s="11">
        <v>3.4695455252700813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0.1922008447446569</v>
      </c>
      <c r="C81" s="11">
        <v>0.39493403795124221</v>
      </c>
      <c r="D81" s="11">
        <f t="shared" si="50"/>
        <v>0.20273319320658531</v>
      </c>
      <c r="E81" s="11">
        <v>0.15466701060030993</v>
      </c>
      <c r="F81" s="11">
        <f t="shared" si="51"/>
        <v>0.35740020380689524</v>
      </c>
      <c r="G81" s="200">
        <f t="shared" si="52"/>
        <v>4.0145076121224976E-2</v>
      </c>
      <c r="I81" s="11" t="str">
        <f t="shared" si="58"/>
        <v>Process, plant and machine operatives</v>
      </c>
      <c r="J81" s="11">
        <v>5.4129769100942005</v>
      </c>
      <c r="K81" s="11">
        <v>8.5429739417492847</v>
      </c>
      <c r="L81" s="11">
        <v>3.1299970316550842</v>
      </c>
      <c r="M81" s="11">
        <v>3.3037103050611378</v>
      </c>
      <c r="N81" s="11">
        <v>6.4337073367162221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1.0899672053119063</v>
      </c>
      <c r="C82" s="11">
        <v>2.9682657007882498</v>
      </c>
      <c r="D82" s="11">
        <f t="shared" si="50"/>
        <v>1.8782984954763435</v>
      </c>
      <c r="E82" s="11">
        <v>1.0815300987466978</v>
      </c>
      <c r="F82" s="11">
        <f t="shared" si="51"/>
        <v>2.9598285942230413</v>
      </c>
      <c r="G82" s="200">
        <f t="shared" si="52"/>
        <v>4.7023407289337849E-2</v>
      </c>
      <c r="I82" s="11" t="str">
        <f t="shared" si="58"/>
        <v>Elementary occupations</v>
      </c>
      <c r="J82" s="11">
        <v>5.2078182632222756</v>
      </c>
      <c r="K82" s="11">
        <v>5.3860942929127971</v>
      </c>
      <c r="L82" s="11">
        <v>0.1782760296905207</v>
      </c>
      <c r="M82" s="11">
        <v>2.523036753099333</v>
      </c>
      <c r="N82" s="11">
        <v>2.701312782789854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0.16405539928600962</v>
      </c>
      <c r="C83" s="11">
        <v>0.40134552010407287</v>
      </c>
      <c r="D83" s="11">
        <f t="shared" ref="D83:D84" si="61">C83-B83</f>
        <v>0.23729012081806325</v>
      </c>
      <c r="E83" s="11">
        <v>0.14375902212908875</v>
      </c>
      <c r="F83" s="11">
        <f t="shared" ref="F83:F84" si="62">SUM(D83:E83)</f>
        <v>0.38104914294715198</v>
      </c>
      <c r="G83" s="200">
        <f t="shared" si="52"/>
        <v>4.2845318016769385E-2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1.2160049485592064E-2</v>
      </c>
      <c r="C84" s="11">
        <v>2.3669958820855406E-2</v>
      </c>
      <c r="D84" s="11">
        <f t="shared" si="61"/>
        <v>1.1509909335263342E-2</v>
      </c>
      <c r="E84" s="11">
        <v>8.8361364218991923E-3</v>
      </c>
      <c r="F84" s="11">
        <f t="shared" si="62"/>
        <v>2.0346045757162534E-2</v>
      </c>
      <c r="G84" s="200">
        <f t="shared" si="52"/>
        <v>3.7083372136374138E-2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0.60612539233146234</v>
      </c>
      <c r="C85" s="11">
        <v>1.3399077101742047</v>
      </c>
      <c r="D85" s="11">
        <f t="shared" si="50"/>
        <v>0.73378231784274239</v>
      </c>
      <c r="E85" s="11">
        <v>0.42453324218361244</v>
      </c>
      <c r="F85" s="11">
        <f t="shared" si="51"/>
        <v>1.1583155600263548</v>
      </c>
      <c r="G85" s="200">
        <f t="shared" si="52"/>
        <v>3.6024815093041118E-2</v>
      </c>
      <c r="I85" s="11" t="str">
        <f>I74</f>
        <v>Managers, directors and senior officials</v>
      </c>
      <c r="J85" s="11">
        <f t="array" ref="J85:J93">MMULT(aggregation!$B$13:$AA$21,B210:B235)</f>
        <v>4.9477208836187474</v>
      </c>
      <c r="K85" s="11">
        <f t="array" ref="K85:K93">MMULT(aggregation!$B$13:$AA$21,C210:C235)</f>
        <v>4.7294734709633719</v>
      </c>
      <c r="L85" s="11">
        <f t="array" ref="L85:L93">MMULT(aggregation!$B$13:$AA$21,D210:D235)</f>
        <v>-0.21824741265537595</v>
      </c>
      <c r="M85" s="11">
        <f t="array" ref="M85:M93">MMULT(aggregation!$B$13:$AA$21,E210:E235)</f>
        <v>2.6158386632262536</v>
      </c>
      <c r="N85" s="11">
        <f t="array" ref="N85:N93">MMULT(aggregation!$B$13:$AA$21,F210:F235)</f>
        <v>2.3975912505708781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0.22377736864222647</v>
      </c>
      <c r="C86" s="11">
        <v>0.67793005414245822</v>
      </c>
      <c r="D86" s="11">
        <f t="shared" si="50"/>
        <v>0.45415268550023175</v>
      </c>
      <c r="E86" s="11">
        <v>0.20884711211794266</v>
      </c>
      <c r="F86" s="11">
        <f t="shared" si="51"/>
        <v>0.6629997976181744</v>
      </c>
      <c r="G86" s="200">
        <f t="shared" si="52"/>
        <v>4.4927908136544792E-2</v>
      </c>
      <c r="I86" s="11" t="str">
        <f>I75</f>
        <v>Professional occupations</v>
      </c>
      <c r="J86" s="11">
        <v>5.3853255776166815</v>
      </c>
      <c r="K86" s="11">
        <v>4.7675325893088676</v>
      </c>
      <c r="L86" s="11">
        <v>-0.61779298830781371</v>
      </c>
      <c r="M86" s="11">
        <v>2.2982741713035311</v>
      </c>
      <c r="N86" s="11">
        <v>1.6804811829957174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0.12789855099035652</v>
      </c>
      <c r="C87" s="11">
        <v>0.4411365349142839</v>
      </c>
      <c r="D87" s="11">
        <f t="shared" ref="D87:D88" si="63">C87-B87</f>
        <v>0.31323798392392738</v>
      </c>
      <c r="E87" s="11">
        <v>0.13195261354605528</v>
      </c>
      <c r="F87" s="11">
        <f t="shared" ref="F87:F88" si="64">SUM(D87:E87)</f>
        <v>0.44519059746998269</v>
      </c>
      <c r="G87" s="200">
        <f t="shared" si="52"/>
        <v>4.8392574329845672E-2</v>
      </c>
      <c r="I87" s="11" t="str">
        <f>I76</f>
        <v>Associate professional occupations</v>
      </c>
      <c r="J87" s="11">
        <v>5.8808966242116849</v>
      </c>
      <c r="K87" s="11">
        <v>4.8254546872247879</v>
      </c>
      <c r="L87" s="11">
        <v>-1.0554419369868973</v>
      </c>
      <c r="M87" s="11">
        <v>2.2318331789971069</v>
      </c>
      <c r="N87" s="11">
        <v>1.1763912420102098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0.17863678834319591</v>
      </c>
      <c r="C88" s="11">
        <v>0.53599360332949986</v>
      </c>
      <c r="D88" s="11">
        <f t="shared" si="63"/>
        <v>0.35735681498630395</v>
      </c>
      <c r="E88" s="11">
        <v>0.21024062094030926</v>
      </c>
      <c r="F88" s="11">
        <f t="shared" si="64"/>
        <v>0.56759743592661316</v>
      </c>
      <c r="G88" s="200">
        <f t="shared" si="52"/>
        <v>5.3228948802189313E-2</v>
      </c>
      <c r="I88" s="11" t="str">
        <f>I77</f>
        <v>Administrative and secretarial occupations</v>
      </c>
      <c r="J88" s="11">
        <v>8.6379031335217054</v>
      </c>
      <c r="K88" s="11">
        <v>5.2544168465743457</v>
      </c>
      <c r="L88" s="11">
        <v>-3.3834862869473596</v>
      </c>
      <c r="M88" s="11">
        <v>3.2187408405384841</v>
      </c>
      <c r="N88" s="11">
        <v>-0.16474544640887534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5.6643966231738341E-2</v>
      </c>
      <c r="C89" s="11">
        <v>0.15123654755859753</v>
      </c>
      <c r="D89" s="11">
        <f t="shared" si="50"/>
        <v>9.4592581326859188E-2</v>
      </c>
      <c r="E89" s="11">
        <v>5.1928777155206621E-2</v>
      </c>
      <c r="F89" s="11">
        <f t="shared" si="51"/>
        <v>0.14652135848206582</v>
      </c>
      <c r="G89" s="200">
        <f t="shared" si="52"/>
        <v>4.433013576736311E-2</v>
      </c>
      <c r="I89" s="11" t="str">
        <f t="shared" ref="I89:I93" si="65">I78</f>
        <v>Skilled trades occupations</v>
      </c>
      <c r="J89" s="11">
        <v>9.3268939367515422</v>
      </c>
      <c r="K89" s="11">
        <v>8.9984231762450744</v>
      </c>
      <c r="L89" s="11">
        <v>-0.32847076050646651</v>
      </c>
      <c r="M89" s="11">
        <v>4.1382455265485509</v>
      </c>
      <c r="N89" s="11">
        <v>3.809774766042084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0.5391209888698002</v>
      </c>
      <c r="C90" s="11">
        <v>1.6477334601501821</v>
      </c>
      <c r="D90" s="11">
        <f t="shared" ref="D90" si="66">C90-B90</f>
        <v>1.1086124712803818</v>
      </c>
      <c r="E90" s="11">
        <v>0.57333385252722446</v>
      </c>
      <c r="F90" s="11">
        <f t="shared" ref="F90" si="67">SUM(D90:E90)</f>
        <v>1.6819463238076062</v>
      </c>
      <c r="G90" s="200">
        <f t="shared" ref="G90:G91" si="68">IF(B90&gt;0,(1+(E90/B90))^(1/($C$6-$B$6))-1,0)</f>
        <v>4.9477366179215609E-2</v>
      </c>
      <c r="I90" s="11" t="str">
        <f t="shared" si="65"/>
        <v>Caring, leisure and other service occupations</v>
      </c>
      <c r="J90" s="11">
        <v>8.3650628172177264</v>
      </c>
      <c r="K90" s="11">
        <v>7.2621088060558279</v>
      </c>
      <c r="L90" s="11">
        <v>-1.1029540111619003</v>
      </c>
      <c r="M90" s="11">
        <v>4.2643714970873434</v>
      </c>
      <c r="N90" s="11">
        <v>3.1614174859254436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31.968841098429124</v>
      </c>
      <c r="C91" s="11">
        <f t="shared" ref="C91:F91" si="69">SUM(C65:C90)</f>
        <v>59.85308862285504</v>
      </c>
      <c r="D91" s="11">
        <f t="shared" si="69"/>
        <v>27.884247524425906</v>
      </c>
      <c r="E91" s="11">
        <f t="shared" si="69"/>
        <v>22.4751073873134</v>
      </c>
      <c r="F91" s="11">
        <f t="shared" si="69"/>
        <v>50.359354911739317</v>
      </c>
      <c r="G91" s="200">
        <f t="shared" si="68"/>
        <v>3.6131430735401482E-2</v>
      </c>
      <c r="I91" s="11" t="str">
        <f t="shared" si="65"/>
        <v>Sales and customer service occupations</v>
      </c>
      <c r="J91" s="11">
        <v>5.7733546176324069</v>
      </c>
      <c r="K91" s="11">
        <v>5.199326125424113</v>
      </c>
      <c r="L91" s="11">
        <v>-0.57402849220829344</v>
      </c>
      <c r="M91" s="11">
        <v>2.7372167273139087</v>
      </c>
      <c r="N91" s="11">
        <v>2.1631882351056153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7.7593873961555886</v>
      </c>
      <c r="K92" s="11">
        <v>10.820506575579355</v>
      </c>
      <c r="L92" s="11">
        <v>3.0611191794237667</v>
      </c>
      <c r="M92" s="11">
        <v>5.1824618565077412</v>
      </c>
      <c r="N92" s="11">
        <v>8.2435810359315091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8.888427644993488</v>
      </c>
      <c r="K93" s="11">
        <v>9.4020317564961555</v>
      </c>
      <c r="L93" s="11">
        <v>0.51360411150266749</v>
      </c>
      <c r="M93" s="11">
        <v>4.7684712515422465</v>
      </c>
      <c r="N93" s="11">
        <v>5.282075363044914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5.9392015323362015</v>
      </c>
      <c r="C94" s="11">
        <v>6.734643325537383</v>
      </c>
      <c r="D94" s="11">
        <f>C94-B94</f>
        <v>0.79544179320118147</v>
      </c>
      <c r="E94" s="11">
        <v>3.5588018070419976</v>
      </c>
      <c r="F94" s="11">
        <f>SUM(D94:E94)</f>
        <v>4.354243600243179</v>
      </c>
      <c r="G94" s="200">
        <f>IF(B94&gt;0,(1+(E94/B94))^(1/($C$6-$B$6))-1,0)</f>
        <v>3.1795470553407146E-2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1.926965705917284</v>
      </c>
      <c r="C95" s="11">
        <v>3.241517540514625</v>
      </c>
      <c r="D95" s="11">
        <f t="shared" ref="D95:D118" si="72">C95-B95</f>
        <v>1.314551834597341</v>
      </c>
      <c r="E95" s="11">
        <v>1.80481640113616</v>
      </c>
      <c r="F95" s="11">
        <f t="shared" ref="F95:F118" si="73">SUM(D95:E95)</f>
        <v>3.1193682357335009</v>
      </c>
      <c r="G95" s="200">
        <f t="shared" ref="G95:G120" si="74">IF(B95&gt;0,(1+(E95/B95))^(1/($C$6-$B$6))-1,0)</f>
        <v>4.5047793982543327E-2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5.9897533087859589</v>
      </c>
      <c r="C96" s="11">
        <v>6.364197636718842</v>
      </c>
      <c r="D96" s="11">
        <f t="shared" si="72"/>
        <v>0.37444432793288307</v>
      </c>
      <c r="E96" s="11">
        <v>2.4398959633132082</v>
      </c>
      <c r="F96" s="11">
        <f t="shared" si="73"/>
        <v>2.8143402912460913</v>
      </c>
      <c r="G96" s="200">
        <f t="shared" si="74"/>
        <v>2.3041782521743936E-2</v>
      </c>
      <c r="I96" s="11" t="str">
        <f>I85</f>
        <v>Managers, directors and senior officials</v>
      </c>
      <c r="J96" s="11">
        <f t="array" ref="J96:J104">MMULT(aggregation!$B$13:$AA$21,B239:B264)</f>
        <v>3.4603260685905681</v>
      </c>
      <c r="K96" s="11">
        <f t="array" ref="K96:K104">MMULT(aggregation!$B$13:$AA$21,C239:C264)</f>
        <v>2.2647585707274938</v>
      </c>
      <c r="L96" s="11">
        <f t="array" ref="L96:L104">MMULT(aggregation!$B$13:$AA$21,D239:D264)</f>
        <v>-1.1955674978630744</v>
      </c>
      <c r="M96" s="11">
        <f t="array" ref="M96:M104">MMULT(aggregation!$B$13:$AA$21,E239:E264)</f>
        <v>1.332735826118332</v>
      </c>
      <c r="N96" s="11">
        <f t="array" ref="N96:N104">MMULT(aggregation!$B$13:$AA$21,F239:F264)</f>
        <v>0.13716832825525771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6.5879725289770139</v>
      </c>
      <c r="C97" s="11">
        <v>7.7199171956599466</v>
      </c>
      <c r="D97" s="11">
        <f t="shared" si="72"/>
        <v>1.1319446666829327</v>
      </c>
      <c r="E97" s="11">
        <v>4.3186440428630304</v>
      </c>
      <c r="F97" s="11">
        <f t="shared" si="73"/>
        <v>5.4505887095459631</v>
      </c>
      <c r="G97" s="200">
        <f t="shared" si="74"/>
        <v>3.4179403964592847E-2</v>
      </c>
      <c r="I97" s="11" t="str">
        <f>I86</f>
        <v>Professional occupations</v>
      </c>
      <c r="J97" s="11">
        <v>3.1361473018690518</v>
      </c>
      <c r="K97" s="11">
        <v>1.765801367271405</v>
      </c>
      <c r="L97" s="11">
        <v>-1.3703459345976472</v>
      </c>
      <c r="M97" s="11">
        <v>0.94368523754014733</v>
      </c>
      <c r="N97" s="11">
        <v>-0.42666069705749987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3.4970982114834608</v>
      </c>
      <c r="C98" s="11">
        <v>2.1427318190888536</v>
      </c>
      <c r="D98" s="11">
        <f t="shared" ref="D98" si="75">C98-B98</f>
        <v>-1.3543663923946072</v>
      </c>
      <c r="E98" s="11">
        <v>1.4862500438414123</v>
      </c>
      <c r="F98" s="11">
        <f t="shared" ref="F98" si="76">SUM(D98:E98)</f>
        <v>0.13188365144680514</v>
      </c>
      <c r="G98" s="200">
        <f t="shared" si="74"/>
        <v>2.3892182852389032E-2</v>
      </c>
      <c r="I98" s="11" t="str">
        <f>I87</f>
        <v>Associate professional occupations</v>
      </c>
      <c r="J98" s="11">
        <v>3.4318059911856746</v>
      </c>
      <c r="K98" s="11">
        <v>1.7276810025819653</v>
      </c>
      <c r="L98" s="11">
        <v>-1.7041249886037095</v>
      </c>
      <c r="M98" s="11">
        <v>0.91227369051816276</v>
      </c>
      <c r="N98" s="11">
        <v>-0.79185129808554677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6.7660108169609972</v>
      </c>
      <c r="C99" s="11">
        <v>8.2014346280562744</v>
      </c>
      <c r="D99" s="11">
        <f t="shared" si="72"/>
        <v>1.4354238110952773</v>
      </c>
      <c r="E99" s="11">
        <v>4.0092031123446237</v>
      </c>
      <c r="F99" s="11">
        <f t="shared" si="73"/>
        <v>5.444626923439901</v>
      </c>
      <c r="G99" s="200">
        <f t="shared" si="74"/>
        <v>3.1508665874385056E-2</v>
      </c>
      <c r="I99" s="11" t="str">
        <f>I88</f>
        <v>Administrative and secretarial occupations</v>
      </c>
      <c r="J99" s="11">
        <v>4.3845425816588213</v>
      </c>
      <c r="K99" s="11">
        <v>1.0095303405189169</v>
      </c>
      <c r="L99" s="11">
        <v>-3.3750122411399044</v>
      </c>
      <c r="M99" s="11">
        <v>1.000680129837596</v>
      </c>
      <c r="N99" s="11">
        <v>-2.3743321113023086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1.4269496351810582</v>
      </c>
      <c r="C100" s="11">
        <v>1.4357779305831559</v>
      </c>
      <c r="D100" s="11">
        <f t="shared" si="72"/>
        <v>8.82829540209773E-3</v>
      </c>
      <c r="E100" s="11">
        <v>0.60158953216391309</v>
      </c>
      <c r="F100" s="11">
        <f t="shared" si="73"/>
        <v>0.61041782756601082</v>
      </c>
      <c r="G100" s="200">
        <f t="shared" si="74"/>
        <v>2.3728946835393172E-2</v>
      </c>
      <c r="I100" s="11" t="str">
        <f t="shared" ref="I100:I104" si="77">I89</f>
        <v>Skilled trades occupations</v>
      </c>
      <c r="J100" s="11">
        <v>5.2235185459680888</v>
      </c>
      <c r="K100" s="11">
        <v>3.1144720379571593</v>
      </c>
      <c r="L100" s="11">
        <v>-2.1090465080109295</v>
      </c>
      <c r="M100" s="11">
        <v>1.6190608061766061</v>
      </c>
      <c r="N100" s="11">
        <v>-0.48998570183432305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2.3378288571758739</v>
      </c>
      <c r="C101" s="11">
        <v>3.0923479400956744</v>
      </c>
      <c r="D101" s="11">
        <f t="shared" si="72"/>
        <v>0.75451908291980052</v>
      </c>
      <c r="E101" s="11">
        <v>1.7645743258067805</v>
      </c>
      <c r="F101" s="11">
        <f t="shared" si="73"/>
        <v>2.5190934087265813</v>
      </c>
      <c r="G101" s="200">
        <f t="shared" si="74"/>
        <v>3.8201634693908249E-2</v>
      </c>
      <c r="I101" s="11" t="str">
        <f t="shared" si="77"/>
        <v>Caring, leisure and other service occupations</v>
      </c>
      <c r="J101" s="11">
        <v>1.9688136909119576</v>
      </c>
      <c r="K101" s="11">
        <v>1.1185683330041729</v>
      </c>
      <c r="L101" s="11">
        <v>-0.85024535790778455</v>
      </c>
      <c r="M101" s="11">
        <v>0.57728695919423922</v>
      </c>
      <c r="N101" s="11">
        <v>-0.27295839871354532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0.89880540265967523</v>
      </c>
      <c r="C102" s="11">
        <v>1.7189230876902477</v>
      </c>
      <c r="D102" s="11">
        <f t="shared" si="72"/>
        <v>0.82011768503057247</v>
      </c>
      <c r="E102" s="11">
        <v>0.56770749462530967</v>
      </c>
      <c r="F102" s="11">
        <f t="shared" si="73"/>
        <v>1.387825179655882</v>
      </c>
      <c r="G102" s="200">
        <f t="shared" si="74"/>
        <v>3.3176884001475226E-2</v>
      </c>
      <c r="I102" s="11" t="str">
        <f t="shared" si="77"/>
        <v>Sales and customer service occupations</v>
      </c>
      <c r="J102" s="11">
        <v>3.4779663911725218</v>
      </c>
      <c r="K102" s="11">
        <v>1.5174404555862038</v>
      </c>
      <c r="L102" s="11">
        <v>-1.9605259355863183</v>
      </c>
      <c r="M102" s="11">
        <v>0.89935277992636553</v>
      </c>
      <c r="N102" s="11">
        <v>-1.0611731556599526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2.2262348924833191</v>
      </c>
      <c r="C103" s="11">
        <v>2.4256126966404077</v>
      </c>
      <c r="D103" s="11">
        <f t="shared" ref="D103:D104" si="78">C103-B103</f>
        <v>0.19937780415708861</v>
      </c>
      <c r="E103" s="11">
        <v>1.0945307959182018</v>
      </c>
      <c r="F103" s="11">
        <f t="shared" ref="F103:F104" si="79">SUM(D103:E103)</f>
        <v>1.2939086000752904</v>
      </c>
      <c r="G103" s="200">
        <f t="shared" si="74"/>
        <v>2.7017435298449799E-2</v>
      </c>
      <c r="I103" s="11" t="str">
        <f t="shared" si="77"/>
        <v>Process, plant and machine operatives</v>
      </c>
      <c r="J103" s="11">
        <v>6.3023470092313598</v>
      </c>
      <c r="K103" s="11">
        <v>4.1470879055880516</v>
      </c>
      <c r="L103" s="11">
        <v>-2.1552591036433082</v>
      </c>
      <c r="M103" s="11">
        <v>2.395618453424404</v>
      </c>
      <c r="N103" s="11">
        <v>0.24035934978109585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4.6835970983958255</v>
      </c>
      <c r="C104" s="11">
        <v>4.8138758779948585</v>
      </c>
      <c r="D104" s="11">
        <f t="shared" si="78"/>
        <v>0.130278779599033</v>
      </c>
      <c r="E104" s="11">
        <v>2.4044137379387389</v>
      </c>
      <c r="F104" s="11">
        <f t="shared" si="79"/>
        <v>2.5346925175377719</v>
      </c>
      <c r="G104" s="200">
        <f t="shared" si="74"/>
        <v>2.8007594286719728E-2</v>
      </c>
      <c r="I104" s="11" t="str">
        <f t="shared" si="77"/>
        <v>Elementary occupations</v>
      </c>
      <c r="J104" s="11">
        <v>7.909704243929184</v>
      </c>
      <c r="K104" s="11">
        <v>4.8594546740082105</v>
      </c>
      <c r="L104" s="11">
        <v>-3.0502495699209735</v>
      </c>
      <c r="M104" s="11">
        <v>2.6675765568620591</v>
      </c>
      <c r="N104" s="11">
        <v>-0.38267301305891432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6.1699482063265227</v>
      </c>
      <c r="C105" s="11">
        <v>7.3259774840214682</v>
      </c>
      <c r="D105" s="11">
        <f t="shared" si="72"/>
        <v>1.1560292776949455</v>
      </c>
      <c r="E105" s="11">
        <v>3.7586273098537486</v>
      </c>
      <c r="F105" s="11">
        <f t="shared" si="73"/>
        <v>4.9146565875486941</v>
      </c>
      <c r="G105" s="200">
        <f t="shared" si="74"/>
        <v>3.2223387906517242E-2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0.94466805482543059</v>
      </c>
      <c r="C106" s="11">
        <v>1.7735923644934091</v>
      </c>
      <c r="D106" s="11">
        <f t="shared" si="72"/>
        <v>0.82892430966797848</v>
      </c>
      <c r="E106" s="11">
        <v>0.90543583647442005</v>
      </c>
      <c r="F106" s="11">
        <f t="shared" si="73"/>
        <v>1.7343601461423985</v>
      </c>
      <c r="G106" s="200">
        <f t="shared" si="74"/>
        <v>4.5830072852407255E-2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0.4703264484424558</v>
      </c>
      <c r="C107" s="11">
        <v>0.74486925478234378</v>
      </c>
      <c r="D107" s="11">
        <f t="shared" si="72"/>
        <v>0.27454280633988798</v>
      </c>
      <c r="E107" s="11">
        <v>0.40856887894094102</v>
      </c>
      <c r="F107" s="11">
        <f t="shared" si="73"/>
        <v>0.683111685280829</v>
      </c>
      <c r="G107" s="200">
        <f t="shared" si="74"/>
        <v>4.2563501582067342E-2</v>
      </c>
      <c r="I107" s="11" t="str">
        <f>I96</f>
        <v>Managers, directors and senior officials</v>
      </c>
      <c r="J107" s="11">
        <f t="array" ref="J107:J115">MMULT(aggregation!$B$13:$AA$21,B268:B293)</f>
        <v>1.2758719939193024</v>
      </c>
      <c r="K107" s="11">
        <f t="array" ref="K107:K115">MMULT(aggregation!$B$13:$AA$21,C268:C293)</f>
        <v>0.70060156838995857</v>
      </c>
      <c r="L107" s="11">
        <f t="array" ref="L107:L115">MMULT(aggregation!$B$13:$AA$21,D268:D293)</f>
        <v>-0.57527042552934393</v>
      </c>
      <c r="M107" s="11">
        <f t="array" ref="M107:M115">MMULT(aggregation!$B$13:$AA$21,E268:E293)</f>
        <v>0.3248949127110855</v>
      </c>
      <c r="N107" s="11">
        <f t="array" ref="N107:N115">MMULT(aggregation!$B$13:$AA$21,F268:F293)</f>
        <v>-0.25037551281825843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0.61988609308421794</v>
      </c>
      <c r="C108" s="11">
        <v>0.97475802033669345</v>
      </c>
      <c r="D108" s="11">
        <f t="shared" si="72"/>
        <v>0.35487192725247552</v>
      </c>
      <c r="E108" s="11">
        <v>0.40629740475466924</v>
      </c>
      <c r="F108" s="11">
        <f t="shared" si="73"/>
        <v>0.76116933200714476</v>
      </c>
      <c r="G108" s="200">
        <f t="shared" si="74"/>
        <v>3.4175414083779554E-2</v>
      </c>
      <c r="I108" s="11" t="str">
        <f>I97</f>
        <v>Professional occupations</v>
      </c>
      <c r="J108" s="11">
        <v>1.1967090468176473</v>
      </c>
      <c r="K108" s="11">
        <v>0.79855038003779555</v>
      </c>
      <c r="L108" s="11">
        <v>-0.39815866677985173</v>
      </c>
      <c r="M108" s="11">
        <v>0.34398300320914499</v>
      </c>
      <c r="N108" s="11">
        <v>-5.4175663570706759E-2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0.30776601371591211</v>
      </c>
      <c r="C109" s="11">
        <v>0.44495022966308667</v>
      </c>
      <c r="D109" s="11">
        <f t="shared" ref="D109" si="80">C109-B109</f>
        <v>0.13718421594717456</v>
      </c>
      <c r="E109" s="11">
        <v>0.19822808247393434</v>
      </c>
      <c r="F109" s="11">
        <f t="shared" ref="F109" si="81">SUM(D109:E109)</f>
        <v>0.33541229842110887</v>
      </c>
      <c r="G109" s="200">
        <f t="shared" si="74"/>
        <v>3.3701118063954816E-2</v>
      </c>
      <c r="I109" s="11" t="str">
        <f>I98</f>
        <v>Associate professional occupations</v>
      </c>
      <c r="J109" s="11">
        <v>1.2006683421207041</v>
      </c>
      <c r="K109" s="11">
        <v>0.78618701417588421</v>
      </c>
      <c r="L109" s="11">
        <v>-0.41448132794481973</v>
      </c>
      <c r="M109" s="11">
        <v>0.29867386687558295</v>
      </c>
      <c r="N109" s="11">
        <v>-0.11580746106923681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0.41761242685217281</v>
      </c>
      <c r="C110" s="11">
        <v>0.62680811364153943</v>
      </c>
      <c r="D110" s="11">
        <f t="shared" si="72"/>
        <v>0.20919568678936662</v>
      </c>
      <c r="E110" s="11">
        <v>0.30108389386976875</v>
      </c>
      <c r="F110" s="11">
        <f t="shared" si="73"/>
        <v>0.51027958065913537</v>
      </c>
      <c r="G110" s="200">
        <f t="shared" si="74"/>
        <v>3.6855256826960447E-2</v>
      </c>
      <c r="I110" s="11" t="str">
        <f>I99</f>
        <v>Administrative and secretarial occupations</v>
      </c>
      <c r="J110" s="11">
        <v>1.8124713003554938</v>
      </c>
      <c r="K110" s="11">
        <v>0.97096579565866936</v>
      </c>
      <c r="L110" s="11">
        <v>-0.84150550469682428</v>
      </c>
      <c r="M110" s="11">
        <v>0.4463667608868217</v>
      </c>
      <c r="N110" s="11">
        <v>-0.39513874381000269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3.4047242495610623</v>
      </c>
      <c r="C111" s="11">
        <v>5.153021877990942</v>
      </c>
      <c r="D111" s="11">
        <f>C111-B111</f>
        <v>1.7482976284298797</v>
      </c>
      <c r="E111" s="11">
        <v>2.8865455198864582</v>
      </c>
      <c r="F111" s="11">
        <f>SUM(D111:E111)</f>
        <v>4.6348431483163379</v>
      </c>
      <c r="G111" s="200">
        <f t="shared" si="74"/>
        <v>4.1782579457423807E-2</v>
      </c>
      <c r="I111" s="11" t="str">
        <f t="shared" ref="I111:I115" si="82">I100</f>
        <v>Skilled trades occupations</v>
      </c>
      <c r="J111" s="11">
        <v>3.5216896929406105</v>
      </c>
      <c r="K111" s="11">
        <v>0.96296966811674001</v>
      </c>
      <c r="L111" s="11">
        <v>-2.5587200248238706</v>
      </c>
      <c r="M111" s="11">
        <v>0.61877305948771499</v>
      </c>
      <c r="N111" s="11">
        <v>-1.9399469653361556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0.68751943036336349</v>
      </c>
      <c r="C112" s="11">
        <v>1.2097362568637613</v>
      </c>
      <c r="D112" s="11">
        <f t="shared" ref="D112:D113" si="83">C112-B112</f>
        <v>0.5222168265003978</v>
      </c>
      <c r="E112" s="11">
        <v>0.5969265498667311</v>
      </c>
      <c r="F112" s="11">
        <f t="shared" ref="F112:F113" si="84">SUM(D112:E112)</f>
        <v>1.1191433763671288</v>
      </c>
      <c r="G112" s="200">
        <f t="shared" si="74"/>
        <v>4.2546395668407566E-2</v>
      </c>
      <c r="I112" s="11" t="str">
        <f t="shared" si="82"/>
        <v>Caring, leisure and other service occupations</v>
      </c>
      <c r="J112" s="11">
        <v>0.91263240996876982</v>
      </c>
      <c r="K112" s="11">
        <v>0.43475107693168896</v>
      </c>
      <c r="L112" s="11">
        <v>-0.4778813330370808</v>
      </c>
      <c r="M112" s="11">
        <v>0.18498513226891911</v>
      </c>
      <c r="N112" s="11">
        <v>-0.29289620076816175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5.5276888359061915E-2</v>
      </c>
      <c r="C113" s="11">
        <v>8.1693053484631559E-2</v>
      </c>
      <c r="D113" s="11">
        <f t="shared" si="83"/>
        <v>2.6416165125569643E-2</v>
      </c>
      <c r="E113" s="11">
        <v>4.6197535843876432E-2</v>
      </c>
      <c r="F113" s="11">
        <f t="shared" si="84"/>
        <v>7.2613700969446082E-2</v>
      </c>
      <c r="G113" s="200">
        <f t="shared" si="74"/>
        <v>4.1327970456018104E-2</v>
      </c>
      <c r="I113" s="11" t="str">
        <f t="shared" si="82"/>
        <v>Sales and customer service occupations</v>
      </c>
      <c r="J113" s="11">
        <v>2.0894041929569953</v>
      </c>
      <c r="K113" s="11">
        <v>0.86998647544190022</v>
      </c>
      <c r="L113" s="11">
        <v>-1.2194177175150951</v>
      </c>
      <c r="M113" s="11">
        <v>0.36849356797051391</v>
      </c>
      <c r="N113" s="11">
        <v>-0.85092414954458118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2.31951631943679</v>
      </c>
      <c r="C114" s="11">
        <v>3.2501209083829066</v>
      </c>
      <c r="D114" s="11">
        <f t="shared" si="72"/>
        <v>0.93060458894611653</v>
      </c>
      <c r="E114" s="11">
        <v>1.4622029698814649</v>
      </c>
      <c r="F114" s="11">
        <f t="shared" si="73"/>
        <v>2.3928075588275814</v>
      </c>
      <c r="G114" s="200">
        <f t="shared" si="74"/>
        <v>3.3124808515762272E-2</v>
      </c>
      <c r="I114" s="11" t="str">
        <f t="shared" si="82"/>
        <v>Process, plant and machine operatives</v>
      </c>
      <c r="J114" s="11">
        <v>3.9422722722946575</v>
      </c>
      <c r="K114" s="11">
        <v>0.94642599701916363</v>
      </c>
      <c r="L114" s="11">
        <v>-2.9958462752754942</v>
      </c>
      <c r="M114" s="11">
        <v>0.72067519707983274</v>
      </c>
      <c r="N114" s="11">
        <v>-2.2751710781956613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0.93603575967331909</v>
      </c>
      <c r="C115" s="11">
        <v>1.7916003348328551</v>
      </c>
      <c r="D115" s="11">
        <f t="shared" si="72"/>
        <v>0.85556457515953599</v>
      </c>
      <c r="E115" s="11">
        <v>0.74350944184079959</v>
      </c>
      <c r="F115" s="11">
        <f t="shared" si="73"/>
        <v>1.5990740170003357</v>
      </c>
      <c r="G115" s="200">
        <f t="shared" si="74"/>
        <v>3.9744464886415365E-2</v>
      </c>
      <c r="I115" s="11" t="str">
        <f t="shared" si="82"/>
        <v>Elementary occupations</v>
      </c>
      <c r="J115" s="11">
        <v>4.9669696351081924</v>
      </c>
      <c r="K115" s="11">
        <v>1.7211157420534149</v>
      </c>
      <c r="L115" s="11">
        <v>-3.2458538930547771</v>
      </c>
      <c r="M115" s="11">
        <v>0.85731431602847885</v>
      </c>
      <c r="N115" s="11">
        <v>-2.3885395770262976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0.36013442350071001</v>
      </c>
      <c r="C116" s="11">
        <v>1.0371178575805444</v>
      </c>
      <c r="D116" s="11">
        <f t="shared" ref="D116:D117" si="85">C116-B116</f>
        <v>0.67698343407983441</v>
      </c>
      <c r="E116" s="11">
        <v>0.3895129877263086</v>
      </c>
      <c r="F116" s="11">
        <f t="shared" ref="F116:F117" si="86">SUM(D116:E116)</f>
        <v>1.066496421806143</v>
      </c>
      <c r="G116" s="200">
        <f t="shared" si="74"/>
        <v>5.0089124612470837E-2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0.6651433094732323</v>
      </c>
      <c r="C117" s="11">
        <v>1.3230773823196111</v>
      </c>
      <c r="D117" s="11">
        <f t="shared" si="85"/>
        <v>0.65793407284637884</v>
      </c>
      <c r="E117" s="11">
        <v>0.66589275855144903</v>
      </c>
      <c r="F117" s="11">
        <f t="shared" si="86"/>
        <v>1.3238268313978279</v>
      </c>
      <c r="G117" s="200">
        <f t="shared" si="74"/>
        <v>4.7333447044641153E-2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0.18513828610930297</v>
      </c>
      <c r="C118" s="11">
        <v>0.2338230972370503</v>
      </c>
      <c r="D118" s="11">
        <f t="shared" si="72"/>
        <v>4.8684811127747335E-2</v>
      </c>
      <c r="E118" s="11">
        <v>0.12922985263152695</v>
      </c>
      <c r="F118" s="11">
        <f t="shared" si="73"/>
        <v>0.17791466375927428</v>
      </c>
      <c r="G118" s="200">
        <f t="shared" si="74"/>
        <v>3.5927794673491498E-2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1.9464061834567805</v>
      </c>
      <c r="C119" s="11">
        <v>3.2416550042643348</v>
      </c>
      <c r="D119" s="11">
        <f t="shared" ref="D119" si="87">C119-B119</f>
        <v>1.2952488208075543</v>
      </c>
      <c r="E119" s="11">
        <v>1.737301504468703</v>
      </c>
      <c r="F119" s="11">
        <f t="shared" ref="F119" si="88">SUM(D119:E119)</f>
        <v>3.0325503252762571</v>
      </c>
      <c r="G119" s="200">
        <f t="shared" si="74"/>
        <v>4.3446321409138955E-2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61.770520083537001</v>
      </c>
      <c r="C120" s="11">
        <f t="shared" ref="C120:F120" si="89">SUM(C94:C119)</f>
        <v>77.103780918475437</v>
      </c>
      <c r="D120" s="11">
        <f t="shared" si="89"/>
        <v>15.333260834938443</v>
      </c>
      <c r="E120" s="11">
        <f t="shared" si="89"/>
        <v>38.685987784058177</v>
      </c>
      <c r="F120" s="11">
        <f t="shared" si="89"/>
        <v>54.01924861899662</v>
      </c>
      <c r="G120" s="200">
        <f t="shared" si="74"/>
        <v>3.2951160562182391E-2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1.232887303556345</v>
      </c>
      <c r="C123" s="11">
        <v>1.2227377734324696</v>
      </c>
      <c r="D123" s="11">
        <f>C123-B123</f>
        <v>-1.0149530123875428E-2</v>
      </c>
      <c r="E123" s="11">
        <v>0.63133651977530281</v>
      </c>
      <c r="F123" s="11">
        <f>SUM(D123:E123)</f>
        <v>0.62118698965142738</v>
      </c>
      <c r="G123" s="200">
        <f>IF(B123&gt;0,(1+(E123/B123))^(1/($C$6-$B$6))-1,0)</f>
        <v>2.7949181092523867E-2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0.58269234791266056</v>
      </c>
      <c r="C124" s="11">
        <v>0.89739429517925162</v>
      </c>
      <c r="D124" s="11">
        <f t="shared" ref="D124:D139" si="92">C124-B124</f>
        <v>0.31470194726659106</v>
      </c>
      <c r="E124" s="11">
        <v>0.49929553242705876</v>
      </c>
      <c r="F124" s="11">
        <f t="shared" ref="F124:F131" si="93">SUM(D124:E124)</f>
        <v>0.81399747969364977</v>
      </c>
      <c r="G124" s="200">
        <f t="shared" ref="G124:G147" si="94">IF(B124&gt;0,(1+(E124/B124))^(1/($C$6-$B$6))-1,0)</f>
        <v>4.2122738591777287E-2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0.64671965125461361</v>
      </c>
      <c r="C125" s="11">
        <v>0.70915371546232853</v>
      </c>
      <c r="D125" s="11">
        <f t="shared" si="92"/>
        <v>6.2434064207714912E-2</v>
      </c>
      <c r="E125" s="11">
        <v>0.25600198448066902</v>
      </c>
      <c r="F125" s="11">
        <f t="shared" si="93"/>
        <v>0.31843604868838393</v>
      </c>
      <c r="G125" s="200">
        <f t="shared" si="94"/>
        <v>2.248242752288232E-2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2.2399180439599635</v>
      </c>
      <c r="C126" s="11">
        <v>0.4725628781178155</v>
      </c>
      <c r="D126" s="11">
        <f t="shared" si="92"/>
        <v>-1.767355165842148</v>
      </c>
      <c r="E126" s="11">
        <v>0.45082478474204529</v>
      </c>
      <c r="F126" s="11">
        <f t="shared" si="93"/>
        <v>-1.3165303811001028</v>
      </c>
      <c r="G126" s="200">
        <f t="shared" si="94"/>
        <v>1.2300234716864811E-2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0.26472488072084688</v>
      </c>
      <c r="C127" s="11">
        <v>0.16509176397670361</v>
      </c>
      <c r="D127" s="11">
        <f t="shared" si="92"/>
        <v>-9.9633116744143269E-2</v>
      </c>
      <c r="E127" s="11">
        <v>5.1885303755688575E-2</v>
      </c>
      <c r="F127" s="11">
        <f t="shared" si="93"/>
        <v>-4.7747812988454694E-2</v>
      </c>
      <c r="G127" s="200">
        <f>IF(B127&gt;0,(1+(E127/B127))^(1/($C$6-$B$6))-1,0)</f>
        <v>1.2003484759771421E-2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0.73073218246391491</v>
      </c>
      <c r="C128" s="11">
        <v>0.72957906580109289</v>
      </c>
      <c r="D128" s="11">
        <f t="shared" si="92"/>
        <v>-1.1531166628220291E-3</v>
      </c>
      <c r="E128" s="11">
        <v>0.2762927021192923</v>
      </c>
      <c r="F128" s="11">
        <f t="shared" si="93"/>
        <v>0.27513958545647027</v>
      </c>
      <c r="G128" s="200">
        <f t="shared" si="94"/>
        <v>2.1610774314315462E-2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0.28228627752360713</v>
      </c>
      <c r="C129" s="11">
        <v>0.36090542139109677</v>
      </c>
      <c r="D129" s="11">
        <f t="shared" si="92"/>
        <v>7.8619143867489638E-2</v>
      </c>
      <c r="E129" s="11">
        <v>0.14209394810036466</v>
      </c>
      <c r="F129" s="11">
        <f t="shared" si="93"/>
        <v>0.2207130919678543</v>
      </c>
      <c r="G129" s="200">
        <f t="shared" si="94"/>
        <v>2.7553299628166661E-2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1.223485126059215</v>
      </c>
      <c r="C130" s="11">
        <v>0.55533841011248664</v>
      </c>
      <c r="D130" s="11">
        <f t="shared" si="92"/>
        <v>-0.66814671594672836</v>
      </c>
      <c r="E130" s="11">
        <v>0.36960201478156562</v>
      </c>
      <c r="F130" s="11">
        <f t="shared" si="93"/>
        <v>-0.29854470116516274</v>
      </c>
      <c r="G130" s="200">
        <f t="shared" si="94"/>
        <v>1.7753776457776871E-2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0.24681947676712593</v>
      </c>
      <c r="C131" s="11">
        <v>0.45555693941188191</v>
      </c>
      <c r="D131" s="11">
        <f t="shared" si="92"/>
        <v>0.20873746264475598</v>
      </c>
      <c r="E131" s="11">
        <v>0.13482749196466601</v>
      </c>
      <c r="F131" s="11">
        <f t="shared" si="93"/>
        <v>0.34356495460942199</v>
      </c>
      <c r="G131" s="200">
        <f t="shared" si="94"/>
        <v>2.9482162163618097E-2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0.3049311865439161</v>
      </c>
      <c r="C132" s="11">
        <v>0.41064334053571022</v>
      </c>
      <c r="D132" s="11">
        <f t="shared" si="92"/>
        <v>0.10571215399179412</v>
      </c>
      <c r="E132" s="11">
        <v>0.17618391477412057</v>
      </c>
      <c r="F132" s="11">
        <f t="shared" ref="F132:F133" si="95">SUM(D132:E132)</f>
        <v>0.28189606876591466</v>
      </c>
      <c r="G132" s="200">
        <f t="shared" si="94"/>
        <v>3.0868200475713703E-2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1.3931035290414882</v>
      </c>
      <c r="C133" s="11">
        <v>1.4998467998503169</v>
      </c>
      <c r="D133" s="11">
        <f t="shared" si="92"/>
        <v>0.10674327080882873</v>
      </c>
      <c r="E133" s="11">
        <v>0.70026185031343868</v>
      </c>
      <c r="F133" s="11">
        <f t="shared" si="95"/>
        <v>0.80700512112226741</v>
      </c>
      <c r="G133" s="200">
        <f t="shared" si="94"/>
        <v>2.7521165109885448E-2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2.3357355748716282</v>
      </c>
      <c r="C134" s="11">
        <v>2.74087018829497</v>
      </c>
      <c r="D134" s="11">
        <f t="shared" si="92"/>
        <v>0.40513461342334178</v>
      </c>
      <c r="E134" s="11">
        <v>1.4917653419805479</v>
      </c>
      <c r="F134" s="11">
        <f t="shared" ref="F134:F137" si="96">SUM(D134:E134)</f>
        <v>1.8968999554038897</v>
      </c>
      <c r="G134" s="200">
        <f t="shared" si="94"/>
        <v>3.3473730357345133E-2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0.45906227886146589</v>
      </c>
      <c r="C135" s="11">
        <v>0.58764018920360439</v>
      </c>
      <c r="D135" s="11">
        <f t="shared" si="92"/>
        <v>0.1285779103421385</v>
      </c>
      <c r="E135" s="11">
        <v>0.34613689026896793</v>
      </c>
      <c r="F135" s="11">
        <f t="shared" si="96"/>
        <v>0.47471480061110644</v>
      </c>
      <c r="G135" s="200">
        <f t="shared" si="94"/>
        <v>3.8170730860121349E-2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0.17601236378117369</v>
      </c>
      <c r="C136" s="11">
        <v>0.28005481151967043</v>
      </c>
      <c r="D136" s="11">
        <f t="shared" si="92"/>
        <v>0.10404244773849675</v>
      </c>
      <c r="E136" s="11">
        <v>0.16159027731478454</v>
      </c>
      <c r="F136" s="11">
        <f t="shared" si="96"/>
        <v>0.26563272505328128</v>
      </c>
      <c r="G136" s="200">
        <f t="shared" si="94"/>
        <v>4.437750921855832E-2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0.24625775484899559</v>
      </c>
      <c r="C137" s="11">
        <v>0.32878621363113453</v>
      </c>
      <c r="D137" s="11">
        <f t="shared" si="92"/>
        <v>8.2528458782138936E-2</v>
      </c>
      <c r="E137" s="11">
        <v>0.12462205179767412</v>
      </c>
      <c r="F137" s="11">
        <f t="shared" si="96"/>
        <v>0.20715051057981304</v>
      </c>
      <c r="G137" s="200">
        <f t="shared" si="94"/>
        <v>2.767600915466728E-2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0.23911183049302942</v>
      </c>
      <c r="C138" s="11">
        <v>0.3358601522553239</v>
      </c>
      <c r="D138" s="11">
        <f t="shared" si="92"/>
        <v>9.6748321762294476E-2</v>
      </c>
      <c r="E138" s="11">
        <v>0.15761930077845124</v>
      </c>
      <c r="F138" s="11">
        <f t="shared" ref="F138" si="97">SUM(D138:E138)</f>
        <v>0.25436762254074574</v>
      </c>
      <c r="G138" s="200">
        <f t="shared" si="94"/>
        <v>3.4331333318215362E-2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0.17446090228853559</v>
      </c>
      <c r="C139" s="11">
        <v>0.21867579954056388</v>
      </c>
      <c r="D139" s="11">
        <f t="shared" si="92"/>
        <v>4.421489725202829E-2</v>
      </c>
      <c r="E139" s="11">
        <v>0.11409744954094612</v>
      </c>
      <c r="F139" s="11">
        <f t="shared" ref="F139" si="98">SUM(D139:E139)</f>
        <v>0.1583123467929744</v>
      </c>
      <c r="G139" s="200">
        <f t="shared" si="94"/>
        <v>3.4115471344688508E-2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2.7575101044955384</v>
      </c>
      <c r="C140" s="11">
        <v>3.1183868861616784</v>
      </c>
      <c r="D140" s="11">
        <f>C140-B140</f>
        <v>0.36087678166614001</v>
      </c>
      <c r="E140" s="11">
        <v>1.7471913458802224</v>
      </c>
      <c r="F140" s="11">
        <f>SUM(D140:E140)</f>
        <v>2.1080681275463622</v>
      </c>
      <c r="G140" s="200">
        <f t="shared" si="94"/>
        <v>3.3260736589929341E-2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0.45611702191415765</v>
      </c>
      <c r="C141" s="11">
        <v>0.7254059266684113</v>
      </c>
      <c r="D141" s="11">
        <f t="shared" ref="D141:D147" si="99">C141-B141</f>
        <v>0.26928890475425366</v>
      </c>
      <c r="E141" s="11">
        <v>0.37211762963172634</v>
      </c>
      <c r="F141" s="11">
        <f t="shared" ref="F141:F142" si="100">SUM(D141:E141)</f>
        <v>0.64140653438598005</v>
      </c>
      <c r="G141" s="200">
        <f t="shared" si="94"/>
        <v>4.0571214496519792E-2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1.6094410476207303E-2</v>
      </c>
      <c r="C142" s="11">
        <v>2.0551841257885034E-2</v>
      </c>
      <c r="D142" s="11">
        <f t="shared" si="99"/>
        <v>4.4574307816777313E-3</v>
      </c>
      <c r="E142" s="11">
        <v>1.0344204228219796E-2</v>
      </c>
      <c r="F142" s="11">
        <f t="shared" si="100"/>
        <v>1.4801635009897528E-2</v>
      </c>
      <c r="G142" s="200">
        <f t="shared" si="94"/>
        <v>3.3643809903549649E-2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0.7853003920403776</v>
      </c>
      <c r="C143" s="11">
        <v>0.9872351916849138</v>
      </c>
      <c r="D143" s="11">
        <f t="shared" si="99"/>
        <v>0.2019347996445362</v>
      </c>
      <c r="E143" s="11">
        <v>0.46197816384371171</v>
      </c>
      <c r="F143" s="11">
        <f t="shared" ref="F143:F144" si="101">SUM(D143:E143)</f>
        <v>0.66391296348824791</v>
      </c>
      <c r="G143" s="200">
        <f t="shared" si="94"/>
        <v>3.132412286027364E-2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0.30110081872012479</v>
      </c>
      <c r="C144" s="11">
        <v>0.60430128971303687</v>
      </c>
      <c r="D144" s="11">
        <f t="shared" si="99"/>
        <v>0.30320047099291209</v>
      </c>
      <c r="E144" s="11">
        <v>0.25095118760048152</v>
      </c>
      <c r="F144" s="11">
        <f t="shared" si="101"/>
        <v>0.55415165859339366</v>
      </c>
      <c r="G144" s="200">
        <f t="shared" si="94"/>
        <v>4.1240863704644859E-2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0.16726964151015317</v>
      </c>
      <c r="C145" s="11">
        <v>0.35164844338234852</v>
      </c>
      <c r="D145" s="11">
        <f t="shared" si="99"/>
        <v>0.18437880187219535</v>
      </c>
      <c r="E145" s="11">
        <v>0.12971023904609449</v>
      </c>
      <c r="F145" s="11">
        <f t="shared" ref="F145:F146" si="102">SUM(D145:E145)</f>
        <v>0.31408904091828982</v>
      </c>
      <c r="G145" s="200">
        <f t="shared" si="94"/>
        <v>3.9012231344573989E-2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0.32443808505309996</v>
      </c>
      <c r="C146" s="11">
        <v>0.55948024687240339</v>
      </c>
      <c r="D146" s="11">
        <f t="shared" si="99"/>
        <v>0.23504216181930343</v>
      </c>
      <c r="E146" s="11">
        <v>0.28988657694232567</v>
      </c>
      <c r="F146" s="11">
        <f t="shared" si="102"/>
        <v>0.52492873876162904</v>
      </c>
      <c r="G146" s="200">
        <f t="shared" si="94"/>
        <v>4.3480669269742256E-2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0.12801102059850811</v>
      </c>
      <c r="C147" s="11">
        <v>0.17244812306821505</v>
      </c>
      <c r="D147" s="11">
        <f t="shared" si="99"/>
        <v>4.4437102469706946E-2</v>
      </c>
      <c r="E147" s="11">
        <v>9.0669351915759783E-2</v>
      </c>
      <c r="F147" s="11">
        <f t="shared" ref="F147" si="103">SUM(D147:E147)</f>
        <v>0.13510645438546673</v>
      </c>
      <c r="G147" s="200">
        <f t="shared" si="94"/>
        <v>3.6344538418246142E-2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0.91071444736726026</v>
      </c>
      <c r="C148" s="11">
        <v>1.5716037248735872</v>
      </c>
      <c r="D148" s="11">
        <f t="shared" ref="D148" si="104">C148-B148</f>
        <v>0.66088927750632698</v>
      </c>
      <c r="E148" s="11">
        <v>0.76124490892798247</v>
      </c>
      <c r="F148" s="11">
        <f t="shared" ref="F148" si="105">SUM(D148:E148)</f>
        <v>1.4221341864343096</v>
      </c>
      <c r="G148" s="200">
        <f t="shared" ref="G148:G149" si="106">IF(B148&gt;0,(1+(E148/B148))^(1/($C$6-$B$6))-1,0)</f>
        <v>4.1332842990463137E-2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18.625496653123957</v>
      </c>
      <c r="C149" s="11">
        <f t="shared" ref="C149:F149" si="107">SUM(C123:C148)</f>
        <v>20.081759431398901</v>
      </c>
      <c r="D149" s="11">
        <f t="shared" si="107"/>
        <v>1.4562627782749482</v>
      </c>
      <c r="E149" s="11">
        <f t="shared" si="107"/>
        <v>10.198530966932111</v>
      </c>
      <c r="F149" s="11">
        <f t="shared" si="107"/>
        <v>11.654793745207057</v>
      </c>
      <c r="G149" s="200">
        <f t="shared" si="106"/>
        <v>2.9539752476319681E-2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1.6659895255638126</v>
      </c>
      <c r="C152" s="11">
        <v>1.6206354107910048</v>
      </c>
      <c r="D152" s="11">
        <f>C152-B152</f>
        <v>-4.5354114772807819E-2</v>
      </c>
      <c r="E152" s="11">
        <v>0.83812682692500928</v>
      </c>
      <c r="F152" s="11">
        <f>SUM(D152:E152)</f>
        <v>0.79277271215220146</v>
      </c>
      <c r="G152" s="200">
        <f>IF(B152&gt;0,(1+(E152/B152))^(1/($C$6-$B$6))-1,0)</f>
        <v>2.7540186409146905E-2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0.62211676575976294</v>
      </c>
      <c r="C153" s="11">
        <v>0.94994175940472403</v>
      </c>
      <c r="D153" s="11">
        <f t="shared" ref="D153:D168" si="110">C153-B153</f>
        <v>0.32782499364496109</v>
      </c>
      <c r="E153" s="11">
        <v>0.50424811522636426</v>
      </c>
      <c r="F153" s="11">
        <f t="shared" ref="F153:F160" si="111">SUM(D153:E153)</f>
        <v>0.83207310887132535</v>
      </c>
      <c r="G153" s="200">
        <f t="shared" ref="G153:G155" si="112">IF(B153&gt;0,(1+(E153/B153))^(1/($C$6-$B$6))-1,0)</f>
        <v>4.03683852565353E-2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1.8074062254958683</v>
      </c>
      <c r="C154" s="11">
        <v>1.690197742343968</v>
      </c>
      <c r="D154" s="11">
        <f t="shared" si="110"/>
        <v>-0.11720848315190024</v>
      </c>
      <c r="E154" s="11">
        <v>0.60515748068335828</v>
      </c>
      <c r="F154" s="11">
        <f t="shared" si="111"/>
        <v>0.48794899753145804</v>
      </c>
      <c r="G154" s="200">
        <f t="shared" si="112"/>
        <v>1.9439681515601492E-2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0.41760238974203329</v>
      </c>
      <c r="C155" s="11">
        <v>0.46852726195402683</v>
      </c>
      <c r="D155" s="11">
        <f t="shared" si="110"/>
        <v>5.0924872211993544E-2</v>
      </c>
      <c r="E155" s="11">
        <v>0.22886545454677845</v>
      </c>
      <c r="F155" s="11">
        <f t="shared" si="111"/>
        <v>0.27979032675877202</v>
      </c>
      <c r="G155" s="200">
        <f t="shared" si="112"/>
        <v>2.9561427803112217E-2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0.12784636434418664</v>
      </c>
      <c r="C156" s="11">
        <v>8.8094432554655877E-2</v>
      </c>
      <c r="D156" s="11">
        <f t="shared" si="110"/>
        <v>-3.9751931789530764E-2</v>
      </c>
      <c r="E156" s="11">
        <v>5.0429795800396943E-2</v>
      </c>
      <c r="F156" s="11">
        <f t="shared" si="111"/>
        <v>1.0677864010866178E-2</v>
      </c>
      <c r="G156" s="200">
        <f>IF(B156&gt;0,(1+(E156/B156))^(1/($C$6-$B$6))-1,0)</f>
        <v>2.2414482428640969E-2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1.0782006230619838</v>
      </c>
      <c r="C157" s="11">
        <v>1.2904467767166303</v>
      </c>
      <c r="D157" s="11">
        <f t="shared" si="110"/>
        <v>0.2122461536546465</v>
      </c>
      <c r="E157" s="11">
        <v>0.58526986687632188</v>
      </c>
      <c r="F157" s="11">
        <f t="shared" si="111"/>
        <v>0.79751602053096837</v>
      </c>
      <c r="G157" s="200">
        <f t="shared" ref="G157:G178" si="113">IF(B157&gt;0,(1+(E157/B157))^(1/($C$6-$B$6))-1,0)</f>
        <v>2.9329378110620974E-2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0.62619276613663599</v>
      </c>
      <c r="C158" s="11">
        <v>0.51053367266314298</v>
      </c>
      <c r="D158" s="11">
        <f t="shared" si="110"/>
        <v>-0.11565909347349301</v>
      </c>
      <c r="E158" s="11">
        <v>0.19627153347503312</v>
      </c>
      <c r="F158" s="11">
        <f t="shared" si="111"/>
        <v>8.0612440001540109E-2</v>
      </c>
      <c r="G158" s="200">
        <f t="shared" si="113"/>
        <v>1.8342651860138615E-2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0.32137077576591094</v>
      </c>
      <c r="C159" s="11">
        <v>0.33717883027528484</v>
      </c>
      <c r="D159" s="11">
        <f t="shared" si="110"/>
        <v>1.5808054509373892E-2</v>
      </c>
      <c r="E159" s="11">
        <v>0.18140843961901112</v>
      </c>
      <c r="F159" s="11">
        <f t="shared" si="111"/>
        <v>0.19721649412838502</v>
      </c>
      <c r="G159" s="200">
        <f t="shared" si="113"/>
        <v>3.0286625923382715E-2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0.19998544174291683</v>
      </c>
      <c r="C160" s="11">
        <v>0.27166869875726724</v>
      </c>
      <c r="D160" s="11">
        <f t="shared" si="110"/>
        <v>7.168325701435041E-2</v>
      </c>
      <c r="E160" s="11">
        <v>9.3423645302758387E-2</v>
      </c>
      <c r="F160" s="11">
        <f t="shared" si="111"/>
        <v>0.16510690231710878</v>
      </c>
      <c r="G160" s="200">
        <f t="shared" si="113"/>
        <v>2.5884209637580424E-2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0.35974197166086569</v>
      </c>
      <c r="C161" s="11">
        <v>0.34743658261745541</v>
      </c>
      <c r="D161" s="11">
        <f t="shared" si="110"/>
        <v>-1.2305389043410275E-2</v>
      </c>
      <c r="E161" s="11">
        <v>0.15752465692260351</v>
      </c>
      <c r="F161" s="11">
        <f t="shared" ref="F161:F162" si="114">SUM(D161:E161)</f>
        <v>0.14521926787919323</v>
      </c>
      <c r="G161" s="200">
        <f t="shared" si="113"/>
        <v>2.4506905469956708E-2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1.2163383611935266</v>
      </c>
      <c r="C162" s="11">
        <v>1.2768295921787949</v>
      </c>
      <c r="D162" s="11">
        <f t="shared" si="110"/>
        <v>6.0491230985268318E-2</v>
      </c>
      <c r="E162" s="11">
        <v>0.58479607394536981</v>
      </c>
      <c r="F162" s="11">
        <f t="shared" si="114"/>
        <v>0.64528730493063813</v>
      </c>
      <c r="G162" s="200">
        <f t="shared" si="113"/>
        <v>2.6516926684959419E-2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2.1373870826165229</v>
      </c>
      <c r="C163" s="11">
        <v>2.3980630519350146</v>
      </c>
      <c r="D163" s="11">
        <f t="shared" si="110"/>
        <v>0.26067596931849168</v>
      </c>
      <c r="E163" s="11">
        <v>1.223816897294649</v>
      </c>
      <c r="F163" s="11">
        <f t="shared" ref="F163:F166" si="115">SUM(D163:E163)</f>
        <v>1.4844928666131407</v>
      </c>
      <c r="G163" s="200">
        <f t="shared" si="113"/>
        <v>3.0641072968353056E-2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0.35516702535281514</v>
      </c>
      <c r="C164" s="11">
        <v>0.41710798245051922</v>
      </c>
      <c r="D164" s="11">
        <f t="shared" si="110"/>
        <v>6.1940957097704086E-2</v>
      </c>
      <c r="E164" s="11">
        <v>0.23490242996627267</v>
      </c>
      <c r="F164" s="11">
        <f t="shared" si="115"/>
        <v>0.29684338706397673</v>
      </c>
      <c r="G164" s="200">
        <f t="shared" si="113"/>
        <v>3.4422677809334612E-2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0.29449066919463274</v>
      </c>
      <c r="C165" s="11">
        <v>0.48301878235946633</v>
      </c>
      <c r="D165" s="11">
        <f t="shared" si="110"/>
        <v>0.18852811316483359</v>
      </c>
      <c r="E165" s="11">
        <v>0.23989388540333551</v>
      </c>
      <c r="F165" s="11">
        <f t="shared" si="115"/>
        <v>0.42842199856816909</v>
      </c>
      <c r="G165" s="200">
        <f t="shared" si="113"/>
        <v>4.0524132781374345E-2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1.1191901594756939</v>
      </c>
      <c r="C166" s="11">
        <v>1.3112929982005295</v>
      </c>
      <c r="D166" s="11">
        <f t="shared" si="110"/>
        <v>0.19210283872483558</v>
      </c>
      <c r="E166" s="11">
        <v>0.52515975489249778</v>
      </c>
      <c r="F166" s="11">
        <f t="shared" si="115"/>
        <v>0.71726259361733335</v>
      </c>
      <c r="G166" s="200">
        <f t="shared" si="113"/>
        <v>2.5981091964094816E-2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0.34903446970624963</v>
      </c>
      <c r="C167" s="11">
        <v>0.46286344050021849</v>
      </c>
      <c r="D167" s="11">
        <f t="shared" si="110"/>
        <v>0.11382897079396886</v>
      </c>
      <c r="E167" s="11">
        <v>0.21837236474709898</v>
      </c>
      <c r="F167" s="11">
        <f t="shared" ref="F167" si="116">SUM(D167:E167)</f>
        <v>0.33220133554106784</v>
      </c>
      <c r="G167" s="200">
        <f t="shared" si="113"/>
        <v>3.2924113859831072E-2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0.1918442878732427</v>
      </c>
      <c r="C168" s="11">
        <v>0.24555172121774405</v>
      </c>
      <c r="D168" s="11">
        <f t="shared" si="110"/>
        <v>5.3707433344501343E-2</v>
      </c>
      <c r="E168" s="11">
        <v>0.11922316399401073</v>
      </c>
      <c r="F168" s="11">
        <f t="shared" ref="F168" si="117">SUM(D168:E168)</f>
        <v>0.17293059733851207</v>
      </c>
      <c r="G168" s="200">
        <f t="shared" si="113"/>
        <v>3.2746455879757663E-2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1.5320537069659044</v>
      </c>
      <c r="C169" s="11">
        <v>1.8693781456976912</v>
      </c>
      <c r="D169" s="11">
        <f>C169-B169</f>
        <v>0.33732443873178686</v>
      </c>
      <c r="E169" s="11">
        <v>1.0265887125180642</v>
      </c>
      <c r="F169" s="11">
        <f>SUM(D169:E169)</f>
        <v>1.363913151249851</v>
      </c>
      <c r="G169" s="200">
        <f t="shared" si="113"/>
        <v>3.4782416519062442E-2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0.50019801107378703</v>
      </c>
      <c r="C170" s="11">
        <v>0.84669900272764953</v>
      </c>
      <c r="D170" s="11">
        <f t="shared" ref="D170:D176" si="118">C170-B170</f>
        <v>0.3465009916538625</v>
      </c>
      <c r="E170" s="11">
        <v>0.4229484700253886</v>
      </c>
      <c r="F170" s="11">
        <f t="shared" ref="F170:F171" si="119">SUM(D170:E170)</f>
        <v>0.7694494616792511</v>
      </c>
      <c r="G170" s="200">
        <f t="shared" si="113"/>
        <v>4.169819235317096E-2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1.5579653339579254E-2</v>
      </c>
      <c r="C171" s="11">
        <v>1.4806732801973952E-2</v>
      </c>
      <c r="D171" s="11">
        <f t="shared" si="118"/>
        <v>-7.7292053760530215E-4</v>
      </c>
      <c r="E171" s="11">
        <v>9.0966481960759495E-3</v>
      </c>
      <c r="F171" s="11">
        <f t="shared" si="119"/>
        <v>8.3237276584706473E-3</v>
      </c>
      <c r="G171" s="200">
        <f t="shared" si="113"/>
        <v>3.1133314560757741E-2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0.65288237733793875</v>
      </c>
      <c r="C172" s="11">
        <v>0.78096191637245882</v>
      </c>
      <c r="D172" s="11">
        <f t="shared" si="118"/>
        <v>0.12807953903452007</v>
      </c>
      <c r="E172" s="11">
        <v>0.32949326281553531</v>
      </c>
      <c r="F172" s="11">
        <f t="shared" ref="F172:F173" si="120">SUM(D172:E172)</f>
        <v>0.45757280185005539</v>
      </c>
      <c r="G172" s="200">
        <f t="shared" si="113"/>
        <v>2.7612809494550694E-2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0.45280778173997555</v>
      </c>
      <c r="C173" s="11">
        <v>0.75974492876430944</v>
      </c>
      <c r="D173" s="11">
        <f t="shared" si="118"/>
        <v>0.30693714702433389</v>
      </c>
      <c r="E173" s="11">
        <v>0.30193224369015509</v>
      </c>
      <c r="F173" s="11">
        <f t="shared" si="120"/>
        <v>0.60886939071448898</v>
      </c>
      <c r="G173" s="200">
        <f t="shared" si="113"/>
        <v>3.4647072708517745E-2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0.38036817898003272</v>
      </c>
      <c r="C174" s="11">
        <v>0.77071253564164521</v>
      </c>
      <c r="D174" s="11">
        <f t="shared" si="118"/>
        <v>0.39034435666161249</v>
      </c>
      <c r="E174" s="11">
        <v>0.2910442411982993</v>
      </c>
      <c r="F174" s="11">
        <f t="shared" ref="F174:F175" si="121">SUM(D174:E174)</f>
        <v>0.68138859785991179</v>
      </c>
      <c r="G174" s="200">
        <f t="shared" si="113"/>
        <v>3.8609632795072235E-2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0.49607706697987008</v>
      </c>
      <c r="C175" s="11">
        <v>0.79987307029476551</v>
      </c>
      <c r="D175" s="11">
        <f t="shared" si="118"/>
        <v>0.30379600331489542</v>
      </c>
      <c r="E175" s="11">
        <v>0.43348381748472087</v>
      </c>
      <c r="F175" s="11">
        <f t="shared" si="121"/>
        <v>0.73727982079961629</v>
      </c>
      <c r="G175" s="200">
        <f t="shared" si="113"/>
        <v>4.2754115696796324E-2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0.16504325101160711</v>
      </c>
      <c r="C176" s="11">
        <v>0.20370467934511646</v>
      </c>
      <c r="D176" s="11">
        <f t="shared" si="118"/>
        <v>3.8661428333509357E-2</v>
      </c>
      <c r="E176" s="11">
        <v>0.10026686500217649</v>
      </c>
      <c r="F176" s="11">
        <f t="shared" ref="F176" si="122">SUM(D176:E176)</f>
        <v>0.13892829333568585</v>
      </c>
      <c r="G176" s="200">
        <f t="shared" si="113"/>
        <v>3.2152184305292097E-2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0.86425056965971148</v>
      </c>
      <c r="C177" s="11">
        <v>1.4484419706083786</v>
      </c>
      <c r="D177" s="11">
        <f t="shared" ref="D177" si="123">C177-B177</f>
        <v>0.58419140094866717</v>
      </c>
      <c r="E177" s="11">
        <v>0.72450415114461808</v>
      </c>
      <c r="F177" s="11">
        <f t="shared" ref="F177" si="124">SUM(D177:E177)</f>
        <v>1.3086955520932853</v>
      </c>
      <c r="G177" s="200">
        <f t="shared" si="113"/>
        <v>4.1424551624562822E-2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17.94916550177506</v>
      </c>
      <c r="C178" s="11">
        <f t="shared" ref="C178:F178" si="125">SUM(C152:C177)</f>
        <v>21.663711719174437</v>
      </c>
      <c r="D178" s="11">
        <f t="shared" si="125"/>
        <v>3.7145462173993695</v>
      </c>
      <c r="E178" s="11">
        <f t="shared" si="125"/>
        <v>10.226248797695906</v>
      </c>
      <c r="F178" s="11">
        <f t="shared" si="125"/>
        <v>13.94079501509527</v>
      </c>
      <c r="G178" s="200">
        <f t="shared" si="113"/>
        <v>3.0516784947957509E-2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4.1518411776048154</v>
      </c>
      <c r="C181" s="11">
        <v>4.0900721170803465</v>
      </c>
      <c r="D181" s="11">
        <f>C181-B181</f>
        <v>-6.1769060524468955E-2</v>
      </c>
      <c r="E181" s="11">
        <v>1.7483760791633929</v>
      </c>
      <c r="F181" s="11">
        <f>SUM(D181:E181)</f>
        <v>1.6866070186389239</v>
      </c>
      <c r="G181" s="200">
        <f>IF(B181&gt;0,(1+(E181/B181))^(1/($C$6-$B$6))-1,0)</f>
        <v>2.3705770691713424E-2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1.5411954262511238</v>
      </c>
      <c r="C182" s="11">
        <v>2.0314360793918831</v>
      </c>
      <c r="D182" s="11">
        <f t="shared" ref="D182:D197" si="128">C182-B182</f>
        <v>0.49024065314075926</v>
      </c>
      <c r="E182" s="11">
        <v>0.88518148687722553</v>
      </c>
      <c r="F182" s="11">
        <f t="shared" ref="F182:F189" si="129">SUM(D182:E182)</f>
        <v>1.3754221400179847</v>
      </c>
      <c r="G182" s="200">
        <f t="shared" ref="G182:G184" si="130">IF(B182&gt;0,(1+(E182/B182))^(1/($C$6-$B$6))-1,0)</f>
        <v>3.0718418805205872E-2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2.7097598591874896</v>
      </c>
      <c r="C183" s="11">
        <v>2.676197373073617</v>
      </c>
      <c r="D183" s="11">
        <f t="shared" si="128"/>
        <v>-3.3562486113872581E-2</v>
      </c>
      <c r="E183" s="11">
        <v>0.79722969930133369</v>
      </c>
      <c r="F183" s="11">
        <f t="shared" si="129"/>
        <v>0.76366721318746111</v>
      </c>
      <c r="G183" s="200">
        <f t="shared" si="130"/>
        <v>1.7341852137751745E-2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1.7673983241185436</v>
      </c>
      <c r="C184" s="11">
        <v>1.8642151222526169</v>
      </c>
      <c r="D184" s="11">
        <f t="shared" si="128"/>
        <v>9.681679813407329E-2</v>
      </c>
      <c r="E184" s="11">
        <v>1.0850111327087428</v>
      </c>
      <c r="F184" s="11">
        <f t="shared" si="129"/>
        <v>1.1818279308428161</v>
      </c>
      <c r="G184" s="200">
        <f t="shared" si="130"/>
        <v>3.2424959311040835E-2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0.56609699467791474</v>
      </c>
      <c r="C185" s="11">
        <v>0.57379408933721909</v>
      </c>
      <c r="D185" s="11">
        <f t="shared" si="128"/>
        <v>7.6970946593043488E-3</v>
      </c>
      <c r="E185" s="11">
        <v>0.25254647798263485</v>
      </c>
      <c r="F185" s="11">
        <f t="shared" si="129"/>
        <v>0.2602435726419392</v>
      </c>
      <c r="G185" s="200">
        <f>IF(B185&gt;0,(1+(E185/B185))^(1/($C$6-$B$6))-1,0)</f>
        <v>2.4897098424478514E-2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2.7747156108237574</v>
      </c>
      <c r="C186" s="11">
        <v>3.4133518016802777</v>
      </c>
      <c r="D186" s="11">
        <f t="shared" si="128"/>
        <v>0.63863619085652035</v>
      </c>
      <c r="E186" s="11">
        <v>1.3501818021011387</v>
      </c>
      <c r="F186" s="11">
        <f t="shared" si="129"/>
        <v>1.988817992957659</v>
      </c>
      <c r="G186" s="200">
        <f t="shared" ref="G186:G205" si="131">IF(B186&gt;0,(1+(E186/B186))^(1/($C$6-$B$6))-1,0)</f>
        <v>2.6785305933146208E-2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1.0466572913117969</v>
      </c>
      <c r="C187" s="11">
        <v>0.69187852374576297</v>
      </c>
      <c r="D187" s="11">
        <f t="shared" si="128"/>
        <v>-0.35477876756603388</v>
      </c>
      <c r="E187" s="11">
        <v>0.27754128222963242</v>
      </c>
      <c r="F187" s="11">
        <f t="shared" si="129"/>
        <v>-7.7237485336401457E-2</v>
      </c>
      <c r="G187" s="200">
        <f t="shared" si="131"/>
        <v>1.580397392867039E-2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1.2883646982292665</v>
      </c>
      <c r="C188" s="11">
        <v>1.3690410552076679</v>
      </c>
      <c r="D188" s="11">
        <f t="shared" si="128"/>
        <v>8.0676356978401476E-2</v>
      </c>
      <c r="E188" s="11">
        <v>0.77068613891925741</v>
      </c>
      <c r="F188" s="11">
        <f t="shared" si="129"/>
        <v>0.85136249589765889</v>
      </c>
      <c r="G188" s="200">
        <f t="shared" si="131"/>
        <v>3.1751756369732709E-2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0.66314756089489602</v>
      </c>
      <c r="C189" s="11">
        <v>0.80532384839130067</v>
      </c>
      <c r="D189" s="11">
        <f t="shared" si="128"/>
        <v>0.14217628749640465</v>
      </c>
      <c r="E189" s="11">
        <v>0.19992829233935663</v>
      </c>
      <c r="F189" s="11">
        <f t="shared" si="129"/>
        <v>0.34210457983576126</v>
      </c>
      <c r="G189" s="200">
        <f t="shared" si="131"/>
        <v>1.7722210726349941E-2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1.0927208762100575</v>
      </c>
      <c r="C190" s="11">
        <v>1.2090293842440194</v>
      </c>
      <c r="D190" s="11">
        <f t="shared" si="128"/>
        <v>0.11630850803396187</v>
      </c>
      <c r="E190" s="11">
        <v>0.44394229421776454</v>
      </c>
      <c r="F190" s="11">
        <f t="shared" ref="F190:F191" si="132">SUM(D190:E190)</f>
        <v>0.56025080225172641</v>
      </c>
      <c r="G190" s="200">
        <f t="shared" si="131"/>
        <v>2.2989782737056208E-2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3.5505093146147257</v>
      </c>
      <c r="C191" s="11">
        <v>3.251626218930912</v>
      </c>
      <c r="D191" s="11">
        <f t="shared" si="128"/>
        <v>-0.29888309568381377</v>
      </c>
      <c r="E191" s="11">
        <v>1.4001837801317851</v>
      </c>
      <c r="F191" s="11">
        <f t="shared" si="132"/>
        <v>1.1013006844479714</v>
      </c>
      <c r="G191" s="200">
        <f t="shared" si="131"/>
        <v>2.2409846045705395E-2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6.527796802017984</v>
      </c>
      <c r="C192" s="11">
        <v>5.3030375592591232</v>
      </c>
      <c r="D192" s="11">
        <f t="shared" si="128"/>
        <v>-1.2247592427588607</v>
      </c>
      <c r="E192" s="11">
        <v>2.6836254067552776</v>
      </c>
      <c r="F192" s="11">
        <f t="shared" ref="F192:F195" si="133">SUM(D192:E192)</f>
        <v>1.4588661639964169</v>
      </c>
      <c r="G192" s="200">
        <f t="shared" si="131"/>
        <v>2.3223888529184222E-2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1.1813623034950955</v>
      </c>
      <c r="C193" s="11">
        <v>0.45472072802331504</v>
      </c>
      <c r="D193" s="11">
        <f t="shared" si="128"/>
        <v>-0.72664157547178054</v>
      </c>
      <c r="E193" s="11">
        <v>0.48909520677594881</v>
      </c>
      <c r="F193" s="11">
        <f t="shared" si="133"/>
        <v>-0.23754636869583173</v>
      </c>
      <c r="G193" s="200">
        <f t="shared" si="131"/>
        <v>2.3364046493204782E-2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0.47825220838584359</v>
      </c>
      <c r="C194" s="11">
        <v>0.52255382995950994</v>
      </c>
      <c r="D194" s="11">
        <f t="shared" si="128"/>
        <v>4.430162157366635E-2</v>
      </c>
      <c r="E194" s="11">
        <v>0.27219331682918618</v>
      </c>
      <c r="F194" s="11">
        <f t="shared" si="133"/>
        <v>0.31649493840285253</v>
      </c>
      <c r="G194" s="200">
        <f t="shared" si="131"/>
        <v>3.0490864150162E-2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5.980403746135039</v>
      </c>
      <c r="C195" s="11">
        <v>5.7716051033186995</v>
      </c>
      <c r="D195" s="11">
        <f t="shared" si="128"/>
        <v>-0.20879864281633953</v>
      </c>
      <c r="E195" s="11">
        <v>2.0799846417177519</v>
      </c>
      <c r="F195" s="11">
        <f t="shared" si="133"/>
        <v>1.8711859989014124</v>
      </c>
      <c r="G195" s="200">
        <f t="shared" si="131"/>
        <v>2.0097533746758378E-2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3.7054900967609123</v>
      </c>
      <c r="C196" s="11">
        <v>3.4710007839880967</v>
      </c>
      <c r="D196" s="11">
        <f t="shared" si="128"/>
        <v>-0.23448931277281559</v>
      </c>
      <c r="E196" s="11">
        <v>1.4214200261779588</v>
      </c>
      <c r="F196" s="11">
        <f t="shared" ref="F196" si="134">SUM(D196:E196)</f>
        <v>1.1869307134051432</v>
      </c>
      <c r="G196" s="200">
        <f t="shared" si="131"/>
        <v>2.1881812939761103E-2</v>
      </c>
    </row>
    <row r="197" spans="1:14" x14ac:dyDescent="0.2">
      <c r="A197" t="str">
        <f t="shared" si="127"/>
        <v>54 Textiles, printing and other skilled trades</v>
      </c>
      <c r="B197" s="11">
        <v>1.2913029299642522</v>
      </c>
      <c r="C197" s="11">
        <v>1.3955282888981131</v>
      </c>
      <c r="D197" s="11">
        <f t="shared" si="128"/>
        <v>0.10422535893386087</v>
      </c>
      <c r="E197" s="11">
        <v>0.56053349850388123</v>
      </c>
      <c r="F197" s="11">
        <f t="shared" ref="F197" si="135">SUM(D197:E197)</f>
        <v>0.6647588574377421</v>
      </c>
      <c r="G197" s="200">
        <f t="shared" si="131"/>
        <v>2.4326242354854033E-2</v>
      </c>
    </row>
    <row r="198" spans="1:14" x14ac:dyDescent="0.2">
      <c r="A198" t="str">
        <f t="shared" si="127"/>
        <v>61 Caring personal service occupations</v>
      </c>
      <c r="B198" s="11">
        <v>9.4535011916923253</v>
      </c>
      <c r="C198" s="11">
        <v>11.415304424641134</v>
      </c>
      <c r="D198" s="11">
        <f>C198-B198</f>
        <v>1.9618032329488084</v>
      </c>
      <c r="E198" s="11">
        <v>6.0131055428086588</v>
      </c>
      <c r="F198" s="11">
        <f>SUM(D198:E198)</f>
        <v>7.9749087757574673</v>
      </c>
      <c r="G198" s="200">
        <f t="shared" si="131"/>
        <v>3.3364387803548556E-2</v>
      </c>
    </row>
    <row r="199" spans="1:14" x14ac:dyDescent="0.2">
      <c r="A199" t="str">
        <f t="shared" si="127"/>
        <v>62 Leisure, travel and related personal service occupations</v>
      </c>
      <c r="B199" s="11">
        <v>1.5595331726370258</v>
      </c>
      <c r="C199" s="11">
        <v>1.5258887406736925</v>
      </c>
      <c r="D199" s="11">
        <f t="shared" ref="D199:D205" si="136">C199-B199</f>
        <v>-3.3644431963333332E-2</v>
      </c>
      <c r="E199" s="11">
        <v>0.7015427008859817</v>
      </c>
      <c r="F199" s="11">
        <f t="shared" ref="F199:F200" si="137">SUM(D199:E199)</f>
        <v>0.66789826892264836</v>
      </c>
      <c r="G199" s="200">
        <f t="shared" si="131"/>
        <v>2.5072779853490879E-2</v>
      </c>
    </row>
    <row r="200" spans="1:14" x14ac:dyDescent="0.2">
      <c r="A200" t="str">
        <f t="shared" si="127"/>
        <v>63 Community and civil enforcement occupations</v>
      </c>
      <c r="B200" s="11">
        <v>5.2688564405253546E-2</v>
      </c>
      <c r="C200" s="11">
        <v>4.3065738891897049E-2</v>
      </c>
      <c r="D200" s="11">
        <f t="shared" si="136"/>
        <v>-9.6228255133564977E-3</v>
      </c>
      <c r="E200" s="11">
        <v>1.4907101893697971E-2</v>
      </c>
      <c r="F200" s="11">
        <f t="shared" si="137"/>
        <v>5.2842763803414728E-3</v>
      </c>
      <c r="G200" s="200">
        <f t="shared" si="131"/>
        <v>1.674840357627505E-2</v>
      </c>
    </row>
    <row r="201" spans="1:14" x14ac:dyDescent="0.2">
      <c r="A201" t="str">
        <f t="shared" si="127"/>
        <v>71 Sales occupations</v>
      </c>
      <c r="B201" s="11">
        <v>4.5244586653462875</v>
      </c>
      <c r="C201" s="11">
        <v>4.467464439075683</v>
      </c>
      <c r="D201" s="11">
        <f t="shared" si="136"/>
        <v>-5.6994226270604464E-2</v>
      </c>
      <c r="E201" s="11">
        <v>1.9545033350710812</v>
      </c>
      <c r="F201" s="11">
        <f t="shared" ref="F201:F202" si="138">SUM(D201:E201)</f>
        <v>1.8975091088004767</v>
      </c>
      <c r="G201" s="200">
        <f t="shared" si="131"/>
        <v>2.4226293169042901E-2</v>
      </c>
    </row>
    <row r="202" spans="1:14" x14ac:dyDescent="0.2">
      <c r="A202" t="str">
        <f t="shared" si="127"/>
        <v>72 Customer service occupations</v>
      </c>
      <c r="B202" s="11">
        <v>1.4328383823115025</v>
      </c>
      <c r="C202" s="11">
        <v>2.1917091547477412</v>
      </c>
      <c r="D202" s="11">
        <f t="shared" si="136"/>
        <v>0.75887077243623868</v>
      </c>
      <c r="E202" s="11">
        <v>0.81316564403336589</v>
      </c>
      <c r="F202" s="11">
        <f t="shared" si="138"/>
        <v>1.5720364164696046</v>
      </c>
      <c r="G202" s="200">
        <f t="shared" si="131"/>
        <v>3.041986243866468E-2</v>
      </c>
    </row>
    <row r="203" spans="1:14" x14ac:dyDescent="0.2">
      <c r="A203" t="str">
        <f t="shared" si="127"/>
        <v>81 Process, plant and machine operatives</v>
      </c>
      <c r="B203" s="11">
        <v>2.5564234034536644</v>
      </c>
      <c r="C203" s="11">
        <v>4.1817894782738811</v>
      </c>
      <c r="D203" s="11">
        <f t="shared" si="136"/>
        <v>1.6253660748202168</v>
      </c>
      <c r="E203" s="11">
        <v>1.375775947728004</v>
      </c>
      <c r="F203" s="11">
        <f t="shared" ref="F203:F204" si="139">SUM(D203:E203)</f>
        <v>3.0011420225482208</v>
      </c>
      <c r="G203" s="200">
        <f t="shared" si="131"/>
        <v>2.912196940580225E-2</v>
      </c>
    </row>
    <row r="204" spans="1:14" x14ac:dyDescent="0.2">
      <c r="A204" t="str">
        <f t="shared" si="127"/>
        <v>82 Transport and mobile machine drivers and operatives</v>
      </c>
      <c r="B204" s="11">
        <v>2.8565535066405361</v>
      </c>
      <c r="C204" s="11">
        <v>4.3611844634754036</v>
      </c>
      <c r="D204" s="11">
        <f t="shared" si="136"/>
        <v>1.5046309568348675</v>
      </c>
      <c r="E204" s="11">
        <v>1.9279343573331338</v>
      </c>
      <c r="F204" s="11">
        <f t="shared" si="139"/>
        <v>3.4325653141680013</v>
      </c>
      <c r="G204" s="200">
        <f t="shared" si="131"/>
        <v>3.4982181482883234E-2</v>
      </c>
    </row>
    <row r="205" spans="1:14" x14ac:dyDescent="0.2">
      <c r="A205" t="str">
        <f t="shared" si="127"/>
        <v>91 Elementary trades and related occupations</v>
      </c>
      <c r="B205" s="11">
        <v>0.78801504800401334</v>
      </c>
      <c r="C205" s="11">
        <v>0.98353062455968276</v>
      </c>
      <c r="D205" s="11">
        <f t="shared" si="136"/>
        <v>0.19551557655566942</v>
      </c>
      <c r="E205" s="11">
        <v>0.30044931234654249</v>
      </c>
      <c r="F205" s="11">
        <f t="shared" ref="F205" si="140">SUM(D205:E205)</f>
        <v>0.49596488890221191</v>
      </c>
      <c r="G205" s="200">
        <f t="shared" si="131"/>
        <v>2.1767254103725486E-2</v>
      </c>
    </row>
    <row r="206" spans="1:14" x14ac:dyDescent="0.2">
      <c r="A206" t="str">
        <f t="shared" si="127"/>
        <v>92 Elementary administration and service occupations</v>
      </c>
      <c r="B206" s="11">
        <v>4.4198032152182627</v>
      </c>
      <c r="C206" s="11">
        <v>4.402563668353114</v>
      </c>
      <c r="D206" s="11">
        <f t="shared" ref="D206" si="141">C206-B206</f>
        <v>-1.7239546865148725E-2</v>
      </c>
      <c r="E206" s="11">
        <v>2.2225874407527906</v>
      </c>
      <c r="F206" s="11">
        <f t="shared" ref="F206" si="142">SUM(D206:E206)</f>
        <v>2.2053478938876419</v>
      </c>
      <c r="G206" s="200">
        <f t="shared" ref="G206:G207" si="143">IF(B206&gt;0,(1+(E206/B206))^(1/($C$6-$B$6))-1,0)</f>
        <v>2.7530603019887634E-2</v>
      </c>
    </row>
    <row r="207" spans="1:14" x14ac:dyDescent="0.2">
      <c r="A207" t="str">
        <f t="shared" si="127"/>
        <v>All occupations</v>
      </c>
      <c r="B207" s="11">
        <f>SUM(B181:B206)</f>
        <v>67.960830370392387</v>
      </c>
      <c r="C207" s="11">
        <f t="shared" ref="C207:F207" si="144">SUM(C181:C206)</f>
        <v>72.466912639474714</v>
      </c>
      <c r="D207" s="11">
        <f t="shared" si="144"/>
        <v>4.5060822690823246</v>
      </c>
      <c r="E207" s="11">
        <f t="shared" si="144"/>
        <v>32.041631945585529</v>
      </c>
      <c r="F207" s="11">
        <f t="shared" si="144"/>
        <v>36.547714214667849</v>
      </c>
      <c r="G207" s="200">
        <f t="shared" si="143"/>
        <v>2.6085304664173359E-2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3.2434276058617697</v>
      </c>
      <c r="C210" s="11">
        <v>2.6233463482520993</v>
      </c>
      <c r="D210" s="11">
        <f>C210-B210</f>
        <v>-0.62008125760967037</v>
      </c>
      <c r="E210" s="11">
        <v>1.3937805293498327</v>
      </c>
      <c r="F210" s="11">
        <f>SUM(D210:E210)</f>
        <v>0.77369927174016229</v>
      </c>
      <c r="G210" s="200">
        <f>IF(B210&gt;0,(1+(E210/B210))^(1/($C$6-$B$6))-1,0)</f>
        <v>2.4118375591009489E-2</v>
      </c>
    </row>
    <row r="211" spans="1:7" x14ac:dyDescent="0.2">
      <c r="A211" t="str">
        <f t="shared" si="146"/>
        <v>12 Other managers and proprietors</v>
      </c>
      <c r="B211" s="11">
        <v>1.7042932777569777</v>
      </c>
      <c r="C211" s="11">
        <v>2.1061271227112721</v>
      </c>
      <c r="D211" s="11">
        <f t="shared" ref="D211:D226" si="147">C211-B211</f>
        <v>0.40183384495429442</v>
      </c>
      <c r="E211" s="11">
        <v>1.2220581338764211</v>
      </c>
      <c r="F211" s="11">
        <f t="shared" ref="F211:F218" si="148">SUM(D211:E211)</f>
        <v>1.6238919788307156</v>
      </c>
      <c r="G211" s="200">
        <f t="shared" ref="G211:G213" si="149">IF(B211&gt;0,(1+(E211/B211))^(1/($C$6-$B$6))-1,0)</f>
        <v>3.6697719255242456E-2</v>
      </c>
    </row>
    <row r="212" spans="1:7" x14ac:dyDescent="0.2">
      <c r="A212" t="str">
        <f t="shared" si="146"/>
        <v>21 Science, research, engineering and technology professionals</v>
      </c>
      <c r="B212" s="11">
        <v>1.8970511201562694</v>
      </c>
      <c r="C212" s="11">
        <v>1.6489837262069762</v>
      </c>
      <c r="D212" s="11">
        <f t="shared" si="147"/>
        <v>-0.24806739394929322</v>
      </c>
      <c r="E212" s="11">
        <v>0.62879622603930929</v>
      </c>
      <c r="F212" s="11">
        <f t="shared" si="148"/>
        <v>0.38072883209001607</v>
      </c>
      <c r="G212" s="200">
        <f t="shared" si="149"/>
        <v>1.9268347333819769E-2</v>
      </c>
    </row>
    <row r="213" spans="1:7" x14ac:dyDescent="0.2">
      <c r="A213" t="str">
        <f t="shared" si="146"/>
        <v>22 Health professionals</v>
      </c>
      <c r="B213" s="11">
        <v>1.2616460731658761</v>
      </c>
      <c r="C213" s="11">
        <v>1.1155366024068123</v>
      </c>
      <c r="D213" s="11">
        <f t="shared" si="147"/>
        <v>-0.14610947075906378</v>
      </c>
      <c r="E213" s="11">
        <v>0.67405425263122332</v>
      </c>
      <c r="F213" s="11">
        <f t="shared" si="148"/>
        <v>0.52794478187215954</v>
      </c>
      <c r="G213" s="200">
        <f t="shared" si="149"/>
        <v>2.8947869304154494E-2</v>
      </c>
    </row>
    <row r="214" spans="1:7" x14ac:dyDescent="0.2">
      <c r="A214" t="str">
        <f t="shared" si="146"/>
        <v>23 Teaching and other educational professionals</v>
      </c>
      <c r="B214" s="11">
        <v>0.44790777386031611</v>
      </c>
      <c r="C214" s="11">
        <v>0.34508371996253268</v>
      </c>
      <c r="D214" s="11">
        <f t="shared" si="147"/>
        <v>-0.10282405389778343</v>
      </c>
      <c r="E214" s="11">
        <v>0.21470216551218144</v>
      </c>
      <c r="F214" s="11">
        <f t="shared" si="148"/>
        <v>0.11187811161439801</v>
      </c>
      <c r="G214" s="200">
        <f>IF(B214&gt;0,(1+(E214/B214))^(1/($C$6-$B$6))-1,0)</f>
        <v>2.6450371899647163E-2</v>
      </c>
    </row>
    <row r="215" spans="1:7" x14ac:dyDescent="0.2">
      <c r="A215" t="str">
        <f t="shared" si="146"/>
        <v>24 Business, media and public service professionals</v>
      </c>
      <c r="B215" s="11">
        <v>1.7787206104342197</v>
      </c>
      <c r="C215" s="11">
        <v>1.6579285407325464</v>
      </c>
      <c r="D215" s="11">
        <f t="shared" si="147"/>
        <v>-0.12079206970167333</v>
      </c>
      <c r="E215" s="11">
        <v>0.78072152712081699</v>
      </c>
      <c r="F215" s="11">
        <f t="shared" si="148"/>
        <v>0.65992945741914366</v>
      </c>
      <c r="G215" s="200">
        <f t="shared" ref="G215:G234" si="150">IF(B215&gt;0,(1+(E215/B215))^(1/($C$6-$B$6))-1,0)</f>
        <v>2.4556324568442811E-2</v>
      </c>
    </row>
    <row r="216" spans="1:7" x14ac:dyDescent="0.2">
      <c r="A216" t="str">
        <f t="shared" si="146"/>
        <v>31 Science, engineering and technology associate professionals</v>
      </c>
      <c r="B216" s="11">
        <v>0.8982502969508136</v>
      </c>
      <c r="C216" s="11">
        <v>0.73702924982906459</v>
      </c>
      <c r="D216" s="11">
        <f t="shared" si="147"/>
        <v>-0.16122104712174901</v>
      </c>
      <c r="E216" s="11">
        <v>0.29902283307939659</v>
      </c>
      <c r="F216" s="11">
        <f t="shared" si="148"/>
        <v>0.13780178595764758</v>
      </c>
      <c r="G216" s="200">
        <f t="shared" si="150"/>
        <v>1.9341543700321706E-2</v>
      </c>
    </row>
    <row r="217" spans="1:7" x14ac:dyDescent="0.2">
      <c r="A217" t="str">
        <f t="shared" si="146"/>
        <v>32 Health and social care associate professionals</v>
      </c>
      <c r="B217" s="11">
        <v>0.91581392130523753</v>
      </c>
      <c r="C217" s="11">
        <v>0.72627430335483367</v>
      </c>
      <c r="D217" s="11">
        <f t="shared" si="147"/>
        <v>-0.18953961795040386</v>
      </c>
      <c r="E217" s="11">
        <v>0.4694901308776</v>
      </c>
      <c r="F217" s="11">
        <f t="shared" si="148"/>
        <v>0.27995051292719614</v>
      </c>
      <c r="G217" s="200">
        <f t="shared" si="150"/>
        <v>2.797493217867042E-2</v>
      </c>
    </row>
    <row r="218" spans="1:7" x14ac:dyDescent="0.2">
      <c r="A218" t="str">
        <f t="shared" si="146"/>
        <v>33 Protective service occupations</v>
      </c>
      <c r="B218" s="11">
        <v>0.81808361184299205</v>
      </c>
      <c r="C218" s="11">
        <v>0.88838559198787004</v>
      </c>
      <c r="D218" s="11">
        <f t="shared" si="147"/>
        <v>7.0301980144877985E-2</v>
      </c>
      <c r="E218" s="11">
        <v>0.29096736546301766</v>
      </c>
      <c r="F218" s="11">
        <f t="shared" si="148"/>
        <v>0.36126934560789564</v>
      </c>
      <c r="G218" s="200">
        <f t="shared" si="150"/>
        <v>2.0493527182507298E-2</v>
      </c>
    </row>
    <row r="219" spans="1:7" x14ac:dyDescent="0.2">
      <c r="A219" t="str">
        <f t="shared" si="146"/>
        <v>34 Culture, media and sports occupations</v>
      </c>
      <c r="B219" s="11">
        <v>0.47547403637824648</v>
      </c>
      <c r="C219" s="11">
        <v>0.2765501749185364</v>
      </c>
      <c r="D219" s="11">
        <f t="shared" si="147"/>
        <v>-0.19892386145971008</v>
      </c>
      <c r="E219" s="11">
        <v>0.14196476626241639</v>
      </c>
      <c r="F219" s="11">
        <f t="shared" ref="F219:F220" si="151">SUM(D219:E219)</f>
        <v>-5.6959095197293697E-2</v>
      </c>
      <c r="G219" s="200">
        <f t="shared" si="150"/>
        <v>1.7570420614991811E-2</v>
      </c>
    </row>
    <row r="220" spans="1:7" x14ac:dyDescent="0.2">
      <c r="A220" t="str">
        <f t="shared" si="146"/>
        <v>35 Business and public service associate professionals</v>
      </c>
      <c r="B220" s="11">
        <v>2.7732747577343955</v>
      </c>
      <c r="C220" s="11">
        <v>2.1972153671344832</v>
      </c>
      <c r="D220" s="11">
        <f t="shared" si="147"/>
        <v>-0.57605939059991229</v>
      </c>
      <c r="E220" s="11">
        <v>1.0303880833146766</v>
      </c>
      <c r="F220" s="11">
        <f t="shared" si="151"/>
        <v>0.45432869271476428</v>
      </c>
      <c r="G220" s="200">
        <f t="shared" si="150"/>
        <v>2.1285754942363289E-2</v>
      </c>
    </row>
    <row r="221" spans="1:7" x14ac:dyDescent="0.2">
      <c r="A221" t="str">
        <f t="shared" si="146"/>
        <v>41 Administrative occupations</v>
      </c>
      <c r="B221" s="11">
        <v>7.2790777237260835</v>
      </c>
      <c r="C221" s="11">
        <v>4.899057520138121</v>
      </c>
      <c r="D221" s="11">
        <f t="shared" si="147"/>
        <v>-2.3800202035879625</v>
      </c>
      <c r="E221" s="11">
        <v>2.7897733596329197</v>
      </c>
      <c r="F221" s="11">
        <f t="shared" ref="F221:F224" si="152">SUM(D221:E221)</f>
        <v>0.40975315604495721</v>
      </c>
      <c r="G221" s="200">
        <f t="shared" si="150"/>
        <v>2.186510916811657E-2</v>
      </c>
    </row>
    <row r="222" spans="1:7" x14ac:dyDescent="0.2">
      <c r="A222" t="str">
        <f t="shared" si="146"/>
        <v>42 Secretarial and related occupations</v>
      </c>
      <c r="B222" s="11">
        <v>1.3588254097956212</v>
      </c>
      <c r="C222" s="11">
        <v>0.35535932643622425</v>
      </c>
      <c r="D222" s="11">
        <f t="shared" si="147"/>
        <v>-1.0034660833593969</v>
      </c>
      <c r="E222" s="11">
        <v>0.42896748090556441</v>
      </c>
      <c r="F222" s="11">
        <f t="shared" si="152"/>
        <v>-0.57449860245383255</v>
      </c>
      <c r="G222" s="200">
        <f t="shared" si="150"/>
        <v>1.8459045548326225E-2</v>
      </c>
    </row>
    <row r="223" spans="1:7" x14ac:dyDescent="0.2">
      <c r="A223" t="str">
        <f t="shared" si="146"/>
        <v>51 Skilled agricultural and related trades</v>
      </c>
      <c r="B223" s="11">
        <v>0.79653986682019284</v>
      </c>
      <c r="C223" s="11">
        <v>0.79487990306115797</v>
      </c>
      <c r="D223" s="11">
        <f t="shared" si="147"/>
        <v>-1.659963759034877E-3</v>
      </c>
      <c r="E223" s="11">
        <v>0.47499330733703071</v>
      </c>
      <c r="F223" s="11">
        <f t="shared" si="152"/>
        <v>0.47333334357799584</v>
      </c>
      <c r="G223" s="200">
        <f t="shared" si="150"/>
        <v>3.1671290776265293E-2</v>
      </c>
    </row>
    <row r="224" spans="1:7" x14ac:dyDescent="0.2">
      <c r="A224" t="str">
        <f t="shared" si="146"/>
        <v>52 Skilled metal, electrical and electronic trades</v>
      </c>
      <c r="B224" s="11">
        <v>3.4983626631993849</v>
      </c>
      <c r="C224" s="11">
        <v>2.9753151273325718</v>
      </c>
      <c r="D224" s="11">
        <f t="shared" si="147"/>
        <v>-0.52304753586681318</v>
      </c>
      <c r="E224" s="11">
        <v>1.2550699166713064</v>
      </c>
      <c r="F224" s="11">
        <f t="shared" si="152"/>
        <v>0.73202238080449322</v>
      </c>
      <c r="G224" s="200">
        <f t="shared" si="150"/>
        <v>2.0648419243713079E-2</v>
      </c>
    </row>
    <row r="225" spans="1:7" x14ac:dyDescent="0.2">
      <c r="A225" t="str">
        <f t="shared" si="146"/>
        <v>53 Skilled construction and building trades</v>
      </c>
      <c r="B225" s="11">
        <v>3.6298993172829062</v>
      </c>
      <c r="C225" s="11">
        <v>3.9382671769218942</v>
      </c>
      <c r="D225" s="11">
        <f t="shared" si="147"/>
        <v>0.30836785963898805</v>
      </c>
      <c r="E225" s="11">
        <v>1.862692826704911</v>
      </c>
      <c r="F225" s="11">
        <f t="shared" ref="F225" si="153">SUM(D225:E225)</f>
        <v>2.1710606863438988</v>
      </c>
      <c r="G225" s="200">
        <f t="shared" si="150"/>
        <v>2.7997799010772262E-2</v>
      </c>
    </row>
    <row r="226" spans="1:7" x14ac:dyDescent="0.2">
      <c r="A226" t="str">
        <f t="shared" si="146"/>
        <v>54 Textiles, printing and other skilled trades</v>
      </c>
      <c r="B226" s="11">
        <v>1.4020920894490574</v>
      </c>
      <c r="C226" s="11">
        <v>1.2899609689294509</v>
      </c>
      <c r="D226" s="11">
        <f t="shared" si="147"/>
        <v>-0.1121311205196065</v>
      </c>
      <c r="E226" s="11">
        <v>0.54548947583530283</v>
      </c>
      <c r="F226" s="11">
        <f t="shared" ref="F226" si="154">SUM(D226:E226)</f>
        <v>0.43335835531569633</v>
      </c>
      <c r="G226" s="200">
        <f t="shared" si="150"/>
        <v>2.2149940606274177E-2</v>
      </c>
    </row>
    <row r="227" spans="1:7" x14ac:dyDescent="0.2">
      <c r="A227" t="str">
        <f t="shared" si="146"/>
        <v>61 Caring personal service occupations</v>
      </c>
      <c r="B227" s="11">
        <v>6.644335927933338</v>
      </c>
      <c r="C227" s="11">
        <v>5.8310990073681177</v>
      </c>
      <c r="D227" s="11">
        <f>C227-B227</f>
        <v>-0.81323692056522034</v>
      </c>
      <c r="E227" s="11">
        <v>3.4634773192074566</v>
      </c>
      <c r="F227" s="11">
        <f>SUM(D227:E227)</f>
        <v>2.6502403986422363</v>
      </c>
      <c r="G227" s="200">
        <f t="shared" si="150"/>
        <v>2.836441906514886E-2</v>
      </c>
    </row>
    <row r="228" spans="1:7" x14ac:dyDescent="0.2">
      <c r="A228" t="str">
        <f t="shared" si="146"/>
        <v>62 Leisure, travel and related personal service occupations</v>
      </c>
      <c r="B228" s="11">
        <v>1.6383026456862946</v>
      </c>
      <c r="C228" s="11">
        <v>1.3590572298205241</v>
      </c>
      <c r="D228" s="11">
        <f t="shared" ref="D228:D234" si="155">C228-B228</f>
        <v>-0.27924541586577045</v>
      </c>
      <c r="E228" s="11">
        <v>0.76843938319095939</v>
      </c>
      <c r="F228" s="11">
        <f t="shared" ref="F228:F229" si="156">SUM(D228:E228)</f>
        <v>0.48919396732518894</v>
      </c>
      <c r="G228" s="200">
        <f t="shared" si="150"/>
        <v>2.5972438091950822E-2</v>
      </c>
    </row>
    <row r="229" spans="1:7" x14ac:dyDescent="0.2">
      <c r="A229" t="str">
        <f t="shared" si="146"/>
        <v>63 Community and civil enforcement occupations</v>
      </c>
      <c r="B229" s="11">
        <v>8.2424243598095012E-2</v>
      </c>
      <c r="C229" s="11">
        <v>7.1952568867185512E-2</v>
      </c>
      <c r="D229" s="11">
        <f t="shared" si="155"/>
        <v>-1.04716747309095E-2</v>
      </c>
      <c r="E229" s="11">
        <v>3.2454794688927834E-2</v>
      </c>
      <c r="F229" s="11">
        <f t="shared" si="156"/>
        <v>2.1983119958018334E-2</v>
      </c>
      <c r="G229" s="200">
        <f t="shared" si="150"/>
        <v>2.2380101026540089E-2</v>
      </c>
    </row>
    <row r="230" spans="1:7" x14ac:dyDescent="0.2">
      <c r="A230" t="str">
        <f t="shared" si="146"/>
        <v>71 Sales occupations</v>
      </c>
      <c r="B230" s="11">
        <v>4.3984838562608513</v>
      </c>
      <c r="C230" s="11">
        <v>3.4471235262652482</v>
      </c>
      <c r="D230" s="11">
        <f t="shared" si="155"/>
        <v>-0.95136032999560305</v>
      </c>
      <c r="E230" s="11">
        <v>1.895368377031124</v>
      </c>
      <c r="F230" s="11">
        <f t="shared" ref="F230:F231" si="157">SUM(D230:E230)</f>
        <v>0.94400804703552099</v>
      </c>
      <c r="G230" s="200">
        <f t="shared" si="150"/>
        <v>2.4175154360462026E-2</v>
      </c>
    </row>
    <row r="231" spans="1:7" x14ac:dyDescent="0.2">
      <c r="A231" t="str">
        <f t="shared" si="146"/>
        <v>72 Customer service occupations</v>
      </c>
      <c r="B231" s="11">
        <v>1.3748707613715554</v>
      </c>
      <c r="C231" s="11">
        <v>1.752202599158865</v>
      </c>
      <c r="D231" s="11">
        <f t="shared" si="155"/>
        <v>0.37733183778730961</v>
      </c>
      <c r="E231" s="11">
        <v>0.8418483502827846</v>
      </c>
      <c r="F231" s="11">
        <f t="shared" si="157"/>
        <v>1.2191801880700943</v>
      </c>
      <c r="G231" s="200">
        <f t="shared" si="150"/>
        <v>3.2357029460959197E-2</v>
      </c>
    </row>
    <row r="232" spans="1:7" x14ac:dyDescent="0.2">
      <c r="A232" t="str">
        <f t="shared" si="146"/>
        <v>81 Process, plant and machine operatives</v>
      </c>
      <c r="B232" s="11">
        <v>3.2386312919000164</v>
      </c>
      <c r="C232" s="11">
        <v>4.5298436005727547</v>
      </c>
      <c r="D232" s="11">
        <f t="shared" si="155"/>
        <v>1.2912123086727383</v>
      </c>
      <c r="E232" s="11">
        <v>1.8408507990531695</v>
      </c>
      <c r="F232" s="11">
        <f t="shared" ref="F232:F233" si="158">SUM(D232:E232)</f>
        <v>3.1320631077259078</v>
      </c>
      <c r="G232" s="200">
        <f t="shared" si="150"/>
        <v>3.0458553147174827E-2</v>
      </c>
    </row>
    <row r="233" spans="1:7" x14ac:dyDescent="0.2">
      <c r="A233" t="str">
        <f t="shared" si="146"/>
        <v>82 Transport and mobile machine drivers and operatives</v>
      </c>
      <c r="B233" s="11">
        <v>4.5207561042555726</v>
      </c>
      <c r="C233" s="11">
        <v>6.290662975006601</v>
      </c>
      <c r="D233" s="11">
        <f t="shared" si="155"/>
        <v>1.7699068707510284</v>
      </c>
      <c r="E233" s="11">
        <v>3.3416110574545717</v>
      </c>
      <c r="F233" s="11">
        <f t="shared" si="158"/>
        <v>5.1115179282056005</v>
      </c>
      <c r="G233" s="200">
        <f t="shared" si="150"/>
        <v>3.7582925177230608E-2</v>
      </c>
    </row>
    <row r="234" spans="1:7" x14ac:dyDescent="0.2">
      <c r="A234" t="str">
        <f t="shared" si="146"/>
        <v>91 Elementary trades and related occupations</v>
      </c>
      <c r="B234" s="11">
        <v>1.3579140313176699</v>
      </c>
      <c r="C234" s="11">
        <v>1.3598844804158614</v>
      </c>
      <c r="D234" s="11">
        <f t="shared" si="155"/>
        <v>1.9704490981915512E-3</v>
      </c>
      <c r="E234" s="11">
        <v>0.52485406745919905</v>
      </c>
      <c r="F234" s="11">
        <f t="shared" ref="F234" si="159">SUM(D234:E234)</f>
        <v>0.5268245165573906</v>
      </c>
      <c r="G234" s="200">
        <f t="shared" si="150"/>
        <v>2.2025276989433573E-2</v>
      </c>
    </row>
    <row r="235" spans="1:7" x14ac:dyDescent="0.2">
      <c r="A235" t="str">
        <f t="shared" si="146"/>
        <v>92 Elementary administration and service occupations</v>
      </c>
      <c r="B235" s="11">
        <v>7.5305136136758186</v>
      </c>
      <c r="C235" s="11">
        <v>8.0421472760802946</v>
      </c>
      <c r="D235" s="11">
        <f t="shared" ref="D235" si="160">C235-B235</f>
        <v>0.51163366240447594</v>
      </c>
      <c r="E235" s="11">
        <v>4.2436171840830479</v>
      </c>
      <c r="F235" s="11">
        <f t="shared" ref="F235" si="161">SUM(D235:E235)</f>
        <v>4.7552508464875238</v>
      </c>
      <c r="G235" s="200">
        <f t="shared" ref="G235:G236" si="162">IF(B235&gt;0,(1+(E235/B235))^(1/($C$6-$B$6))-1,0)</f>
        <v>3.0244450576941917E-2</v>
      </c>
    </row>
    <row r="236" spans="1:7" x14ac:dyDescent="0.2">
      <c r="A236" t="str">
        <f t="shared" si="146"/>
        <v>All occupations</v>
      </c>
      <c r="B236" s="11">
        <f>SUM(B210:B235)</f>
        <v>64.964972631719576</v>
      </c>
      <c r="C236" s="11">
        <f t="shared" ref="C236:F236" si="163">SUM(C210:C235)</f>
        <v>61.25927403387189</v>
      </c>
      <c r="D236" s="11">
        <f t="shared" si="163"/>
        <v>-3.7056985978476726</v>
      </c>
      <c r="E236" s="11">
        <f t="shared" si="163"/>
        <v>31.455453713065161</v>
      </c>
      <c r="F236" s="11">
        <f t="shared" si="163"/>
        <v>27.749755115217496</v>
      </c>
      <c r="G236" s="200">
        <f t="shared" si="162"/>
        <v>2.6674209538823712E-2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2.3524662843909714</v>
      </c>
      <c r="C239" s="11">
        <v>1.4178189020209127</v>
      </c>
      <c r="D239" s="11">
        <f>C239-B239</f>
        <v>-0.93464738237005873</v>
      </c>
      <c r="E239" s="11">
        <v>0.81227510052766361</v>
      </c>
      <c r="F239" s="11">
        <f>SUM(D239:E239)</f>
        <v>-0.12237228184239513</v>
      </c>
      <c r="G239" s="200">
        <f>IF(B239&gt;0,(1+(E239/B239))^(1/($C$6-$B$6))-1,0)</f>
        <v>1.9970602074441013E-2</v>
      </c>
    </row>
    <row r="240" spans="1:7" x14ac:dyDescent="0.2">
      <c r="A240" t="str">
        <f t="shared" si="165"/>
        <v>12 Other managers and proprietors</v>
      </c>
      <c r="B240" s="11">
        <v>1.1078597841995967</v>
      </c>
      <c r="C240" s="11">
        <v>0.84693966870658111</v>
      </c>
      <c r="D240" s="11">
        <f t="shared" ref="D240:D255" si="166">C240-B240</f>
        <v>-0.26092011549301564</v>
      </c>
      <c r="E240" s="11">
        <v>0.52046072559066847</v>
      </c>
      <c r="F240" s="11">
        <f t="shared" ref="F240:F247" si="167">SUM(D240:E240)</f>
        <v>0.25954061009765284</v>
      </c>
      <c r="G240" s="200">
        <f t="shared" ref="G240:G242" si="168">IF(B240&gt;0,(1+(E240/B240))^(1/($C$6-$B$6))-1,0)</f>
        <v>2.6007037600914273E-2</v>
      </c>
    </row>
    <row r="241" spans="1:7" x14ac:dyDescent="0.2">
      <c r="A241" t="str">
        <f t="shared" si="165"/>
        <v>21 Science, research, engineering and technology professionals</v>
      </c>
      <c r="B241" s="11">
        <v>1.1350964251737095</v>
      </c>
      <c r="C241" s="11">
        <v>0.70978262983938334</v>
      </c>
      <c r="D241" s="11">
        <f t="shared" si="166"/>
        <v>-0.42531379533432612</v>
      </c>
      <c r="E241" s="11">
        <v>0.28583850747873163</v>
      </c>
      <c r="F241" s="11">
        <f t="shared" si="167"/>
        <v>-0.13947528785559449</v>
      </c>
      <c r="G241" s="200">
        <f t="shared" si="168"/>
        <v>1.5085823055970726E-2</v>
      </c>
    </row>
    <row r="242" spans="1:7" x14ac:dyDescent="0.2">
      <c r="A242" t="str">
        <f t="shared" si="165"/>
        <v>22 Health professionals</v>
      </c>
      <c r="B242" s="11">
        <v>0.61058283855761797</v>
      </c>
      <c r="C242" s="11">
        <v>0.2650078776784684</v>
      </c>
      <c r="D242" s="11">
        <f t="shared" si="166"/>
        <v>-0.34557496087914957</v>
      </c>
      <c r="E242" s="11">
        <v>0.19793706619604742</v>
      </c>
      <c r="F242" s="11">
        <f t="shared" si="167"/>
        <v>-0.14763789468310215</v>
      </c>
      <c r="G242" s="200">
        <f t="shared" si="168"/>
        <v>1.8895728377017917E-2</v>
      </c>
    </row>
    <row r="243" spans="1:7" x14ac:dyDescent="0.2">
      <c r="A243" t="str">
        <f t="shared" si="165"/>
        <v>23 Teaching and other educational professionals</v>
      </c>
      <c r="B243" s="11">
        <v>0.30140280844284473</v>
      </c>
      <c r="C243" s="11">
        <v>0.15186077365994258</v>
      </c>
      <c r="D243" s="11">
        <f t="shared" si="166"/>
        <v>-0.14954203478290215</v>
      </c>
      <c r="E243" s="11">
        <v>0.10752108353430917</v>
      </c>
      <c r="F243" s="11">
        <f t="shared" si="167"/>
        <v>-4.202095124859298E-2</v>
      </c>
      <c r="G243" s="200">
        <f>IF(B243&gt;0,(1+(E243/B243))^(1/($C$6-$B$6))-1,0)</f>
        <v>2.0547005474731872E-2</v>
      </c>
    </row>
    <row r="244" spans="1:7" x14ac:dyDescent="0.2">
      <c r="A244" t="str">
        <f t="shared" si="165"/>
        <v>24 Business, media and public service professionals</v>
      </c>
      <c r="B244" s="11">
        <v>1.08906522969488</v>
      </c>
      <c r="C244" s="11">
        <v>0.63915008609361068</v>
      </c>
      <c r="D244" s="11">
        <f t="shared" si="166"/>
        <v>-0.44991514360126927</v>
      </c>
      <c r="E244" s="11">
        <v>0.35238858033105902</v>
      </c>
      <c r="F244" s="11">
        <f t="shared" si="167"/>
        <v>-9.7526563270210254E-2</v>
      </c>
      <c r="G244" s="200">
        <f t="shared" ref="G244:G263" si="169">IF(B244&gt;0,(1+(E244/B244))^(1/($C$6-$B$6))-1,0)</f>
        <v>1.8864559453638741E-2</v>
      </c>
    </row>
    <row r="245" spans="1:7" x14ac:dyDescent="0.2">
      <c r="A245" t="str">
        <f t="shared" si="165"/>
        <v>31 Science, engineering and technology associate professionals</v>
      </c>
      <c r="B245" s="11">
        <v>0.70382722568896305</v>
      </c>
      <c r="C245" s="11">
        <v>0.39428126542208991</v>
      </c>
      <c r="D245" s="11">
        <f t="shared" si="166"/>
        <v>-0.30954596026687314</v>
      </c>
      <c r="E245" s="11">
        <v>0.17681376202162177</v>
      </c>
      <c r="F245" s="11">
        <f t="shared" si="167"/>
        <v>-0.13273219824525137</v>
      </c>
      <c r="G245" s="200">
        <f>IF(B245&gt;0,(1+(E245/B245))^(1/($C$6-$B$6))-1,0)</f>
        <v>1.5053318812985106E-2</v>
      </c>
    </row>
    <row r="246" spans="1:7" x14ac:dyDescent="0.2">
      <c r="A246" t="str">
        <f t="shared" si="165"/>
        <v>32 Health and social care associate professionals</v>
      </c>
      <c r="B246" s="11">
        <v>0.29103720627484536</v>
      </c>
      <c r="C246" s="11">
        <v>0.12662781664328063</v>
      </c>
      <c r="D246" s="11">
        <f t="shared" si="166"/>
        <v>-0.16440938963156473</v>
      </c>
      <c r="E246" s="11">
        <v>8.8759335462465824E-2</v>
      </c>
      <c r="F246" s="11">
        <f t="shared" si="167"/>
        <v>-7.565005416909891E-2</v>
      </c>
      <c r="G246" s="200">
        <f t="shared" si="169"/>
        <v>1.7904027844892756E-2</v>
      </c>
    </row>
    <row r="247" spans="1:7" x14ac:dyDescent="0.2">
      <c r="A247" t="str">
        <f t="shared" si="165"/>
        <v>33 Protective service occupations</v>
      </c>
      <c r="B247" s="11">
        <v>0.45577163934750387</v>
      </c>
      <c r="C247" s="11">
        <v>0.30408990352625709</v>
      </c>
      <c r="D247" s="11">
        <f t="shared" si="166"/>
        <v>-0.15168173582124678</v>
      </c>
      <c r="E247" s="11">
        <v>0.14640972207815461</v>
      </c>
      <c r="F247" s="11">
        <f t="shared" si="167"/>
        <v>-5.2720137430921632E-3</v>
      </c>
      <c r="G247" s="200">
        <f t="shared" si="169"/>
        <v>1.8744633782343367E-2</v>
      </c>
    </row>
    <row r="248" spans="1:7" x14ac:dyDescent="0.2">
      <c r="A248" t="str">
        <f t="shared" si="165"/>
        <v>34 Culture, media and sports occupations</v>
      </c>
      <c r="B248" s="11">
        <v>0.33288126823167119</v>
      </c>
      <c r="C248" s="11">
        <v>0.12846400864212293</v>
      </c>
      <c r="D248" s="11">
        <f t="shared" si="166"/>
        <v>-0.20441725958954826</v>
      </c>
      <c r="E248" s="11">
        <v>7.5786747914844368E-2</v>
      </c>
      <c r="F248" s="11">
        <f t="shared" ref="F248:F249" si="170">SUM(D248:E248)</f>
        <v>-0.12863051167470391</v>
      </c>
      <c r="G248" s="200">
        <f t="shared" si="169"/>
        <v>1.3768407077230593E-2</v>
      </c>
    </row>
    <row r="249" spans="1:7" x14ac:dyDescent="0.2">
      <c r="A249" t="str">
        <f t="shared" si="165"/>
        <v>35 Business and public service associate professionals</v>
      </c>
      <c r="B249" s="11">
        <v>1.6482886516426913</v>
      </c>
      <c r="C249" s="11">
        <v>0.77421800834821475</v>
      </c>
      <c r="D249" s="11">
        <f t="shared" si="166"/>
        <v>-0.87407064329447659</v>
      </c>
      <c r="E249" s="11">
        <v>0.42450412304107615</v>
      </c>
      <c r="F249" s="11">
        <f t="shared" si="170"/>
        <v>-0.44956652025340044</v>
      </c>
      <c r="G249" s="200">
        <f t="shared" si="169"/>
        <v>1.5394580666991509E-2</v>
      </c>
    </row>
    <row r="250" spans="1:7" x14ac:dyDescent="0.2">
      <c r="A250" t="str">
        <f t="shared" si="165"/>
        <v>41 Administrative occupations</v>
      </c>
      <c r="B250" s="11">
        <v>3.2303433622099313</v>
      </c>
      <c r="C250" s="11">
        <v>0.81365863188120713</v>
      </c>
      <c r="D250" s="11">
        <f t="shared" si="166"/>
        <v>-2.4166847303287242</v>
      </c>
      <c r="E250" s="11">
        <v>0.70621251153100084</v>
      </c>
      <c r="F250" s="11">
        <f t="shared" ref="F250:F253" si="171">SUM(D250:E250)</f>
        <v>-1.7104722187977233</v>
      </c>
      <c r="G250" s="200">
        <f t="shared" si="169"/>
        <v>1.3268438868015098E-2</v>
      </c>
    </row>
    <row r="251" spans="1:7" x14ac:dyDescent="0.2">
      <c r="A251" t="str">
        <f t="shared" si="165"/>
        <v>42 Secretarial and related occupations</v>
      </c>
      <c r="B251" s="11">
        <v>1.1541992194488901</v>
      </c>
      <c r="C251" s="11">
        <v>0.19587170863770972</v>
      </c>
      <c r="D251" s="11">
        <f t="shared" si="166"/>
        <v>-0.95832751081118039</v>
      </c>
      <c r="E251" s="11">
        <v>0.29446761830659518</v>
      </c>
      <c r="F251" s="11">
        <f t="shared" si="171"/>
        <v>-0.66385989250458521</v>
      </c>
      <c r="G251" s="200">
        <f t="shared" si="169"/>
        <v>1.5264457972178569E-2</v>
      </c>
    </row>
    <row r="252" spans="1:7" x14ac:dyDescent="0.2">
      <c r="A252" t="str">
        <f t="shared" si="165"/>
        <v>51 Skilled agricultural and related trades</v>
      </c>
      <c r="B252" s="11">
        <v>0.6850662036335694</v>
      </c>
      <c r="C252" s="11">
        <v>0.71377122756578892</v>
      </c>
      <c r="D252" s="11">
        <f t="shared" si="166"/>
        <v>2.870502393221952E-2</v>
      </c>
      <c r="E252" s="11">
        <v>0.3204457577238029</v>
      </c>
      <c r="F252" s="11">
        <f t="shared" si="171"/>
        <v>0.34915078165602242</v>
      </c>
      <c r="G252" s="200">
        <f t="shared" si="169"/>
        <v>2.5912480639548097E-2</v>
      </c>
    </row>
    <row r="253" spans="1:7" x14ac:dyDescent="0.2">
      <c r="A253" t="str">
        <f t="shared" si="165"/>
        <v>52 Skilled metal, electrical and electronic trades</v>
      </c>
      <c r="B253" s="11">
        <v>1.7497314480168724</v>
      </c>
      <c r="C253" s="11">
        <v>0.7711293743446147</v>
      </c>
      <c r="D253" s="11">
        <f t="shared" si="166"/>
        <v>-0.97860207367225771</v>
      </c>
      <c r="E253" s="11">
        <v>0.44328056238222763</v>
      </c>
      <c r="F253" s="11">
        <f t="shared" si="171"/>
        <v>-0.53532151129003003</v>
      </c>
      <c r="G253" s="200">
        <f t="shared" si="169"/>
        <v>1.5168127752509752E-2</v>
      </c>
    </row>
    <row r="254" spans="1:7" x14ac:dyDescent="0.2">
      <c r="A254" t="str">
        <f t="shared" si="165"/>
        <v>53 Skilled construction and building trades</v>
      </c>
      <c r="B254" s="11">
        <v>1.7176651559647851</v>
      </c>
      <c r="C254" s="11">
        <v>1.0634412936017592</v>
      </c>
      <c r="D254" s="11">
        <f t="shared" si="166"/>
        <v>-0.65422386236302588</v>
      </c>
      <c r="E254" s="11">
        <v>0.5489206738029434</v>
      </c>
      <c r="F254" s="11">
        <f t="shared" ref="F254" si="172">SUM(D254:E254)</f>
        <v>-0.10530318856008247</v>
      </c>
      <c r="G254" s="200">
        <f t="shared" si="169"/>
        <v>1.8659197750480416E-2</v>
      </c>
    </row>
    <row r="255" spans="1:7" x14ac:dyDescent="0.2">
      <c r="A255" t="str">
        <f t="shared" si="165"/>
        <v>54 Textiles, printing and other skilled trades</v>
      </c>
      <c r="B255" s="11">
        <v>1.0710557383528618</v>
      </c>
      <c r="C255" s="11">
        <v>0.5661301424449966</v>
      </c>
      <c r="D255" s="11">
        <f t="shared" si="166"/>
        <v>-0.50492559590786523</v>
      </c>
      <c r="E255" s="11">
        <v>0.30641381226763226</v>
      </c>
      <c r="F255" s="11">
        <f t="shared" ref="F255" si="173">SUM(D255:E255)</f>
        <v>-0.19851178364023297</v>
      </c>
      <c r="G255" s="200">
        <f t="shared" si="169"/>
        <v>1.6915020833862648E-2</v>
      </c>
    </row>
    <row r="256" spans="1:7" x14ac:dyDescent="0.2">
      <c r="A256" t="str">
        <f t="shared" si="165"/>
        <v>61 Caring personal service occupations</v>
      </c>
      <c r="B256" s="11">
        <v>0.96258955347584085</v>
      </c>
      <c r="C256" s="11">
        <v>0.51101809616650673</v>
      </c>
      <c r="D256" s="11">
        <f>C256-B256</f>
        <v>-0.45157145730933412</v>
      </c>
      <c r="E256" s="11">
        <v>0.22392337176314647</v>
      </c>
      <c r="F256" s="11">
        <f>SUM(D256:E256)</f>
        <v>-0.22764808554618765</v>
      </c>
      <c r="G256" s="200">
        <f t="shared" si="169"/>
        <v>1.4040783052480688E-2</v>
      </c>
    </row>
    <row r="257" spans="1:7" x14ac:dyDescent="0.2">
      <c r="A257" t="str">
        <f t="shared" si="165"/>
        <v>62 Leisure, travel and related personal service occupations</v>
      </c>
      <c r="B257" s="11">
        <v>0.93879706424208664</v>
      </c>
      <c r="C257" s="11">
        <v>0.56495395556726058</v>
      </c>
      <c r="D257" s="11">
        <f t="shared" ref="D257:D263" si="174">C257-B257</f>
        <v>-0.37384310867482606</v>
      </c>
      <c r="E257" s="11">
        <v>0.33233654745117347</v>
      </c>
      <c r="F257" s="11">
        <f t="shared" ref="F257:F258" si="175">SUM(D257:E257)</f>
        <v>-4.1506561223652594E-2</v>
      </c>
      <c r="G257" s="200">
        <f t="shared" si="169"/>
        <v>2.0409826011686283E-2</v>
      </c>
    </row>
    <row r="258" spans="1:7" x14ac:dyDescent="0.2">
      <c r="A258" t="str">
        <f t="shared" si="165"/>
        <v>63 Community and civil enforcement occupations</v>
      </c>
      <c r="B258" s="11">
        <v>6.7427073194030143E-2</v>
      </c>
      <c r="C258" s="11">
        <v>4.2596281270405788E-2</v>
      </c>
      <c r="D258" s="11">
        <f t="shared" si="174"/>
        <v>-2.4830791923624355E-2</v>
      </c>
      <c r="E258" s="11">
        <v>2.1027039979919275E-2</v>
      </c>
      <c r="F258" s="11">
        <f t="shared" si="175"/>
        <v>-3.8037519437050804E-3</v>
      </c>
      <c r="G258" s="200">
        <f t="shared" si="169"/>
        <v>1.8260541823041043E-2</v>
      </c>
    </row>
    <row r="259" spans="1:7" x14ac:dyDescent="0.2">
      <c r="A259" t="str">
        <f t="shared" si="165"/>
        <v>71 Sales occupations</v>
      </c>
      <c r="B259" s="11">
        <v>2.770290766089714</v>
      </c>
      <c r="C259" s="11">
        <v>0.88557300510188663</v>
      </c>
      <c r="D259" s="11">
        <f t="shared" si="174"/>
        <v>-1.8847177609878274</v>
      </c>
      <c r="E259" s="11">
        <v>0.65404395198161613</v>
      </c>
      <c r="F259" s="11">
        <f t="shared" ref="F259:F260" si="176">SUM(D259:E259)</f>
        <v>-1.2306738090062113</v>
      </c>
      <c r="G259" s="200">
        <f t="shared" si="169"/>
        <v>1.4230633350510669E-2</v>
      </c>
    </row>
    <row r="260" spans="1:7" x14ac:dyDescent="0.2">
      <c r="A260" t="str">
        <f t="shared" si="165"/>
        <v>72 Customer service occupations</v>
      </c>
      <c r="B260" s="11">
        <v>0.7076756250828079</v>
      </c>
      <c r="C260" s="11">
        <v>0.63186745048431714</v>
      </c>
      <c r="D260" s="11">
        <f t="shared" si="174"/>
        <v>-7.5808174598490763E-2</v>
      </c>
      <c r="E260" s="11">
        <v>0.2453088279447494</v>
      </c>
      <c r="F260" s="11">
        <f t="shared" si="176"/>
        <v>0.16950065334625863</v>
      </c>
      <c r="G260" s="200">
        <f t="shared" si="169"/>
        <v>2.0038988430621796E-2</v>
      </c>
    </row>
    <row r="261" spans="1:7" x14ac:dyDescent="0.2">
      <c r="A261" t="str">
        <f t="shared" si="165"/>
        <v>81 Process, plant and machine operatives</v>
      </c>
      <c r="B261" s="11">
        <v>2.5791506609641197</v>
      </c>
      <c r="C261" s="11">
        <v>1.4014953654868729</v>
      </c>
      <c r="D261" s="11">
        <f t="shared" si="174"/>
        <v>-1.1776552954772468</v>
      </c>
      <c r="E261" s="11">
        <v>0.85698380899612747</v>
      </c>
      <c r="F261" s="11">
        <f t="shared" ref="F261:F262" si="177">SUM(D261:E261)</f>
        <v>-0.32067148648111932</v>
      </c>
      <c r="G261" s="200">
        <f t="shared" si="169"/>
        <v>1.9309869421783699E-2</v>
      </c>
    </row>
    <row r="262" spans="1:7" x14ac:dyDescent="0.2">
      <c r="A262" t="str">
        <f t="shared" si="165"/>
        <v>82 Transport and mobile machine drivers and operatives</v>
      </c>
      <c r="B262" s="11">
        <v>3.7231963482672397</v>
      </c>
      <c r="C262" s="11">
        <v>2.7455925401011783</v>
      </c>
      <c r="D262" s="11">
        <f t="shared" si="174"/>
        <v>-0.97760380816606141</v>
      </c>
      <c r="E262" s="11">
        <v>1.5386346444282766</v>
      </c>
      <c r="F262" s="11">
        <f t="shared" si="177"/>
        <v>0.56103083626221517</v>
      </c>
      <c r="G262" s="200">
        <f t="shared" si="169"/>
        <v>2.3327700712242772E-2</v>
      </c>
    </row>
    <row r="263" spans="1:7" x14ac:dyDescent="0.2">
      <c r="A263" t="str">
        <f t="shared" si="165"/>
        <v>91 Elementary trades and related occupations</v>
      </c>
      <c r="B263" s="11">
        <v>1.7236022945918865</v>
      </c>
      <c r="C263" s="11">
        <v>1.0489445660379981</v>
      </c>
      <c r="D263" s="11">
        <f t="shared" si="174"/>
        <v>-0.67465772855388839</v>
      </c>
      <c r="E263" s="11">
        <v>0.52732556113646278</v>
      </c>
      <c r="F263" s="11">
        <f t="shared" ref="F263" si="178">SUM(D263:E263)</f>
        <v>-0.14733216741742561</v>
      </c>
      <c r="G263" s="200">
        <f t="shared" si="169"/>
        <v>1.7954345866464827E-2</v>
      </c>
    </row>
    <row r="264" spans="1:7" x14ac:dyDescent="0.2">
      <c r="A264" t="str">
        <f t="shared" si="165"/>
        <v>92 Elementary administration and service occupations</v>
      </c>
      <c r="B264" s="11">
        <v>6.1861019493372975</v>
      </c>
      <c r="C264" s="11">
        <v>3.8105101079702126</v>
      </c>
      <c r="D264" s="11">
        <f t="shared" ref="D264" si="179">C264-B264</f>
        <v>-2.3755918413670849</v>
      </c>
      <c r="E264" s="11">
        <v>2.1402509957255962</v>
      </c>
      <c r="F264" s="11">
        <f>SUM(D264:E264)</f>
        <v>-0.23534084564148872</v>
      </c>
      <c r="G264" s="200">
        <f t="shared" ref="G264:G265" si="180">IF(B264&gt;0,(1+(E264/B264))^(1/($C$6-$B$6))-1,0)</f>
        <v>2.0005506271345119E-2</v>
      </c>
    </row>
    <row r="265" spans="1:7" x14ac:dyDescent="0.2">
      <c r="A265" t="str">
        <f t="shared" si="165"/>
        <v>All occupations</v>
      </c>
      <c r="B265" s="11">
        <f>SUM(B239:B264)</f>
        <v>39.295171824517233</v>
      </c>
      <c r="C265" s="11">
        <f t="shared" ref="C265:F265" si="181">SUM(C239:C264)</f>
        <v>21.524794687243578</v>
      </c>
      <c r="D265" s="11">
        <f t="shared" si="181"/>
        <v>-17.770377137273655</v>
      </c>
      <c r="E265" s="11">
        <f t="shared" si="181"/>
        <v>12.348270439597911</v>
      </c>
      <c r="F265" s="11">
        <f t="shared" si="181"/>
        <v>-5.4221066976757371</v>
      </c>
      <c r="G265" s="200">
        <f t="shared" si="180"/>
        <v>1.8384387485670173E-2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0.75717219595611374</v>
      </c>
      <c r="C268" s="11">
        <v>0.36803214173311066</v>
      </c>
      <c r="D268" s="11">
        <f>C268-B268</f>
        <v>-0.38914005422300307</v>
      </c>
      <c r="E268" s="11">
        <v>0.1594893588974941</v>
      </c>
      <c r="F268" s="11">
        <f>SUM(D268:E268)</f>
        <v>-0.22965069532550897</v>
      </c>
      <c r="G268" s="200">
        <f>IF(B268&gt;0,(1+(E268/B268))^(1/($C$6-$B$6))-1,0)</f>
        <v>1.2824715337675263E-2</v>
      </c>
    </row>
    <row r="269" spans="1:7" x14ac:dyDescent="0.2">
      <c r="A269" t="str">
        <f t="shared" si="183"/>
        <v>12 Other managers and proprietors</v>
      </c>
      <c r="B269" s="11">
        <v>0.51869979796318877</v>
      </c>
      <c r="C269" s="11">
        <v>0.33256942665684791</v>
      </c>
      <c r="D269" s="11">
        <f t="shared" ref="D269:D284" si="184">C269-B269</f>
        <v>-0.18613037130634086</v>
      </c>
      <c r="E269" s="11">
        <v>0.16540555381359137</v>
      </c>
      <c r="F269" s="11">
        <f t="shared" ref="F269:F276" si="185">SUM(D269:E269)</f>
        <v>-2.0724817492749487E-2</v>
      </c>
      <c r="G269" s="200">
        <f t="shared" ref="G269:G271" si="186">IF(B269&gt;0,(1+(E269/B269))^(1/($C$6-$B$6))-1,0)</f>
        <v>1.8623740783534126E-2</v>
      </c>
    </row>
    <row r="270" spans="1:7" x14ac:dyDescent="0.2">
      <c r="A270" t="str">
        <f t="shared" si="183"/>
        <v>21 Science, research, engineering and technology professionals</v>
      </c>
      <c r="B270" s="11">
        <v>0.44920833701113433</v>
      </c>
      <c r="C270" s="11">
        <v>0.27203525755966945</v>
      </c>
      <c r="D270" s="11">
        <f t="shared" si="184"/>
        <v>-0.17717307945146488</v>
      </c>
      <c r="E270" s="11">
        <v>0.10347029962702599</v>
      </c>
      <c r="F270" s="11">
        <f t="shared" si="185"/>
        <v>-7.3702779824438888E-2</v>
      </c>
      <c r="G270" s="200">
        <f t="shared" si="186"/>
        <v>1.3915256493942207E-2</v>
      </c>
    </row>
    <row r="271" spans="1:7" x14ac:dyDescent="0.2">
      <c r="A271" t="str">
        <f t="shared" si="183"/>
        <v>22 Health professionals</v>
      </c>
      <c r="B271" s="11">
        <v>0.18465740255119448</v>
      </c>
      <c r="C271" s="11">
        <v>0.19895897779632424</v>
      </c>
      <c r="D271" s="11">
        <f t="shared" si="184"/>
        <v>1.4301575245129761E-2</v>
      </c>
      <c r="E271" s="11">
        <v>8.2015714981120022E-2</v>
      </c>
      <c r="F271" s="11">
        <f t="shared" si="185"/>
        <v>9.6317290226249783E-2</v>
      </c>
      <c r="G271" s="200">
        <f t="shared" si="186"/>
        <v>2.4804053113678837E-2</v>
      </c>
    </row>
    <row r="272" spans="1:7" x14ac:dyDescent="0.2">
      <c r="A272" t="str">
        <f t="shared" si="183"/>
        <v>23 Teaching and other educational professionals</v>
      </c>
      <c r="B272" s="11">
        <v>0.13055109911739998</v>
      </c>
      <c r="C272" s="11">
        <v>7.5239765550347892E-2</v>
      </c>
      <c r="D272" s="11">
        <f t="shared" si="184"/>
        <v>-5.531133356705209E-2</v>
      </c>
      <c r="E272" s="11">
        <v>4.2637406724226778E-2</v>
      </c>
      <c r="F272" s="11">
        <f t="shared" si="185"/>
        <v>-1.2673926842825312E-2</v>
      </c>
      <c r="G272" s="200">
        <f>IF(B272&gt;0,(1+(E272/B272))^(1/($C$6-$B$6))-1,0)</f>
        <v>1.9019673858305497E-2</v>
      </c>
    </row>
    <row r="273" spans="1:7" x14ac:dyDescent="0.2">
      <c r="A273" t="str">
        <f t="shared" si="183"/>
        <v>24 Business, media and public service professionals</v>
      </c>
      <c r="B273" s="11">
        <v>0.43229220813791852</v>
      </c>
      <c r="C273" s="11">
        <v>0.25231637913145399</v>
      </c>
      <c r="D273" s="11">
        <f t="shared" si="184"/>
        <v>-0.17997582900646453</v>
      </c>
      <c r="E273" s="11">
        <v>0.11585958187677219</v>
      </c>
      <c r="F273" s="11">
        <f t="shared" si="185"/>
        <v>-6.4116247129692341E-2</v>
      </c>
      <c r="G273" s="200">
        <f t="shared" ref="G273" si="187">IF(B273&gt;0,(1+(E273/B273))^(1/($C$6-$B$6))-1,0)</f>
        <v>1.595599006956494E-2</v>
      </c>
    </row>
    <row r="274" spans="1:7" x14ac:dyDescent="0.2">
      <c r="A274" t="str">
        <f t="shared" si="183"/>
        <v>31 Science, engineering and technology associate professionals</v>
      </c>
      <c r="B274" s="11">
        <v>0.22226440892642285</v>
      </c>
      <c r="C274" s="11">
        <v>0.20564520145374129</v>
      </c>
      <c r="D274" s="11">
        <f t="shared" si="184"/>
        <v>-1.6619207472681558E-2</v>
      </c>
      <c r="E274" s="11">
        <v>7.4329479045544045E-2</v>
      </c>
      <c r="F274" s="11">
        <f t="shared" si="185"/>
        <v>5.7710271572862487E-2</v>
      </c>
      <c r="G274" s="200">
        <f>IF(B274&gt;0,(1+(E274/B274))^(1/($C$6-$B$6))-1,0)</f>
        <v>1.941922160055598E-2</v>
      </c>
    </row>
    <row r="275" spans="1:7" x14ac:dyDescent="0.2">
      <c r="A275" t="str">
        <f t="shared" si="183"/>
        <v>32 Health and social care associate professionals</v>
      </c>
      <c r="B275" s="11">
        <v>7.9351088890254454E-2</v>
      </c>
      <c r="C275" s="11">
        <v>5.70378389483637E-2</v>
      </c>
      <c r="D275" s="11">
        <f t="shared" si="184"/>
        <v>-2.2313249941890753E-2</v>
      </c>
      <c r="E275" s="11">
        <v>2.5408402580089695E-2</v>
      </c>
      <c r="F275" s="11">
        <f t="shared" si="185"/>
        <v>3.0951526381989419E-3</v>
      </c>
      <c r="G275" s="200">
        <f t="shared" ref="G275:G292" si="188">IF(B275&gt;0,(1+(E275/B275))^(1/($C$6-$B$6))-1,0)</f>
        <v>1.8691539845842486E-2</v>
      </c>
    </row>
    <row r="276" spans="1:7" x14ac:dyDescent="0.2">
      <c r="A276" t="str">
        <f t="shared" si="183"/>
        <v>33 Protective service occupations</v>
      </c>
      <c r="B276" s="11">
        <v>0.1009760139484828</v>
      </c>
      <c r="C276" s="11">
        <v>6.0598632571669607E-2</v>
      </c>
      <c r="D276" s="11">
        <f t="shared" si="184"/>
        <v>-4.0377381376813189E-2</v>
      </c>
      <c r="E276" s="11">
        <v>1.7645755973041934E-2</v>
      </c>
      <c r="F276" s="11">
        <f t="shared" si="185"/>
        <v>-2.2731625403771254E-2</v>
      </c>
      <c r="G276" s="200">
        <f t="shared" si="188"/>
        <v>1.0794984845966304E-2</v>
      </c>
    </row>
    <row r="277" spans="1:7" x14ac:dyDescent="0.2">
      <c r="A277" t="str">
        <f t="shared" si="183"/>
        <v>34 Culture, media and sports occupations</v>
      </c>
      <c r="B277" s="11">
        <v>0.20719298899745445</v>
      </c>
      <c r="C277" s="11">
        <v>0.10520981058595039</v>
      </c>
      <c r="D277" s="11">
        <f t="shared" si="184"/>
        <v>-0.10198317841150406</v>
      </c>
      <c r="E277" s="11">
        <v>4.7625326971668692E-2</v>
      </c>
      <c r="F277" s="11">
        <f t="shared" ref="F277:F278" si="189">SUM(D277:E277)</f>
        <v>-5.4357851439835368E-2</v>
      </c>
      <c r="G277" s="200">
        <f t="shared" si="188"/>
        <v>1.3888909160634899E-2</v>
      </c>
    </row>
    <row r="278" spans="1:7" x14ac:dyDescent="0.2">
      <c r="A278" t="str">
        <f t="shared" si="183"/>
        <v>35 Business and public service associate professionals</v>
      </c>
      <c r="B278" s="11">
        <v>0.59088384135808947</v>
      </c>
      <c r="C278" s="11">
        <v>0.35769553061615927</v>
      </c>
      <c r="D278" s="11">
        <f t="shared" si="184"/>
        <v>-0.23318831074193019</v>
      </c>
      <c r="E278" s="11">
        <v>0.13366490230523859</v>
      </c>
      <c r="F278" s="11">
        <f t="shared" si="189"/>
        <v>-9.9523408436691607E-2</v>
      </c>
      <c r="G278" s="200">
        <f t="shared" si="188"/>
        <v>1.3688142163559514E-2</v>
      </c>
    </row>
    <row r="279" spans="1:7" x14ac:dyDescent="0.2">
      <c r="A279" t="str">
        <f t="shared" si="183"/>
        <v>41 Administrative occupations</v>
      </c>
      <c r="B279" s="11">
        <v>1.3390631153475951</v>
      </c>
      <c r="C279" s="11">
        <v>0.61728185800757973</v>
      </c>
      <c r="D279" s="11">
        <f t="shared" si="184"/>
        <v>-0.72178125734001541</v>
      </c>
      <c r="E279" s="11">
        <v>0.27580659570772365</v>
      </c>
      <c r="F279" s="11">
        <f t="shared" ref="F279:F282" si="190">SUM(D279:E279)</f>
        <v>-0.44597466163229177</v>
      </c>
      <c r="G279" s="200">
        <f t="shared" si="188"/>
        <v>1.2563875738790475E-2</v>
      </c>
    </row>
    <row r="280" spans="1:7" x14ac:dyDescent="0.2">
      <c r="A280" t="str">
        <f t="shared" si="183"/>
        <v>42 Secretarial and related occupations</v>
      </c>
      <c r="B280" s="11">
        <v>0.47340818500789855</v>
      </c>
      <c r="C280" s="11">
        <v>0.35368393765108963</v>
      </c>
      <c r="D280" s="11">
        <f t="shared" si="184"/>
        <v>-0.11972424735680892</v>
      </c>
      <c r="E280" s="11">
        <v>0.17056016517909803</v>
      </c>
      <c r="F280" s="11">
        <f t="shared" si="190"/>
        <v>5.0835917822289106E-2</v>
      </c>
      <c r="G280" s="200">
        <f t="shared" si="188"/>
        <v>2.0724605702399312E-2</v>
      </c>
    </row>
    <row r="281" spans="1:7" x14ac:dyDescent="0.2">
      <c r="A281" t="str">
        <f t="shared" si="183"/>
        <v>51 Skilled agricultural and related trades</v>
      </c>
      <c r="B281" s="11">
        <v>0.60269944654526331</v>
      </c>
      <c r="C281" s="11">
        <v>0.20756943450660667</v>
      </c>
      <c r="D281" s="11">
        <f t="shared" si="184"/>
        <v>-0.39513001203865661</v>
      </c>
      <c r="E281" s="11">
        <v>0.14182070383089079</v>
      </c>
      <c r="F281" s="11">
        <f t="shared" si="190"/>
        <v>-0.25330930820776582</v>
      </c>
      <c r="G281" s="200">
        <f t="shared" si="188"/>
        <v>1.4187789749814828E-2</v>
      </c>
    </row>
    <row r="282" spans="1:7" x14ac:dyDescent="0.2">
      <c r="A282" t="str">
        <f t="shared" si="183"/>
        <v>52 Skilled metal, electrical and electronic trades</v>
      </c>
      <c r="B282" s="11">
        <v>0.86969631610260834</v>
      </c>
      <c r="C282" s="11">
        <v>0.33801334823518459</v>
      </c>
      <c r="D282" s="11">
        <f t="shared" si="184"/>
        <v>-0.53168296786742375</v>
      </c>
      <c r="E282" s="11">
        <v>0.17995252776259199</v>
      </c>
      <c r="F282" s="11">
        <f t="shared" si="190"/>
        <v>-0.35173044010483179</v>
      </c>
      <c r="G282" s="200">
        <f t="shared" si="188"/>
        <v>1.2616718551194728E-2</v>
      </c>
    </row>
    <row r="283" spans="1:7" x14ac:dyDescent="0.2">
      <c r="A283" t="str">
        <f t="shared" si="183"/>
        <v>53 Skilled construction and building trades</v>
      </c>
      <c r="B283" s="11">
        <v>1.2785215077427223</v>
      </c>
      <c r="C283" s="11">
        <v>0.12191349767770024</v>
      </c>
      <c r="D283" s="11">
        <f t="shared" si="184"/>
        <v>-1.156608010065022</v>
      </c>
      <c r="E283" s="11">
        <v>0.15816634744288999</v>
      </c>
      <c r="F283" s="11">
        <f t="shared" ref="F283" si="191">SUM(D283:E283)</f>
        <v>-0.99844166262213196</v>
      </c>
      <c r="G283" s="200">
        <f t="shared" si="188"/>
        <v>7.8060445685024238E-3</v>
      </c>
    </row>
    <row r="284" spans="1:7" x14ac:dyDescent="0.2">
      <c r="A284" t="str">
        <f t="shared" si="183"/>
        <v>54 Textiles, printing and other skilled trades</v>
      </c>
      <c r="B284" s="11">
        <v>0.77077242255001688</v>
      </c>
      <c r="C284" s="11">
        <v>0.29547338769724851</v>
      </c>
      <c r="D284" s="11">
        <f t="shared" si="184"/>
        <v>-0.47529903485276837</v>
      </c>
      <c r="E284" s="11">
        <v>0.13883348045134219</v>
      </c>
      <c r="F284" s="11">
        <f t="shared" ref="F284" si="192">SUM(D284:E284)</f>
        <v>-0.33646555440142617</v>
      </c>
      <c r="G284" s="200">
        <f t="shared" si="188"/>
        <v>1.1102397466042246E-2</v>
      </c>
    </row>
    <row r="285" spans="1:7" x14ac:dyDescent="0.2">
      <c r="A285" t="str">
        <f t="shared" si="183"/>
        <v>61 Caring personal service occupations</v>
      </c>
      <c r="B285" s="11">
        <v>0.36813303171080902</v>
      </c>
      <c r="C285" s="11">
        <v>0.22044453249284843</v>
      </c>
      <c r="D285" s="11">
        <f>C285-B285</f>
        <v>-0.14768849921796059</v>
      </c>
      <c r="E285" s="11">
        <v>8.2782452216005831E-2</v>
      </c>
      <c r="F285" s="11">
        <f>SUM(D285:E285)</f>
        <v>-6.4906047001954764E-2</v>
      </c>
      <c r="G285" s="200">
        <f t="shared" si="188"/>
        <v>1.3614210937425986E-2</v>
      </c>
    </row>
    <row r="286" spans="1:7" x14ac:dyDescent="0.2">
      <c r="A286" t="str">
        <f t="shared" si="183"/>
        <v>62 Leisure, travel and related personal service occupations</v>
      </c>
      <c r="B286" s="11">
        <v>0.51538954810648019</v>
      </c>
      <c r="C286" s="11">
        <v>0.20795545316465305</v>
      </c>
      <c r="D286" s="11">
        <f t="shared" ref="D286:D292" si="193">C286-B286</f>
        <v>-0.30743409494182716</v>
      </c>
      <c r="E286" s="11">
        <v>9.9095059426339463E-2</v>
      </c>
      <c r="F286" s="11">
        <f t="shared" ref="F286:F287" si="194">SUM(D286:E286)</f>
        <v>-0.20833903551548771</v>
      </c>
      <c r="G286" s="200">
        <f t="shared" si="188"/>
        <v>1.1793053542346499E-2</v>
      </c>
    </row>
    <row r="287" spans="1:7" x14ac:dyDescent="0.2">
      <c r="A287" t="str">
        <f t="shared" si="183"/>
        <v>63 Community and civil enforcement occupations</v>
      </c>
      <c r="B287" s="11">
        <v>2.9109830151480564E-2</v>
      </c>
      <c r="C287" s="11">
        <v>6.3510912741874667E-3</v>
      </c>
      <c r="D287" s="11">
        <f t="shared" si="193"/>
        <v>-2.2758738877293096E-2</v>
      </c>
      <c r="E287" s="11">
        <v>3.1076206265738386E-3</v>
      </c>
      <c r="F287" s="11">
        <f t="shared" si="194"/>
        <v>-1.9651118250719257E-2</v>
      </c>
      <c r="G287" s="200">
        <f t="shared" si="188"/>
        <v>6.7850704859737654E-3</v>
      </c>
    </row>
    <row r="288" spans="1:7" x14ac:dyDescent="0.2">
      <c r="A288" t="str">
        <f t="shared" si="183"/>
        <v>71 Sales occupations</v>
      </c>
      <c r="B288" s="11">
        <v>1.6989403543036741</v>
      </c>
      <c r="C288" s="11">
        <v>0.45801656405046043</v>
      </c>
      <c r="D288" s="11">
        <f t="shared" si="193"/>
        <v>-1.2409237902532135</v>
      </c>
      <c r="E288" s="11">
        <v>0.22704478012170481</v>
      </c>
      <c r="F288" s="11">
        <f t="shared" ref="F288:F289" si="195">SUM(D288:E288)</f>
        <v>-1.0138790101315087</v>
      </c>
      <c r="G288" s="200">
        <f t="shared" si="188"/>
        <v>8.3972513934666981E-3</v>
      </c>
    </row>
    <row r="289" spans="1:7" x14ac:dyDescent="0.2">
      <c r="A289" t="str">
        <f t="shared" si="183"/>
        <v>72 Customer service occupations</v>
      </c>
      <c r="B289" s="11">
        <v>0.39046383865332129</v>
      </c>
      <c r="C289" s="11">
        <v>0.41196991139143974</v>
      </c>
      <c r="D289" s="11">
        <f t="shared" si="193"/>
        <v>2.1506072738118442E-2</v>
      </c>
      <c r="E289" s="11">
        <v>0.14144878784880907</v>
      </c>
      <c r="F289" s="11">
        <f t="shared" si="195"/>
        <v>0.16295486058692751</v>
      </c>
      <c r="G289" s="200">
        <f t="shared" si="188"/>
        <v>2.0823436034827614E-2</v>
      </c>
    </row>
    <row r="290" spans="1:7" x14ac:dyDescent="0.2">
      <c r="A290" t="str">
        <f t="shared" si="183"/>
        <v>81 Process, plant and machine operatives</v>
      </c>
      <c r="B290" s="11">
        <v>1.4796912378758358</v>
      </c>
      <c r="C290" s="11">
        <v>0.28147813018912538</v>
      </c>
      <c r="D290" s="11">
        <f t="shared" si="193"/>
        <v>-1.1982131076867104</v>
      </c>
      <c r="E290" s="11">
        <v>0.1607033839689633</v>
      </c>
      <c r="F290" s="11">
        <f t="shared" ref="F290:F291" si="196">SUM(D290:E290)</f>
        <v>-1.0375097237177471</v>
      </c>
      <c r="G290" s="200">
        <f t="shared" si="188"/>
        <v>6.897236662148476E-3</v>
      </c>
    </row>
    <row r="291" spans="1:7" x14ac:dyDescent="0.2">
      <c r="A291" t="str">
        <f t="shared" si="183"/>
        <v>82 Transport and mobile machine drivers and operatives</v>
      </c>
      <c r="B291" s="11">
        <v>2.4625810344188217</v>
      </c>
      <c r="C291" s="11">
        <v>0.66494786683003826</v>
      </c>
      <c r="D291" s="11">
        <f t="shared" si="193"/>
        <v>-1.7976331675887836</v>
      </c>
      <c r="E291" s="11">
        <v>0.55997181311086941</v>
      </c>
      <c r="F291" s="11">
        <f t="shared" si="196"/>
        <v>-1.2376613544779143</v>
      </c>
      <c r="G291" s="200">
        <f t="shared" si="188"/>
        <v>1.3753169017779232E-2</v>
      </c>
    </row>
    <row r="292" spans="1:7" x14ac:dyDescent="0.2">
      <c r="A292" t="str">
        <f t="shared" si="183"/>
        <v>91 Elementary trades and related occupations</v>
      </c>
      <c r="B292" s="11">
        <v>1.2670114673658199</v>
      </c>
      <c r="C292" s="11">
        <v>0.46098363007713256</v>
      </c>
      <c r="D292" s="11">
        <f t="shared" si="193"/>
        <v>-0.80602783728868732</v>
      </c>
      <c r="E292" s="11">
        <v>0.2292222794561018</v>
      </c>
      <c r="F292" s="11">
        <f t="shared" ref="F292" si="197">SUM(D292:E292)</f>
        <v>-0.57680555783258547</v>
      </c>
      <c r="G292" s="200">
        <f t="shared" si="188"/>
        <v>1.1147688401934142E-2</v>
      </c>
    </row>
    <row r="293" spans="1:7" x14ac:dyDescent="0.2">
      <c r="A293" t="str">
        <f t="shared" si="183"/>
        <v>92 Elementary administration and service occupations</v>
      </c>
      <c r="B293" s="11">
        <v>3.6999581677423721</v>
      </c>
      <c r="C293" s="11">
        <v>1.2601321119762823</v>
      </c>
      <c r="D293" s="11">
        <f t="shared" ref="D293" si="198">C293-B293</f>
        <v>-2.4398260557660896</v>
      </c>
      <c r="E293" s="11">
        <v>0.62809203657237711</v>
      </c>
      <c r="F293" s="11">
        <f t="shared" ref="F293" si="199">SUM(D293:E293)</f>
        <v>-1.8117340191937124</v>
      </c>
      <c r="G293" s="200">
        <f t="shared" ref="G293:G294" si="200">IF(B293&gt;0,(1+(E293/B293))^(1/($C$6-$B$6))-1,0)</f>
        <v>1.0507865753923928E-2</v>
      </c>
    </row>
    <row r="294" spans="1:7" x14ac:dyDescent="0.2">
      <c r="A294" s="24" t="str">
        <f t="shared" si="183"/>
        <v>All occupations</v>
      </c>
      <c r="B294" s="34">
        <f>SUM(B268:B293)</f>
        <v>20.918688886482375</v>
      </c>
      <c r="C294" s="34">
        <f t="shared" ref="C294:F294" si="201">SUM(C268:C293)</f>
        <v>8.1915537178252169</v>
      </c>
      <c r="D294" s="34">
        <f t="shared" si="201"/>
        <v>-12.727135168657156</v>
      </c>
      <c r="E294" s="34">
        <f t="shared" si="201"/>
        <v>4.1641598165180937</v>
      </c>
      <c r="F294" s="34">
        <f t="shared" si="201"/>
        <v>-8.5629753521390644</v>
      </c>
      <c r="G294" s="234">
        <f t="shared" si="200"/>
        <v>1.2176289998365952E-2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Stoke-on-Trent and Staffordshire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-1.6970555127941296</v>
      </c>
      <c r="Q7" s="11">
        <f>'Occ T1'!J16</f>
        <v>13.307120621188638</v>
      </c>
    </row>
    <row r="8" spans="1:17" x14ac:dyDescent="0.2">
      <c r="O8" t="str">
        <f>name!E11</f>
        <v>Process, plant and machine operatives</v>
      </c>
      <c r="P8" s="11">
        <f>'Occ T1'!H15</f>
        <v>4.2898607773409729</v>
      </c>
      <c r="Q8" s="11">
        <f>'Occ T1'!J15</f>
        <v>18.500385933602086</v>
      </c>
    </row>
    <row r="9" spans="1:17" x14ac:dyDescent="0.2">
      <c r="O9" t="str">
        <f>name!E10</f>
        <v>Sales and customer service occupations</v>
      </c>
      <c r="P9" s="11">
        <f>'Occ T1'!H14</f>
        <v>0.93794051160617542</v>
      </c>
      <c r="Q9" s="11">
        <f>'Occ T1'!J14</f>
        <v>11.934737380558651</v>
      </c>
    </row>
    <row r="10" spans="1:17" x14ac:dyDescent="0.2">
      <c r="O10" t="str">
        <f>name!E9</f>
        <v>Caring, leisure and other service occupations</v>
      </c>
      <c r="P10" s="11">
        <f>'Occ T1'!H13</f>
        <v>5.276865427206971</v>
      </c>
      <c r="Q10" s="11">
        <f>'Occ T1'!J13</f>
        <v>25.413354327293863</v>
      </c>
    </row>
    <row r="11" spans="1:17" x14ac:dyDescent="0.2">
      <c r="O11" t="str">
        <f>name!E8</f>
        <v>Skilled trades occupations</v>
      </c>
      <c r="P11" s="11">
        <f>'Occ T1'!H12</f>
        <v>-2.6394992110658109</v>
      </c>
      <c r="Q11" s="11">
        <f>'Occ T1'!J12</f>
        <v>11.542550998522511</v>
      </c>
    </row>
    <row r="12" spans="1:17" x14ac:dyDescent="0.2">
      <c r="O12" t="str">
        <f>name!E7</f>
        <v>Administrative and secretarial occupations</v>
      </c>
      <c r="P12" s="11">
        <f>'Occ T1'!H11</f>
        <v>-4.9083180204393884</v>
      </c>
      <c r="Q12" s="11">
        <f>'Occ T1'!J11</f>
        <v>12.641030210502219</v>
      </c>
    </row>
    <row r="13" spans="1:17" x14ac:dyDescent="0.2">
      <c r="O13" t="str">
        <f>name!E6</f>
        <v>Associate professional occupations</v>
      </c>
      <c r="P13" s="11">
        <f>'Occ T1'!H10</f>
        <v>2.8557480163911464</v>
      </c>
      <c r="Q13" s="11">
        <f>'Occ T1'!J10</f>
        <v>22.154645024066909</v>
      </c>
    </row>
    <row r="14" spans="1:17" x14ac:dyDescent="0.2">
      <c r="O14" t="str">
        <f>name!E5</f>
        <v>Professional occupations</v>
      </c>
      <c r="P14" s="11">
        <f>'Occ T1'!H9</f>
        <v>13.712667588425305</v>
      </c>
      <c r="Q14" s="11">
        <f>'Occ T1'!J9</f>
        <v>49.34416058712798</v>
      </c>
    </row>
    <row r="15" spans="1:17" x14ac:dyDescent="0.2">
      <c r="O15" t="str">
        <f>name!E4</f>
        <v>Managers, directors and senior officials</v>
      </c>
      <c r="P15" s="11">
        <f>'Occ T1'!H8</f>
        <v>5.1137904233285347</v>
      </c>
      <c r="Q15" s="11">
        <f>'Occ T1'!J8</f>
        <v>22.893731232786475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Stoke-on-Trent and Staffordshire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0.97953977946188431</v>
      </c>
      <c r="Q37" s="11">
        <f>'Occ T2'!J8</f>
        <v>12.076847769268532</v>
      </c>
    </row>
    <row r="38" spans="1:17" x14ac:dyDescent="0.2">
      <c r="O38" s="10" t="str">
        <f>name!D5</f>
        <v>12 Other managers and proprietors</v>
      </c>
      <c r="P38" s="11">
        <f>'Occ T2'!H9</f>
        <v>4.1342506438666522</v>
      </c>
      <c r="Q38" s="11">
        <f>'Occ T2'!J9</f>
        <v>10.816883463517943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2.9649953082409297</v>
      </c>
      <c r="Q39" s="11">
        <f>'Occ T2'!J10</f>
        <v>10.305195233104643</v>
      </c>
    </row>
    <row r="40" spans="1:17" x14ac:dyDescent="0.2">
      <c r="O40" s="10" t="str">
        <f>name!D7</f>
        <v>22 Health professionals</v>
      </c>
      <c r="P40" s="11">
        <f>'Occ T2'!H11</f>
        <v>3.3523840410001782</v>
      </c>
      <c r="Q40" s="11">
        <f>'Occ T2'!J11</f>
        <v>13.758715467174685</v>
      </c>
    </row>
    <row r="41" spans="1:17" x14ac:dyDescent="0.2">
      <c r="O41" s="10" t="str">
        <f>name!D8</f>
        <v>23 Teaching and other educational professionals</v>
      </c>
      <c r="P41" s="11">
        <f>'Occ T2'!H12</f>
        <v>2.0964430104655865</v>
      </c>
      <c r="Q41" s="11">
        <f>'Occ T2'!J12</f>
        <v>9.5354563669735626</v>
      </c>
    </row>
    <row r="42" spans="1:17" x14ac:dyDescent="0.2">
      <c r="O42" s="10" t="str">
        <f>name!D9</f>
        <v>24 Business, media and public service professionals</v>
      </c>
      <c r="P42" s="11">
        <f>'Occ T2'!H13</f>
        <v>5.2988452287186227</v>
      </c>
      <c r="Q42" s="11">
        <f>'Occ T2'!J13</f>
        <v>15.744793519875099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-0.46338516770924265</v>
      </c>
      <c r="Q43" s="11">
        <f>'Occ T2'!J14</f>
        <v>1.6767344495063963</v>
      </c>
    </row>
    <row r="44" spans="1:17" x14ac:dyDescent="0.2">
      <c r="O44" s="10" t="str">
        <f>name!D11</f>
        <v>32 Health and social care associate professionals</v>
      </c>
      <c r="P44" s="11">
        <f>'Occ T2'!H15</f>
        <v>0.95671276239081315</v>
      </c>
      <c r="Q44" s="11">
        <f>'Occ T2'!J15</f>
        <v>5.3779498461397734</v>
      </c>
    </row>
    <row r="45" spans="1:17" x14ac:dyDescent="0.2">
      <c r="O45" s="10" t="str">
        <f>name!D12</f>
        <v>33 Protective service occupations</v>
      </c>
      <c r="P45" s="11">
        <f>'Occ T2'!H16</f>
        <v>1.5013905735701401</v>
      </c>
      <c r="Q45" s="11">
        <f>'Occ T2'!J16</f>
        <v>3.0839972748748883</v>
      </c>
    </row>
    <row r="46" spans="1:17" x14ac:dyDescent="0.2">
      <c r="O46" s="10" t="str">
        <f>name!D13</f>
        <v>34 Culture, media and sports occupations</v>
      </c>
      <c r="P46" s="11">
        <f>'Occ T2'!H17</f>
        <v>0.58064081705814985</v>
      </c>
      <c r="Q46" s="11">
        <f>'Occ T2'!J17</f>
        <v>3.4186151354964083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0.28038903108129176</v>
      </c>
      <c r="Q47" s="11">
        <f>'Occ T2'!J18</f>
        <v>8.5973483180494483</v>
      </c>
    </row>
    <row r="48" spans="1:17" x14ac:dyDescent="0.2">
      <c r="O48" s="10" t="str">
        <f>name!D15</f>
        <v>41 Administrative occupations</v>
      </c>
      <c r="P48" s="11">
        <f>'Occ T2'!H19</f>
        <v>-3.2372452393416751</v>
      </c>
      <c r="Q48" s="11">
        <f>'Occ T2'!J19</f>
        <v>11.195639452438567</v>
      </c>
    </row>
    <row r="49" spans="15:17" x14ac:dyDescent="0.2">
      <c r="O49" s="10" t="str">
        <f>name!D16</f>
        <v>42 Secretarial and related occupations</v>
      </c>
      <c r="P49" s="11">
        <f>'Occ T2'!H20</f>
        <v>-1.6710727810977097</v>
      </c>
      <c r="Q49" s="11">
        <f>'Occ T2'!J20</f>
        <v>1.445390758063656</v>
      </c>
    </row>
    <row r="50" spans="15:17" x14ac:dyDescent="0.2">
      <c r="O50" s="10" t="str">
        <f>name!D17</f>
        <v>51 Skilled agricultural and related trades</v>
      </c>
      <c r="P50" s="11">
        <f>'Occ T2'!H21</f>
        <v>0.29099208777626995</v>
      </c>
      <c r="Q50" s="11">
        <f>'Occ T2'!J21</f>
        <v>2.3559619391322149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-1.177361300357795</v>
      </c>
      <c r="Q51" s="11">
        <f>'Occ T2'!J22</f>
        <v>4.0548664736546947</v>
      </c>
    </row>
    <row r="52" spans="15:17" x14ac:dyDescent="0.2">
      <c r="O52" s="10" t="str">
        <f>name!D19</f>
        <v>53 Skilled construction and building trades</v>
      </c>
      <c r="P52" s="11">
        <f>'Occ T2'!H23</f>
        <v>-1.2880144166866838</v>
      </c>
      <c r="Q52" s="11">
        <f>'Occ T2'!J23</f>
        <v>3.3439216134041168</v>
      </c>
    </row>
    <row r="53" spans="15:17" x14ac:dyDescent="0.2">
      <c r="O53" s="10" t="str">
        <f>name!D20</f>
        <v>54 Textiles, printing and other skilled trades</v>
      </c>
      <c r="P53" s="11">
        <f>'Occ T2'!H24</f>
        <v>-0.4651155817976047</v>
      </c>
      <c r="Q53" s="11">
        <f>'Occ T2'!J24</f>
        <v>1.7878009723314814</v>
      </c>
    </row>
    <row r="54" spans="15:17" x14ac:dyDescent="0.2">
      <c r="O54" s="10" t="str">
        <f>name!D21</f>
        <v>61 Caring personal service occupations</v>
      </c>
      <c r="P54" s="11">
        <f>'Occ T2'!H25</f>
        <v>4.9020932661607723</v>
      </c>
      <c r="Q54" s="11">
        <f>'Occ T2'!J25</f>
        <v>21.443759770394756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0.3995139183292773</v>
      </c>
      <c r="Q55" s="11">
        <f>'Occ T2'!J26</f>
        <v>3.8475212213578835</v>
      </c>
    </row>
    <row r="56" spans="15:17" x14ac:dyDescent="0.2">
      <c r="O56" s="10" t="str">
        <f>name!D23</f>
        <v>63 Community and civil enforcement occupations</v>
      </c>
      <c r="P56" s="11">
        <f>'Occ T2'!H27</f>
        <v>-2.4741757283076371E-2</v>
      </c>
      <c r="Q56" s="11">
        <f>'Occ T2'!J27</f>
        <v>0.1220733355412261</v>
      </c>
    </row>
    <row r="57" spans="15:17" x14ac:dyDescent="0.2">
      <c r="O57" s="10" t="str">
        <f>name!D24</f>
        <v>71 Sales occupations</v>
      </c>
      <c r="P57" s="11">
        <f>'Occ T2'!H28</f>
        <v>-2.1136561955877848</v>
      </c>
      <c r="Q57" s="11">
        <f>'Occ T2'!J28</f>
        <v>5.3162942065161864</v>
      </c>
    </row>
    <row r="58" spans="15:17" x14ac:dyDescent="0.2">
      <c r="O58" s="10" t="str">
        <f>name!D25</f>
        <v>72 Customer service occupations</v>
      </c>
      <c r="P58" s="11">
        <f>'Occ T2'!H29</f>
        <v>3.051596707193962</v>
      </c>
      <c r="Q58" s="11">
        <f>'Occ T2'!J29</f>
        <v>6.6184431740424667</v>
      </c>
    </row>
    <row r="59" spans="15:17" x14ac:dyDescent="0.2">
      <c r="O59" s="10" t="str">
        <f>name!D26</f>
        <v>81 Process, plant and machine operatives</v>
      </c>
      <c r="P59" s="11">
        <f>'Occ T2'!H30</f>
        <v>2.1551891550073492</v>
      </c>
      <c r="Q59" s="11">
        <f>'Occ T2'!J30</f>
        <v>7.3534581600443234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2.1346716223336237</v>
      </c>
      <c r="Q60" s="11">
        <f>'Occ T2'!J31</f>
        <v>11.146927773557762</v>
      </c>
    </row>
    <row r="61" spans="15:17" x14ac:dyDescent="0.2">
      <c r="O61" s="10" t="str">
        <f>name!D28</f>
        <v>91 Elementary trades and related occupations</v>
      </c>
      <c r="P61" s="11">
        <f>'Occ T2'!H32</f>
        <v>-1.0566213548331946</v>
      </c>
      <c r="Q61" s="11">
        <f>'Occ T2'!J32</f>
        <v>0.8974843012619953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-0.64043415796093583</v>
      </c>
      <c r="Q62" s="11">
        <f>'Occ T2'!J33</f>
        <v>12.409636319926642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22.941999999999723</v>
      </c>
      <c r="Q64" s="11">
        <f>'Occ T2'!J35</f>
        <v>187.73171631564932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Stoke-on-Trent and Staffordshire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328.12800000000004</v>
      </c>
      <c r="C8" s="305">
        <f>SUM(C9:C17)</f>
        <v>339.3429999999999</v>
      </c>
      <c r="D8" s="305">
        <f>SUM(D9:D17)</f>
        <v>351.06999999999988</v>
      </c>
      <c r="E8" s="304"/>
      <c r="F8" s="305">
        <f>SUM(F9:F17)</f>
        <v>4.6743129500233431</v>
      </c>
      <c r="G8" s="305">
        <f>SUM(G9:G17)</f>
        <v>6.0663121627462262</v>
      </c>
      <c r="H8" s="305">
        <f>SUM(H9:H17)</f>
        <v>8.9251242296806925</v>
      </c>
      <c r="I8" s="304"/>
      <c r="J8" s="305">
        <f>SUM(J9:J17)</f>
        <v>31.968841098429134</v>
      </c>
      <c r="K8" s="305">
        <f>SUM(K9:K17)</f>
        <v>40.736846449219286</v>
      </c>
      <c r="L8" s="305">
        <f>SUM(L9:L17)</f>
        <v>59.853088622855054</v>
      </c>
      <c r="M8" s="304"/>
      <c r="N8" s="305">
        <f>SUM(N9:N17)</f>
        <v>61.770520083537001</v>
      </c>
      <c r="O8" s="305">
        <f>SUM(O9:O17)</f>
        <v>66.655995955554772</v>
      </c>
      <c r="P8" s="305">
        <f>SUM(P9:P17)</f>
        <v>77.103780918475437</v>
      </c>
      <c r="Q8" s="306"/>
      <c r="R8" s="305">
        <f>SUM(R9:R17)</f>
        <v>18.62549665312395</v>
      </c>
      <c r="S8" s="305">
        <f>SUM(S9:S17)</f>
        <v>18.316969641244288</v>
      </c>
      <c r="T8" s="305">
        <f>SUM(T9:T17)</f>
        <v>20.081759431398904</v>
      </c>
      <c r="U8" s="306"/>
      <c r="V8" s="305">
        <f>SUM(V9:V17)</f>
        <v>17.949165501775067</v>
      </c>
      <c r="W8" s="305">
        <f>SUM(W9:W17)</f>
        <v>18.841728033487588</v>
      </c>
      <c r="X8" s="305">
        <f>SUM(X9:X17)</f>
        <v>21.663711719174437</v>
      </c>
      <c r="Y8" s="306"/>
      <c r="Z8" s="305">
        <f>SUM(Z9:Z17)</f>
        <v>67.960830370392387</v>
      </c>
      <c r="AA8" s="305">
        <f>SUM(AA9:AA17)</f>
        <v>71.619992732242807</v>
      </c>
      <c r="AB8" s="305">
        <f>SUM(AB9:AB17)</f>
        <v>72.4669126394747</v>
      </c>
      <c r="AC8" s="306"/>
      <c r="AD8" s="305">
        <f>SUM(AD9:AD17)</f>
        <v>64.964972631719561</v>
      </c>
      <c r="AE8" s="305">
        <f>SUM(AE9:AE17)</f>
        <v>69.333829192126103</v>
      </c>
      <c r="AF8" s="305">
        <f>SUM(AF9:AF17)</f>
        <v>61.25927403387189</v>
      </c>
      <c r="AG8" s="306"/>
      <c r="AH8" s="305">
        <f>SUM(AH9:AH17)</f>
        <v>39.295171824517226</v>
      </c>
      <c r="AI8" s="305">
        <f>SUM(AI9:AI17)</f>
        <v>34.436207791927067</v>
      </c>
      <c r="AJ8" s="305">
        <f>SUM(AJ9:AJ17)</f>
        <v>21.524794687243578</v>
      </c>
      <c r="AK8" s="306"/>
      <c r="AL8" s="305">
        <f>SUM(AL9:AL17)</f>
        <v>20.918688886482375</v>
      </c>
      <c r="AM8" s="305">
        <f>SUM(AM9:AM17)</f>
        <v>13.335118041451791</v>
      </c>
      <c r="AN8" s="305">
        <f>SUM(AN9:AN17)</f>
        <v>8.1915537178252151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31.126575925113869</v>
      </c>
      <c r="C9" s="304">
        <f t="shared" ref="B9:D17" si="0">SUM(C21,C33,C51,C63,C75,C93)</f>
        <v>32.134081192291333</v>
      </c>
      <c r="D9" s="304">
        <f t="shared" si="0"/>
        <v>36.240366348442436</v>
      </c>
      <c r="E9" s="304"/>
      <c r="F9" s="304">
        <f t="shared" ref="F9:H17" si="1">SUM(F21,F33,F51,F63,F75,F93)</f>
        <v>0.36036268785979803</v>
      </c>
      <c r="G9" s="304">
        <f t="shared" si="1"/>
        <v>0.47415111932109744</v>
      </c>
      <c r="H9" s="304">
        <f t="shared" si="1"/>
        <v>0.76819384295984949</v>
      </c>
      <c r="I9" s="304"/>
      <c r="J9" s="304">
        <f t="shared" ref="J9:L17" si="2">SUM(J21,J33,J51,J63,J75,J93)</f>
        <v>3.4194045062234459</v>
      </c>
      <c r="K9" s="304">
        <f t="shared" si="2"/>
        <v>4.3819998858604379</v>
      </c>
      <c r="L9" s="304">
        <f t="shared" si="2"/>
        <v>6.9889605940700692</v>
      </c>
      <c r="M9" s="304"/>
      <c r="N9" s="304">
        <f t="shared" ref="N9:P17" si="3">SUM(N21,N33,N51,N63,N75,N93)</f>
        <v>7.8661672382534862</v>
      </c>
      <c r="O9" s="304">
        <f t="shared" si="3"/>
        <v>8.335785100502358</v>
      </c>
      <c r="P9" s="304">
        <f t="shared" si="3"/>
        <v>9.9761608660520125</v>
      </c>
      <c r="Q9" s="306"/>
      <c r="R9" s="304">
        <f t="shared" ref="R9:T9" si="4">SUM(R21,R33,R51,R63,R75,R93)</f>
        <v>1.815579651469005</v>
      </c>
      <c r="S9" s="304">
        <f t="shared" si="4"/>
        <v>1.8400377746250907</v>
      </c>
      <c r="T9" s="304">
        <f t="shared" si="4"/>
        <v>2.1201320686117202</v>
      </c>
      <c r="U9" s="306"/>
      <c r="V9" s="304">
        <f t="shared" ref="V9:X9" si="5">SUM(V21,V33,V51,V63,V75,V93)</f>
        <v>2.2881062913235755</v>
      </c>
      <c r="W9" s="304">
        <f t="shared" si="5"/>
        <v>2.2910744575438717</v>
      </c>
      <c r="X9" s="304">
        <f t="shared" si="5"/>
        <v>2.5705771701957301</v>
      </c>
      <c r="Y9" s="306"/>
      <c r="Z9" s="304">
        <f t="shared" ref="Z9:AB9" si="6">SUM(Z21,Z33,Z51,Z63,Z75,Z93)</f>
        <v>5.6930366038559388</v>
      </c>
      <c r="AA9" s="304">
        <f t="shared" si="6"/>
        <v>5.6553927630794822</v>
      </c>
      <c r="AB9" s="304">
        <f t="shared" si="6"/>
        <v>6.1215081964722291</v>
      </c>
      <c r="AC9" s="306"/>
      <c r="AD9" s="304">
        <f>SUM(AD21,AD33,AD51,AD63,AD75,AD93)</f>
        <v>4.9477208836187492</v>
      </c>
      <c r="AE9" s="304">
        <f t="shared" ref="AE9:AF9" si="7">SUM(AE21,AE33,AE51,AE63,AE75,AE93)</f>
        <v>5.1315824738057927</v>
      </c>
      <c r="AF9" s="304">
        <f t="shared" si="7"/>
        <v>4.7294734709633683</v>
      </c>
      <c r="AG9" s="306"/>
      <c r="AH9" s="304">
        <f t="shared" ref="AH9:AJ9" si="8">SUM(AH21,AH33,AH51,AH63,AH75,AH93)</f>
        <v>3.4603260685905668</v>
      </c>
      <c r="AI9" s="304">
        <f t="shared" si="8"/>
        <v>3.0893092030911578</v>
      </c>
      <c r="AJ9" s="304">
        <f t="shared" si="8"/>
        <v>2.2647585707274942</v>
      </c>
      <c r="AK9" s="306"/>
      <c r="AL9" s="304">
        <f t="shared" ref="AL9:AN9" si="9">SUM(AL21,AL33,AL51,AL63,AL75,AL93)</f>
        <v>1.2758719939193024</v>
      </c>
      <c r="AM9" s="304">
        <f t="shared" si="9"/>
        <v>0.93474841446205004</v>
      </c>
      <c r="AN9" s="304">
        <f t="shared" si="9"/>
        <v>0.70060156838995857</v>
      </c>
    </row>
    <row r="10" spans="1:40" x14ac:dyDescent="0.2">
      <c r="A10" s="13" t="str">
        <f>name!E5</f>
        <v>Professional occupations</v>
      </c>
      <c r="B10" s="304">
        <f t="shared" si="0"/>
        <v>68.847720412774081</v>
      </c>
      <c r="C10" s="304">
        <f t="shared" si="0"/>
        <v>74.428322295882367</v>
      </c>
      <c r="D10" s="304">
        <f t="shared" si="0"/>
        <v>82.560388001199428</v>
      </c>
      <c r="E10" s="304"/>
      <c r="F10" s="304">
        <f t="shared" si="1"/>
        <v>3.4948554694079621</v>
      </c>
      <c r="G10" s="304">
        <f t="shared" si="1"/>
        <v>4.5020396496004587</v>
      </c>
      <c r="H10" s="304">
        <f t="shared" si="1"/>
        <v>6.3442533719477625</v>
      </c>
      <c r="I10" s="304"/>
      <c r="J10" s="304">
        <f t="shared" si="2"/>
        <v>17.662727001004182</v>
      </c>
      <c r="K10" s="304">
        <f t="shared" si="2"/>
        <v>22.200736976145464</v>
      </c>
      <c r="L10" s="304">
        <f t="shared" si="2"/>
        <v>30.314756989838735</v>
      </c>
      <c r="M10" s="304"/>
      <c r="N10" s="304">
        <f t="shared" si="3"/>
        <v>22.840834866207437</v>
      </c>
      <c r="O10" s="304">
        <f t="shared" si="3"/>
        <v>23.791621637135705</v>
      </c>
      <c r="P10" s="304">
        <f t="shared" si="3"/>
        <v>24.428281279523919</v>
      </c>
      <c r="Q10" s="306"/>
      <c r="R10" s="304">
        <f t="shared" ref="R10:T10" si="10">SUM(R22,R34,R52,R64,R76,R94)</f>
        <v>3.8820947583993384</v>
      </c>
      <c r="S10" s="304">
        <f t="shared" si="10"/>
        <v>2.872435024327554</v>
      </c>
      <c r="T10" s="304">
        <f t="shared" si="10"/>
        <v>2.0763874233579407</v>
      </c>
      <c r="U10" s="306"/>
      <c r="V10" s="304">
        <f t="shared" ref="V10:X10" si="11">SUM(V22,V34,V52,V64,V76,V94)</f>
        <v>3.4310556026440744</v>
      </c>
      <c r="W10" s="304">
        <f t="shared" si="11"/>
        <v>3.424206506420735</v>
      </c>
      <c r="X10" s="304">
        <f t="shared" si="11"/>
        <v>3.5372662135692794</v>
      </c>
      <c r="Y10" s="306"/>
      <c r="Z10" s="304">
        <f t="shared" ref="Z10:AB10" si="12">SUM(Z22,Z34,Z52,Z64,Z76,Z94)</f>
        <v>7.8179707888077044</v>
      </c>
      <c r="AA10" s="304">
        <f t="shared" si="12"/>
        <v>8.2915200833295017</v>
      </c>
      <c r="AB10" s="304">
        <f t="shared" si="12"/>
        <v>8.5275583863437312</v>
      </c>
      <c r="AC10" s="306"/>
      <c r="AD10" s="304">
        <f t="shared" ref="AD10:AF10" si="13">SUM(AD22,AD34,AD52,AD64,AD76,AD94)</f>
        <v>5.3853255776166797</v>
      </c>
      <c r="AE10" s="304">
        <f t="shared" si="13"/>
        <v>5.5855086181204445</v>
      </c>
      <c r="AF10" s="304">
        <f t="shared" si="13"/>
        <v>4.7675325893088685</v>
      </c>
      <c r="AG10" s="306"/>
      <c r="AH10" s="304">
        <f t="shared" ref="AH10:AJ10" si="14">SUM(AH22,AH34,AH52,AH64,AH76,AH94)</f>
        <v>3.1361473018690509</v>
      </c>
      <c r="AI10" s="304">
        <f t="shared" si="14"/>
        <v>2.804169300510738</v>
      </c>
      <c r="AJ10" s="304">
        <f t="shared" si="14"/>
        <v>1.765801367271405</v>
      </c>
      <c r="AK10" s="306"/>
      <c r="AL10" s="304">
        <f t="shared" ref="AL10:AN10" si="15">SUM(AL22,AL34,AL52,AL64,AL76,AL94)</f>
        <v>1.1967090468176473</v>
      </c>
      <c r="AM10" s="304">
        <f t="shared" si="15"/>
        <v>0.95608450029176306</v>
      </c>
      <c r="AN10" s="304">
        <f t="shared" si="15"/>
        <v>0.79855038003779566</v>
      </c>
    </row>
    <row r="11" spans="1:40" x14ac:dyDescent="0.2">
      <c r="A11" s="13" t="str">
        <f>name!E6</f>
        <v>Associate professional occupations</v>
      </c>
      <c r="B11" s="304">
        <f>SUM(B23,B35,B53,B65,B77,B95)</f>
        <v>41.341346303412095</v>
      </c>
      <c r="C11" s="304">
        <f t="shared" si="0"/>
        <v>40.751763195604177</v>
      </c>
      <c r="D11" s="304">
        <f>SUM(D23,D35,D53,D65,D77,D95)</f>
        <v>44.197094319803242</v>
      </c>
      <c r="E11" s="304"/>
      <c r="F11" s="304">
        <f t="shared" si="1"/>
        <v>0.41737719933544648</v>
      </c>
      <c r="G11" s="304">
        <f t="shared" si="1"/>
        <v>0.53229219231172542</v>
      </c>
      <c r="H11" s="304">
        <f t="shared" si="1"/>
        <v>0.86864864427781541</v>
      </c>
      <c r="I11" s="304"/>
      <c r="J11" s="304">
        <f t="shared" si="2"/>
        <v>5.0215276069668882</v>
      </c>
      <c r="K11" s="304">
        <f t="shared" si="2"/>
        <v>6.0656673310779965</v>
      </c>
      <c r="L11" s="304">
        <f t="shared" si="2"/>
        <v>9.1497481202253397</v>
      </c>
      <c r="M11" s="304"/>
      <c r="N11" s="304">
        <f t="shared" si="3"/>
        <v>11.573415885895749</v>
      </c>
      <c r="O11" s="304">
        <f t="shared" si="3"/>
        <v>11.801899243817322</v>
      </c>
      <c r="P11" s="304">
        <f t="shared" si="3"/>
        <v>13.486537533004345</v>
      </c>
      <c r="Q11" s="306"/>
      <c r="R11" s="304">
        <f t="shared" ref="R11:T11" si="16">SUM(R23,R35,R53,R65,R77,R95)</f>
        <v>3.4506255959353531</v>
      </c>
      <c r="S11" s="304">
        <f t="shared" si="16"/>
        <v>3.1997417087649795</v>
      </c>
      <c r="T11" s="304">
        <f t="shared" si="16"/>
        <v>3.2822909113014926</v>
      </c>
      <c r="U11" s="306"/>
      <c r="V11" s="304">
        <f t="shared" ref="V11:X11" si="17">SUM(V23,V35,V53,V65,V77,V95)</f>
        <v>2.7236293164998546</v>
      </c>
      <c r="W11" s="304">
        <f t="shared" si="17"/>
        <v>2.5428824425627661</v>
      </c>
      <c r="X11" s="304">
        <f t="shared" si="17"/>
        <v>2.7436473764919453</v>
      </c>
      <c r="Y11" s="306"/>
      <c r="Z11" s="304">
        <f t="shared" ref="Z11:AB11" si="18">SUM(Z23,Z35,Z53,Z65,Z77,Z95)</f>
        <v>7.6413997412607433</v>
      </c>
      <c r="AA11" s="304">
        <f t="shared" si="18"/>
        <v>7.3507842708449909</v>
      </c>
      <c r="AB11" s="304">
        <f t="shared" si="18"/>
        <v>7.3268990305196606</v>
      </c>
      <c r="AC11" s="306"/>
      <c r="AD11" s="304">
        <f t="shared" ref="AD11:AF11" si="19">SUM(AD23,AD35,AD53,AD65,AD77,AD95)</f>
        <v>5.8808966242116849</v>
      </c>
      <c r="AE11" s="304">
        <f t="shared" si="19"/>
        <v>5.6873980528458565</v>
      </c>
      <c r="AF11" s="304">
        <f t="shared" si="19"/>
        <v>4.8254546872247897</v>
      </c>
      <c r="AG11" s="306"/>
      <c r="AH11" s="304">
        <f t="shared" ref="AH11:AJ11" si="20">SUM(AH23,AH35,AH53,AH65,AH77,AH95)</f>
        <v>3.4318059911856746</v>
      </c>
      <c r="AI11" s="304">
        <f t="shared" si="20"/>
        <v>2.7455015422485998</v>
      </c>
      <c r="AJ11" s="304">
        <f t="shared" si="20"/>
        <v>1.7276810025819662</v>
      </c>
      <c r="AK11" s="306"/>
      <c r="AL11" s="304">
        <f t="shared" ref="AL11:AN11" si="21">SUM(AL23,AL35,AL53,AL65,AL77,AL95)</f>
        <v>1.2006683421207043</v>
      </c>
      <c r="AM11" s="304">
        <f t="shared" si="21"/>
        <v>0.8255964111299382</v>
      </c>
      <c r="AN11" s="304">
        <f t="shared" si="21"/>
        <v>0.78618701417588388</v>
      </c>
    </row>
    <row r="12" spans="1:40" x14ac:dyDescent="0.2">
      <c r="A12" s="13" t="str">
        <f>name!E7</f>
        <v>Administrative and secretarial occupations</v>
      </c>
      <c r="B12" s="304">
        <f t="shared" si="0"/>
        <v>37.445474422445066</v>
      </c>
      <c r="C12" s="304">
        <f t="shared" si="0"/>
        <v>35.836028908907572</v>
      </c>
      <c r="D12" s="304">
        <f t="shared" si="0"/>
        <v>32.537156402005699</v>
      </c>
      <c r="E12" s="304"/>
      <c r="F12" s="304">
        <f t="shared" si="1"/>
        <v>0.20598275442871958</v>
      </c>
      <c r="G12" s="304">
        <f t="shared" si="1"/>
        <v>0.26488042229002051</v>
      </c>
      <c r="H12" s="304">
        <f t="shared" si="1"/>
        <v>0.43412631465403795</v>
      </c>
      <c r="I12" s="304"/>
      <c r="J12" s="304">
        <f t="shared" si="2"/>
        <v>2.2934473241128632</v>
      </c>
      <c r="K12" s="304">
        <f t="shared" si="2"/>
        <v>2.8447459476934651</v>
      </c>
      <c r="L12" s="304">
        <f t="shared" si="2"/>
        <v>3.86710755691831</v>
      </c>
      <c r="M12" s="304"/>
      <c r="N12" s="304">
        <f t="shared" si="3"/>
        <v>7.114616261151955</v>
      </c>
      <c r="O12" s="304">
        <f t="shared" si="3"/>
        <v>7.6473272991246581</v>
      </c>
      <c r="P12" s="304">
        <f t="shared" si="3"/>
        <v>9.0995698485148768</v>
      </c>
      <c r="Q12" s="306"/>
      <c r="R12" s="304">
        <f t="shared" ref="R12:T12" si="22">SUM(R24,R36,R54,R66,R78,R96)</f>
        <v>2.794797853733094</v>
      </c>
      <c r="S12" s="304">
        <f t="shared" si="22"/>
        <v>2.9314984256530918</v>
      </c>
      <c r="T12" s="304">
        <f t="shared" si="22"/>
        <v>3.3285103774985747</v>
      </c>
      <c r="U12" s="306"/>
      <c r="V12" s="304">
        <f t="shared" ref="V12:X12" si="23">SUM(V24,V36,V54,V66,V78,V96)</f>
        <v>2.4925541079693394</v>
      </c>
      <c r="W12" s="304">
        <f t="shared" si="23"/>
        <v>2.514268895281818</v>
      </c>
      <c r="X12" s="304">
        <f t="shared" si="23"/>
        <v>2.8151710343855343</v>
      </c>
      <c r="Y12" s="306"/>
      <c r="Z12" s="304">
        <f t="shared" ref="Z12:AA12" si="24">SUM(Z24,Z36,Z54,Z66,Z78,Z96)</f>
        <v>7.7091591055130806</v>
      </c>
      <c r="AA12" s="304">
        <f t="shared" si="24"/>
        <v>7.3159558879730149</v>
      </c>
      <c r="AB12" s="304">
        <f>SUM(AB24,AB36,AB54,AB66,AB78,AB96)</f>
        <v>5.757758287282436</v>
      </c>
      <c r="AC12" s="306"/>
      <c r="AD12" s="304">
        <f t="shared" ref="AD12:AE12" si="25">SUM(AD24,AD36,AD54,AD66,AD78,AD96)</f>
        <v>8.6379031335217018</v>
      </c>
      <c r="AE12" s="304">
        <f t="shared" si="25"/>
        <v>7.8478732253943235</v>
      </c>
      <c r="AF12" s="304">
        <f>SUM(AF24,AF36,AF54,AF66,AF78,AF96)</f>
        <v>5.254416846574343</v>
      </c>
      <c r="AG12" s="306"/>
      <c r="AH12" s="304">
        <f t="shared" ref="AH12:AI12" si="26">SUM(AH24,AH36,AH54,AH66,AH78,AH96)</f>
        <v>4.3845425816588222</v>
      </c>
      <c r="AI12" s="304">
        <f t="shared" si="26"/>
        <v>3.1660808215037037</v>
      </c>
      <c r="AJ12" s="304">
        <f>SUM(AJ24,AJ36,AJ54,AJ66,AJ78,AJ96)</f>
        <v>1.0095303405189169</v>
      </c>
      <c r="AK12" s="306"/>
      <c r="AL12" s="304">
        <f t="shared" ref="AL12:AM12" si="27">SUM(AL24,AL36,AL54,AL66,AL78,AL96)</f>
        <v>1.8124713003554935</v>
      </c>
      <c r="AM12" s="304">
        <f t="shared" si="27"/>
        <v>1.303397983993474</v>
      </c>
      <c r="AN12" s="304">
        <f>SUM(AN24,AN36,AN54,AN66,AN78,AN96)</f>
        <v>0.97096579565866958</v>
      </c>
    </row>
    <row r="13" spans="1:40" x14ac:dyDescent="0.2">
      <c r="A13" s="13" t="str">
        <f>name!E8</f>
        <v>Skilled trades occupations</v>
      </c>
      <c r="B13" s="304">
        <f t="shared" si="0"/>
        <v>34.744355277420865</v>
      </c>
      <c r="C13" s="304">
        <f t="shared" si="0"/>
        <v>34.563011295732885</v>
      </c>
      <c r="D13" s="304">
        <f t="shared" si="0"/>
        <v>32.104856066355055</v>
      </c>
      <c r="E13" s="304"/>
      <c r="F13" s="304">
        <f t="shared" si="1"/>
        <v>3.7461750128803983E-2</v>
      </c>
      <c r="G13" s="304">
        <f t="shared" si="1"/>
        <v>4.7799314517443209E-2</v>
      </c>
      <c r="H13" s="304">
        <f t="shared" si="1"/>
        <v>6.5517368403159526E-2</v>
      </c>
      <c r="I13" s="304"/>
      <c r="J13" s="304">
        <f t="shared" si="2"/>
        <v>0.57334895062946323</v>
      </c>
      <c r="K13" s="304">
        <f t="shared" si="2"/>
        <v>0.85637489999749661</v>
      </c>
      <c r="L13" s="304">
        <f t="shared" si="2"/>
        <v>1.3452962718201873</v>
      </c>
      <c r="M13" s="304"/>
      <c r="N13" s="304">
        <f t="shared" si="3"/>
        <v>1.8155909820947587</v>
      </c>
      <c r="O13" s="304">
        <f t="shared" si="3"/>
        <v>2.2227785504262263</v>
      </c>
      <c r="P13" s="304">
        <f t="shared" si="3"/>
        <v>2.7913856184236625</v>
      </c>
      <c r="Q13" s="306"/>
      <c r="R13" s="304">
        <f t="shared" ref="R13:T13" si="28">SUM(R25,R37,R55,R67,R79,R97)</f>
        <v>0.83584285141173431</v>
      </c>
      <c r="S13" s="304">
        <f t="shared" si="28"/>
        <v>0.95405150180431908</v>
      </c>
      <c r="T13" s="304">
        <f t="shared" si="28"/>
        <v>1.1633769769466928</v>
      </c>
      <c r="U13" s="306"/>
      <c r="V13" s="304">
        <f t="shared" ref="V13:X13" si="29">SUM(V25,V37,V55,V67,V79,V97)</f>
        <v>1.9545595862498191</v>
      </c>
      <c r="W13" s="304">
        <f t="shared" si="29"/>
        <v>2.1690650328505559</v>
      </c>
      <c r="X13" s="304">
        <f t="shared" si="29"/>
        <v>2.5027269422779583</v>
      </c>
      <c r="Y13" s="306"/>
      <c r="Z13" s="304">
        <f t="shared" ref="Z13:AB13" si="30">SUM(Z25,Z37,Z55,Z67,Z79,Z97)</f>
        <v>11.455448981246045</v>
      </c>
      <c r="AA13" s="304">
        <f t="shared" si="30"/>
        <v>11.795322149656782</v>
      </c>
      <c r="AB13" s="304">
        <f t="shared" si="30"/>
        <v>11.160688006164417</v>
      </c>
      <c r="AC13" s="306"/>
      <c r="AD13" s="304">
        <f t="shared" ref="AD13:AF13" si="31">SUM(AD25,AD37,AD55,AD67,AD79,AD97)</f>
        <v>9.3268939367515387</v>
      </c>
      <c r="AE13" s="304">
        <f t="shared" si="31"/>
        <v>9.871548671840678</v>
      </c>
      <c r="AF13" s="304">
        <f t="shared" si="31"/>
        <v>8.9984231762450726</v>
      </c>
      <c r="AG13" s="306"/>
      <c r="AH13" s="304">
        <f t="shared" ref="AH13:AJ13" si="32">SUM(AH25,AH37,AH55,AH67,AH79,AH97)</f>
        <v>5.223518545968088</v>
      </c>
      <c r="AI13" s="304">
        <f t="shared" si="32"/>
        <v>4.5732332825992232</v>
      </c>
      <c r="AJ13" s="304">
        <f t="shared" si="32"/>
        <v>3.1144720379571584</v>
      </c>
      <c r="AK13" s="306"/>
      <c r="AL13" s="304">
        <f t="shared" ref="AL13:AN13" si="33">SUM(AL25,AL37,AL55,AL67,AL79,AL97)</f>
        <v>3.5216896929406105</v>
      </c>
      <c r="AM13" s="304">
        <f t="shared" si="33"/>
        <v>2.072837892040158</v>
      </c>
      <c r="AN13" s="304">
        <f t="shared" si="33"/>
        <v>0.96296966811674001</v>
      </c>
    </row>
    <row r="14" spans="1:40" x14ac:dyDescent="0.2">
      <c r="A14" s="13" t="str">
        <f>name!E9</f>
        <v>Caring, leisure and other service occupations</v>
      </c>
      <c r="B14" s="304">
        <f t="shared" si="0"/>
        <v>33.033827039044589</v>
      </c>
      <c r="C14" s="304">
        <f t="shared" si="0"/>
        <v>35.459340013942096</v>
      </c>
      <c r="D14" s="304">
        <f t="shared" si="0"/>
        <v>38.310692466251552</v>
      </c>
      <c r="E14" s="304"/>
      <c r="F14" s="304">
        <f t="shared" si="1"/>
        <v>3.0339061579359561E-2</v>
      </c>
      <c r="G14" s="304">
        <f t="shared" si="1"/>
        <v>4.3285261246315744E-2</v>
      </c>
      <c r="H14" s="304">
        <f t="shared" si="1"/>
        <v>7.80444426853414E-2</v>
      </c>
      <c r="I14" s="304"/>
      <c r="J14" s="304">
        <f t="shared" si="2"/>
        <v>1.2661826540835084</v>
      </c>
      <c r="K14" s="304">
        <f t="shared" si="2"/>
        <v>1.7885065508889357</v>
      </c>
      <c r="L14" s="304">
        <f t="shared" si="2"/>
        <v>3.3932811797131781</v>
      </c>
      <c r="M14" s="304"/>
      <c r="N14" s="304">
        <f t="shared" si="3"/>
        <v>4.1475205682834879</v>
      </c>
      <c r="O14" s="304">
        <f t="shared" si="3"/>
        <v>4.8963790966981344</v>
      </c>
      <c r="P14" s="304">
        <f t="shared" si="3"/>
        <v>6.4444511883393369</v>
      </c>
      <c r="Q14" s="306"/>
      <c r="R14" s="304">
        <f>SUM(R26,R38,R56,R68,R80,R98)</f>
        <v>3.2297215368859034</v>
      </c>
      <c r="S14" s="304">
        <f t="shared" ref="S14:T14" si="34">SUM(S26,S38,S56,S68,S80,S98)</f>
        <v>3.36025417176063</v>
      </c>
      <c r="T14" s="304">
        <f t="shared" si="34"/>
        <v>3.8643446540879758</v>
      </c>
      <c r="U14" s="306"/>
      <c r="V14" s="304">
        <f t="shared" ref="V14:X14" si="35">SUM(V26,V38,V56,V68,V80,V98)</f>
        <v>2.0478313713792713</v>
      </c>
      <c r="W14" s="304">
        <f t="shared" si="35"/>
        <v>2.2102765528361017</v>
      </c>
      <c r="X14" s="304">
        <f t="shared" si="35"/>
        <v>2.7308838812273146</v>
      </c>
      <c r="Y14" s="306"/>
      <c r="Z14" s="304">
        <f t="shared" ref="Z14:AB14" si="36">SUM(Z26,Z38,Z56,Z68,Z80,Z98)</f>
        <v>11.0657229287346</v>
      </c>
      <c r="AA14" s="304">
        <f t="shared" si="36"/>
        <v>12.130549167319627</v>
      </c>
      <c r="AB14" s="304">
        <f t="shared" si="36"/>
        <v>12.984258904206719</v>
      </c>
      <c r="AC14" s="306"/>
      <c r="AD14" s="304">
        <f t="shared" ref="AD14:AF14" si="37">SUM(AD26,AD38,AD56,AD68,AD80,AD98)</f>
        <v>8.3650628172177299</v>
      </c>
      <c r="AE14" s="304">
        <f t="shared" si="37"/>
        <v>8.783880593387952</v>
      </c>
      <c r="AF14" s="304">
        <f t="shared" si="37"/>
        <v>7.262108806055827</v>
      </c>
      <c r="AG14" s="306"/>
      <c r="AH14" s="304">
        <f t="shared" ref="AH14:AJ14" si="38">SUM(AH26,AH38,AH56,AH68,AH80,AH98)</f>
        <v>1.9688136909119569</v>
      </c>
      <c r="AI14" s="304">
        <f t="shared" si="38"/>
        <v>1.6094522629432775</v>
      </c>
      <c r="AJ14" s="304">
        <f t="shared" si="38"/>
        <v>1.1185683330041734</v>
      </c>
      <c r="AK14" s="306"/>
      <c r="AL14" s="304">
        <f t="shared" ref="AL14:AN14" si="39">SUM(AL26,AL38,AL56,AL68,AL80,AL98)</f>
        <v>0.9126324099687696</v>
      </c>
      <c r="AM14" s="304">
        <f t="shared" si="39"/>
        <v>0.63675635686112031</v>
      </c>
      <c r="AN14" s="304">
        <f t="shared" si="39"/>
        <v>0.43475107693168902</v>
      </c>
    </row>
    <row r="15" spans="1:40" x14ac:dyDescent="0.2">
      <c r="A15" s="13" t="str">
        <f>name!E10</f>
        <v>Sales and customer service occupations</v>
      </c>
      <c r="B15" s="304">
        <f t="shared" si="0"/>
        <v>23.631248649158412</v>
      </c>
      <c r="C15" s="304">
        <f t="shared" si="0"/>
        <v>24.172787056014691</v>
      </c>
      <c r="D15" s="304">
        <f t="shared" si="0"/>
        <v>24.569189160764576</v>
      </c>
      <c r="E15" s="304"/>
      <c r="F15" s="304">
        <f t="shared" si="1"/>
        <v>5.5680189816481887E-2</v>
      </c>
      <c r="G15" s="304">
        <f t="shared" si="1"/>
        <v>7.9703345062836453E-2</v>
      </c>
      <c r="H15" s="304">
        <f t="shared" si="1"/>
        <v>0.13146017642179136</v>
      </c>
      <c r="I15" s="304"/>
      <c r="J15" s="304">
        <f t="shared" si="2"/>
        <v>0.82990276097368865</v>
      </c>
      <c r="K15" s="304">
        <f t="shared" si="2"/>
        <v>1.1650635594651131</v>
      </c>
      <c r="L15" s="304">
        <f t="shared" si="2"/>
        <v>2.0178377643166625</v>
      </c>
      <c r="M15" s="304"/>
      <c r="N15" s="304">
        <f t="shared" si="3"/>
        <v>3.255552079110108</v>
      </c>
      <c r="O15" s="304">
        <f t="shared" si="3"/>
        <v>3.8190367914107575</v>
      </c>
      <c r="P15" s="304">
        <f t="shared" si="3"/>
        <v>5.0417212432157603</v>
      </c>
      <c r="Q15" s="306"/>
      <c r="R15" s="304">
        <f t="shared" ref="R15:T15" si="40">SUM(R27,R39,R57,R69,R81,R99)</f>
        <v>1.0864012107605021</v>
      </c>
      <c r="S15" s="304">
        <f t="shared" si="40"/>
        <v>1.2211182429645486</v>
      </c>
      <c r="T15" s="304">
        <f t="shared" si="40"/>
        <v>1.5915364813979509</v>
      </c>
      <c r="U15" s="306"/>
      <c r="V15" s="304">
        <f t="shared" ref="V15:X15" si="41">SUM(V27,V39,V57,V69,V81,V99)</f>
        <v>1.1056901590779142</v>
      </c>
      <c r="W15" s="304">
        <f t="shared" si="41"/>
        <v>1.2643638529775096</v>
      </c>
      <c r="X15" s="304">
        <f t="shared" si="41"/>
        <v>1.540706845136768</v>
      </c>
      <c r="Y15" s="306"/>
      <c r="Z15" s="304">
        <f t="shared" ref="Z15:AB15" si="42">SUM(Z27,Z39,Z57,Z69,Z81,Z99)</f>
        <v>5.9572970476577911</v>
      </c>
      <c r="AA15" s="304">
        <f t="shared" si="42"/>
        <v>6.3659850919905399</v>
      </c>
      <c r="AB15" s="304">
        <f t="shared" si="42"/>
        <v>6.6591735938234242</v>
      </c>
      <c r="AC15" s="306"/>
      <c r="AD15" s="304">
        <f t="shared" ref="AD15:AF15" si="43">SUM(AD27,AD39,AD57,AD69,AD81,AD99)</f>
        <v>5.7733546176324078</v>
      </c>
      <c r="AE15" s="304">
        <f t="shared" si="43"/>
        <v>6.0251259408499429</v>
      </c>
      <c r="AF15" s="304">
        <f t="shared" si="43"/>
        <v>5.199326125424113</v>
      </c>
      <c r="AG15" s="306"/>
      <c r="AH15" s="304">
        <f t="shared" ref="AH15:AJ15" si="44">SUM(AH27,AH39,AH57,AH69,AH81,AH99)</f>
        <v>3.4779663911725232</v>
      </c>
      <c r="AI15" s="304">
        <f t="shared" si="44"/>
        <v>2.9111364071622181</v>
      </c>
      <c r="AJ15" s="304">
        <f t="shared" si="44"/>
        <v>1.5174404555862038</v>
      </c>
      <c r="AK15" s="306"/>
      <c r="AL15" s="304">
        <f t="shared" ref="AL15:AN15" si="45">SUM(AL27,AL39,AL57,AL69,AL81,AL99)</f>
        <v>2.0894041929569966</v>
      </c>
      <c r="AM15" s="304">
        <f t="shared" si="45"/>
        <v>1.3212538241312226</v>
      </c>
      <c r="AN15" s="304">
        <f t="shared" si="45"/>
        <v>0.86998647544190022</v>
      </c>
    </row>
    <row r="16" spans="1:40" x14ac:dyDescent="0.2">
      <c r="A16" s="13" t="str">
        <f>name!E11</f>
        <v>Process, plant and machine operatives</v>
      </c>
      <c r="B16" s="304">
        <f t="shared" si="0"/>
        <v>26.168888216707785</v>
      </c>
      <c r="C16" s="304">
        <f t="shared" si="0"/>
        <v>30.246427045220145</v>
      </c>
      <c r="D16" s="304">
        <f t="shared" si="0"/>
        <v>30.458748994048758</v>
      </c>
      <c r="E16" s="304"/>
      <c r="F16" s="304">
        <f t="shared" si="1"/>
        <v>5.1938584101333195E-2</v>
      </c>
      <c r="G16" s="304">
        <f t="shared" si="1"/>
        <v>9.1099055039015275E-2</v>
      </c>
      <c r="H16" s="304">
        <f t="shared" si="1"/>
        <v>0.18271489977780436</v>
      </c>
      <c r="I16" s="304"/>
      <c r="J16" s="304">
        <f t="shared" si="2"/>
        <v>0.30653533933355248</v>
      </c>
      <c r="K16" s="304">
        <f t="shared" si="2"/>
        <v>0.52758064289578033</v>
      </c>
      <c r="L16" s="304">
        <f t="shared" si="2"/>
        <v>0.97713013824378359</v>
      </c>
      <c r="M16" s="304"/>
      <c r="N16" s="304">
        <f t="shared" si="3"/>
        <v>1.0252777329739424</v>
      </c>
      <c r="O16" s="304">
        <f t="shared" si="3"/>
        <v>1.512733458936834</v>
      </c>
      <c r="P16" s="304">
        <f t="shared" si="3"/>
        <v>2.3601952399001553</v>
      </c>
      <c r="Q16" s="306"/>
      <c r="R16" s="304">
        <f t="shared" ref="R16:T16" si="46">SUM(R28,R40,R58,R70,R82,R100)</f>
        <v>0.49170772656325323</v>
      </c>
      <c r="S16" s="304">
        <f t="shared" si="46"/>
        <v>0.6848071250657588</v>
      </c>
      <c r="T16" s="304">
        <f t="shared" si="46"/>
        <v>0.91112869025475218</v>
      </c>
      <c r="U16" s="306"/>
      <c r="V16" s="304">
        <f t="shared" ref="V16:X16" si="47">SUM(V28,V40,V58,V70,V82,V100)</f>
        <v>0.87644524595990259</v>
      </c>
      <c r="W16" s="304">
        <f t="shared" si="47"/>
        <v>1.1983263540198617</v>
      </c>
      <c r="X16" s="304">
        <f t="shared" si="47"/>
        <v>1.5705856059364114</v>
      </c>
      <c r="Y16" s="306"/>
      <c r="Z16" s="304">
        <f t="shared" ref="Z16:AB16" si="48">SUM(Z28,Z40,Z58,Z70,Z82,Z100)</f>
        <v>5.4129769100941987</v>
      </c>
      <c r="AA16" s="304">
        <f t="shared" si="48"/>
        <v>7.2329231631476851</v>
      </c>
      <c r="AB16" s="304">
        <f t="shared" si="48"/>
        <v>8.5429739417492812</v>
      </c>
      <c r="AC16" s="306"/>
      <c r="AD16" s="304">
        <f t="shared" ref="AD16:AF16" si="49">SUM(AD28,AD40,AD58,AD70,AD82,AD100)</f>
        <v>7.7593873961555841</v>
      </c>
      <c r="AE16" s="304">
        <f t="shared" si="49"/>
        <v>10.403293112829527</v>
      </c>
      <c r="AF16" s="304">
        <f t="shared" si="49"/>
        <v>10.820506575579353</v>
      </c>
      <c r="AG16" s="306"/>
      <c r="AH16" s="304">
        <f t="shared" ref="AH16:AJ16" si="50">SUM(AH28,AH40,AH58,AH70,AH82,AH100)</f>
        <v>6.3023470092313616</v>
      </c>
      <c r="AI16" s="304">
        <f t="shared" si="50"/>
        <v>6.3573692355527971</v>
      </c>
      <c r="AJ16" s="304">
        <f t="shared" si="50"/>
        <v>4.1470879055880507</v>
      </c>
      <c r="AK16" s="306"/>
      <c r="AL16" s="304">
        <f t="shared" ref="AL16:AN16" si="51">SUM(AL28,AL40,AL58,AL70,AL82,AL100)</f>
        <v>3.9422722722946584</v>
      </c>
      <c r="AM16" s="304">
        <f t="shared" si="51"/>
        <v>2.2382948977328891</v>
      </c>
      <c r="AN16" s="304">
        <f t="shared" si="51"/>
        <v>0.94642599701916374</v>
      </c>
    </row>
    <row r="17" spans="1:40" x14ac:dyDescent="0.2">
      <c r="A17" s="13" t="str">
        <f>name!E12</f>
        <v>Elementary occupations</v>
      </c>
      <c r="B17" s="304">
        <f t="shared" si="0"/>
        <v>31.788563753923285</v>
      </c>
      <c r="C17" s="304">
        <f t="shared" si="0"/>
        <v>31.751238996404673</v>
      </c>
      <c r="D17" s="304">
        <f t="shared" si="0"/>
        <v>30.091508241129169</v>
      </c>
      <c r="E17" s="304"/>
      <c r="F17" s="304">
        <f t="shared" si="1"/>
        <v>2.031525336543764E-2</v>
      </c>
      <c r="G17" s="304">
        <f t="shared" si="1"/>
        <v>3.1061803357312574E-2</v>
      </c>
      <c r="H17" s="304">
        <f t="shared" si="1"/>
        <v>5.2165168553129963E-2</v>
      </c>
      <c r="I17" s="304"/>
      <c r="J17" s="304">
        <f t="shared" si="2"/>
        <v>0.5957649551015386</v>
      </c>
      <c r="K17" s="304">
        <f t="shared" si="2"/>
        <v>0.90617065519459916</v>
      </c>
      <c r="L17" s="304">
        <f t="shared" si="2"/>
        <v>1.7989700077087794</v>
      </c>
      <c r="M17" s="304"/>
      <c r="N17" s="304">
        <f t="shared" si="3"/>
        <v>2.1315444695660832</v>
      </c>
      <c r="O17" s="304">
        <f t="shared" si="3"/>
        <v>2.6284347775027812</v>
      </c>
      <c r="P17" s="304">
        <f t="shared" si="3"/>
        <v>3.4754781015013867</v>
      </c>
      <c r="Q17" s="306"/>
      <c r="R17" s="304">
        <f t="shared" ref="R17:T17" si="52">SUM(R29,R41,R59,R71,R83,R101)</f>
        <v>1.0387254679657687</v>
      </c>
      <c r="S17" s="304">
        <f t="shared" si="52"/>
        <v>1.2530256662783168</v>
      </c>
      <c r="T17" s="304">
        <f t="shared" si="52"/>
        <v>1.7440518479418019</v>
      </c>
      <c r="U17" s="306"/>
      <c r="V17" s="304">
        <f t="shared" ref="V17:X17" si="53">SUM(V29,V41,V59,V71,V83,V101)</f>
        <v>1.0292938206713182</v>
      </c>
      <c r="W17" s="304">
        <f t="shared" si="53"/>
        <v>1.2272639389943645</v>
      </c>
      <c r="X17" s="304">
        <f t="shared" si="53"/>
        <v>1.6521466499534956</v>
      </c>
      <c r="Y17" s="306"/>
      <c r="Z17" s="304">
        <f t="shared" ref="Z17:AB17" si="54">SUM(Z29,Z41,Z59,Z71,Z83,Z101)</f>
        <v>5.2078182632222791</v>
      </c>
      <c r="AA17" s="304">
        <f t="shared" si="54"/>
        <v>5.4815601549011941</v>
      </c>
      <c r="AB17" s="304">
        <f t="shared" si="54"/>
        <v>5.3860942929127953</v>
      </c>
      <c r="AC17" s="306"/>
      <c r="AD17" s="304">
        <f t="shared" ref="AD17:AF17" si="55">SUM(AD29,AD41,AD59,AD71,AD83,AD101)</f>
        <v>8.8884276449934863</v>
      </c>
      <c r="AE17" s="304">
        <f t="shared" si="55"/>
        <v>9.9976185030515872</v>
      </c>
      <c r="AF17" s="304">
        <f t="shared" si="55"/>
        <v>9.4020317564961555</v>
      </c>
      <c r="AG17" s="306"/>
      <c r="AH17" s="304">
        <f t="shared" ref="AH17:AJ17" si="56">SUM(AH29,AH41,AH59,AH71,AH83,AH101)</f>
        <v>7.9097042439291823</v>
      </c>
      <c r="AI17" s="304">
        <f t="shared" si="56"/>
        <v>7.1799557363153479</v>
      </c>
      <c r="AJ17" s="304">
        <f t="shared" si="56"/>
        <v>4.8594546740082087</v>
      </c>
      <c r="AK17" s="306"/>
      <c r="AL17" s="304">
        <f t="shared" ref="AL17:AN17" si="57">SUM(AL29,AL41,AL59,AL71,AL83,AL101)</f>
        <v>4.9669696351081916</v>
      </c>
      <c r="AM17" s="304">
        <f t="shared" si="57"/>
        <v>3.0461477608091752</v>
      </c>
      <c r="AN17" s="304">
        <f t="shared" si="57"/>
        <v>1.7211157420534153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6.674999999999998</v>
      </c>
      <c r="C20" s="305">
        <f>SUM(C21:C29)</f>
        <v>6.6960000000000006</v>
      </c>
      <c r="D20" s="305">
        <f>SUM(D21:D29)</f>
        <v>6.5839999999999979</v>
      </c>
      <c r="E20" s="304"/>
      <c r="F20" s="305">
        <f>SUM(F21:F29)</f>
        <v>6.5008314735861425E-2</v>
      </c>
      <c r="G20" s="305">
        <f>SUM(G21:G29)</f>
        <v>8.6311859481946987E-2</v>
      </c>
      <c r="H20" s="305">
        <f>SUM(H21:H29)</f>
        <v>0.13458083799900381</v>
      </c>
      <c r="I20" s="304"/>
      <c r="J20" s="305">
        <f>SUM(J21:J29)</f>
        <v>0.41989168633419499</v>
      </c>
      <c r="K20" s="305">
        <f>SUM(K21:K29)</f>
        <v>0.53554000298363336</v>
      </c>
      <c r="L20" s="305">
        <f>SUM(L21:L29)</f>
        <v>0.80616599382835885</v>
      </c>
      <c r="M20" s="304"/>
      <c r="N20" s="305">
        <f>SUM(N21:N29)</f>
        <v>1.0439512101717137</v>
      </c>
      <c r="O20" s="305">
        <f>SUM(O21:O29)</f>
        <v>1.1182684436456189</v>
      </c>
      <c r="P20" s="305">
        <f>SUM(P21:P29)</f>
        <v>1.2785266920960601</v>
      </c>
      <c r="Q20" s="306"/>
      <c r="R20" s="305">
        <f>SUM(R21:R29)</f>
        <v>0.23456703243522284</v>
      </c>
      <c r="S20" s="305">
        <f>SUM(S21:S29)</f>
        <v>0.25563662730143044</v>
      </c>
      <c r="T20" s="305">
        <f>SUM(T21:T29)</f>
        <v>0.29970529150976405</v>
      </c>
      <c r="U20" s="306"/>
      <c r="V20" s="305">
        <f>SUM(V21:V29)</f>
        <v>0.57855475732158368</v>
      </c>
      <c r="W20" s="305">
        <f>SUM(W21:W29)</f>
        <v>0.6222044515139582</v>
      </c>
      <c r="X20" s="305">
        <f>SUM(X21:X29)</f>
        <v>0.7155765742942779</v>
      </c>
      <c r="Y20" s="306"/>
      <c r="Z20" s="305">
        <f>SUM(Z21:Z29)</f>
        <v>1.1544871491775144</v>
      </c>
      <c r="AA20" s="305">
        <f>SUM(AA21:AA29)</f>
        <v>1.188925969683438</v>
      </c>
      <c r="AB20" s="305">
        <f>SUM(AB21:AB29)</f>
        <v>1.1955224583799016</v>
      </c>
      <c r="AC20" s="306"/>
      <c r="AD20" s="305">
        <f>SUM(AD21:AD29)</f>
        <v>1.295930707360847</v>
      </c>
      <c r="AE20" s="305">
        <f>SUM(AE21:AE29)</f>
        <v>1.3704903933641628</v>
      </c>
      <c r="AF20" s="305">
        <f>SUM(AF21:AF29)</f>
        <v>1.1914322362039982</v>
      </c>
      <c r="AG20" s="306"/>
      <c r="AH20" s="305">
        <f>SUM(AH21:AH29)</f>
        <v>0.92631599699385769</v>
      </c>
      <c r="AI20" s="305">
        <f>SUM(AI21:AI29)</f>
        <v>0.79485341907191598</v>
      </c>
      <c r="AJ20" s="305">
        <f>SUM(AJ21:AJ29)</f>
        <v>0.51686694947586342</v>
      </c>
      <c r="AK20" s="306"/>
      <c r="AL20" s="305">
        <f>SUM(AL21:AL29)</f>
        <v>0.95629314546920208</v>
      </c>
      <c r="AM20" s="305">
        <f>SUM(AM21:AM29)</f>
        <v>0.72376883295389638</v>
      </c>
      <c r="AN20" s="305">
        <f>SUM(AN21:AN29)</f>
        <v>0.44562296621277048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0.58980329950169619</v>
      </c>
      <c r="C21" s="304">
        <f t="shared" ref="C21:D21" si="59">SUM(G21,K21,O21,S21,W21,AA21,AE21,AI21,AM21)</f>
        <v>0.61413110330707521</v>
      </c>
      <c r="D21" s="304">
        <f t="shared" si="59"/>
        <v>0.6419971377241982</v>
      </c>
      <c r="E21" s="304"/>
      <c r="F21" s="304">
        <v>1.2618751049776803E-2</v>
      </c>
      <c r="G21" s="304">
        <v>1.7766216813830699E-2</v>
      </c>
      <c r="H21" s="304">
        <v>2.7245654091791232E-2</v>
      </c>
      <c r="I21" s="304"/>
      <c r="J21" s="304">
        <v>8.4381280479738793E-2</v>
      </c>
      <c r="K21" s="304">
        <v>0.10183723947978254</v>
      </c>
      <c r="L21" s="304">
        <v>0.1365343096536879</v>
      </c>
      <c r="M21" s="304"/>
      <c r="N21" s="304">
        <v>0.11510949158284062</v>
      </c>
      <c r="O21" s="304">
        <v>0.1152209930659161</v>
      </c>
      <c r="P21" s="304">
        <v>0.125088582934506</v>
      </c>
      <c r="Q21" s="306"/>
      <c r="R21" s="304">
        <v>2.1656454814415842E-2</v>
      </c>
      <c r="S21" s="304">
        <v>2.2037237846493102E-2</v>
      </c>
      <c r="T21" s="304">
        <v>2.1273965412991067E-2</v>
      </c>
      <c r="U21" s="306"/>
      <c r="V21" s="304">
        <v>3.1994566942121987E-2</v>
      </c>
      <c r="W21" s="304">
        <v>3.1225000562630979E-2</v>
      </c>
      <c r="X21" s="304">
        <v>3.2943337291300501E-2</v>
      </c>
      <c r="Y21" s="306"/>
      <c r="Z21" s="304">
        <v>9.694623868208789E-2</v>
      </c>
      <c r="AA21" s="304">
        <v>0.11144639778098975</v>
      </c>
      <c r="AB21" s="304">
        <v>0.12792860368673561</v>
      </c>
      <c r="AC21" s="306"/>
      <c r="AD21" s="304">
        <v>0.10238381571646329</v>
      </c>
      <c r="AE21" s="304">
        <v>0.11074301948772924</v>
      </c>
      <c r="AF21" s="304">
        <v>9.1767995319298246E-2</v>
      </c>
      <c r="AG21" s="306"/>
      <c r="AH21" s="304">
        <v>4.9386220862265635E-2</v>
      </c>
      <c r="AI21" s="304">
        <v>4.0663260899505733E-2</v>
      </c>
      <c r="AJ21" s="304">
        <v>2.4115689546772855E-2</v>
      </c>
      <c r="AK21" s="306"/>
      <c r="AL21" s="304">
        <v>7.5326479371985278E-2</v>
      </c>
      <c r="AM21" s="304">
        <v>6.3191737370197038E-2</v>
      </c>
      <c r="AN21" s="304">
        <v>5.5098999787114723E-2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0.72397503040614453</v>
      </c>
      <c r="C22" s="304">
        <f t="shared" ref="C22:C29" si="61">SUM(G22,K22,O22,S22,W22,AA22,AE22,AI22,AM22)</f>
        <v>0.80366840425752029</v>
      </c>
      <c r="D22" s="304">
        <f t="shared" ref="D22:D29" si="62">SUM(H22,L22,P22,T22,X22,AB22,AF22,AJ22,AN22)</f>
        <v>0.93544056952793908</v>
      </c>
      <c r="E22" s="304"/>
      <c r="F22" s="304">
        <v>2.3353392733385141E-2</v>
      </c>
      <c r="G22" s="304">
        <v>3.1807643675048028E-2</v>
      </c>
      <c r="H22" s="304">
        <v>5.0180975575343005E-2</v>
      </c>
      <c r="I22" s="304"/>
      <c r="J22" s="304">
        <v>0.14284226921831722</v>
      </c>
      <c r="K22" s="304">
        <v>0.19441355779060754</v>
      </c>
      <c r="L22" s="304">
        <v>0.30232499887501302</v>
      </c>
      <c r="M22" s="304"/>
      <c r="N22" s="304">
        <v>0.2022987234649721</v>
      </c>
      <c r="O22" s="304">
        <v>0.20163622163279873</v>
      </c>
      <c r="P22" s="304">
        <v>0.19783400374619833</v>
      </c>
      <c r="Q22" s="306"/>
      <c r="R22" s="304">
        <v>1.6849069627204373E-2</v>
      </c>
      <c r="S22" s="304">
        <v>1.7082358831844398E-2</v>
      </c>
      <c r="T22" s="304">
        <v>1.7279715825386475E-2</v>
      </c>
      <c r="U22" s="306"/>
      <c r="V22" s="304">
        <v>9.1312719164315492E-2</v>
      </c>
      <c r="W22" s="304">
        <v>0.10177589896616555</v>
      </c>
      <c r="X22" s="304">
        <v>0.11878393310488278</v>
      </c>
      <c r="Y22" s="306"/>
      <c r="Z22" s="304">
        <v>7.2823500550777909E-2</v>
      </c>
      <c r="AA22" s="304">
        <v>7.2204878561413194E-2</v>
      </c>
      <c r="AB22" s="304">
        <v>7.0188896890659741E-2</v>
      </c>
      <c r="AC22" s="306"/>
      <c r="AD22" s="304">
        <v>8.7775428475053319E-2</v>
      </c>
      <c r="AE22" s="304">
        <v>0.10962678817406384</v>
      </c>
      <c r="AF22" s="304">
        <v>0.12354825975344123</v>
      </c>
      <c r="AG22" s="306"/>
      <c r="AH22" s="304">
        <v>4.4769404008939605E-2</v>
      </c>
      <c r="AI22" s="304">
        <v>4.2330561110407838E-2</v>
      </c>
      <c r="AJ22" s="304">
        <v>3.1490453895747145E-2</v>
      </c>
      <c r="AK22" s="306"/>
      <c r="AL22" s="304">
        <v>4.1950523163179224E-2</v>
      </c>
      <c r="AM22" s="304">
        <v>3.2790495515171117E-2</v>
      </c>
      <c r="AN22" s="304">
        <v>2.3809331861267408E-2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0.70388242101974419</v>
      </c>
      <c r="C23" s="304">
        <f t="shared" si="61"/>
        <v>0.69135654115938716</v>
      </c>
      <c r="D23" s="304">
        <f t="shared" si="62"/>
        <v>0.77483230747898169</v>
      </c>
      <c r="E23" s="304"/>
      <c r="F23" s="304">
        <v>1.6374396881562218E-2</v>
      </c>
      <c r="G23" s="304">
        <v>2.1445985933504191E-2</v>
      </c>
      <c r="H23" s="304">
        <v>3.5944026995313322E-2</v>
      </c>
      <c r="I23" s="304"/>
      <c r="J23" s="304">
        <v>8.0581756323872017E-2</v>
      </c>
      <c r="K23" s="304">
        <v>0.10098610491461892</v>
      </c>
      <c r="L23" s="304">
        <v>0.16081502731002548</v>
      </c>
      <c r="M23" s="304"/>
      <c r="N23" s="304">
        <v>0.16041119147050464</v>
      </c>
      <c r="O23" s="304">
        <v>0.1503865864822124</v>
      </c>
      <c r="P23" s="304">
        <v>0.15398480783051438</v>
      </c>
      <c r="Q23" s="306"/>
      <c r="R23" s="304">
        <v>1.9277330364167213E-2</v>
      </c>
      <c r="S23" s="304">
        <v>1.8758290561133942E-2</v>
      </c>
      <c r="T23" s="304">
        <v>2.2922764435413811E-2</v>
      </c>
      <c r="U23" s="306"/>
      <c r="V23" s="304">
        <v>0.12062743483419325</v>
      </c>
      <c r="W23" s="304">
        <v>0.12563175294442772</v>
      </c>
      <c r="X23" s="304">
        <v>0.14628507628056764</v>
      </c>
      <c r="Y23" s="306"/>
      <c r="Z23" s="304">
        <v>0.12231551765070389</v>
      </c>
      <c r="AA23" s="304">
        <v>0.10752949624397387</v>
      </c>
      <c r="AB23" s="304">
        <v>0.10552065558820273</v>
      </c>
      <c r="AC23" s="306"/>
      <c r="AD23" s="304">
        <v>8.3032650914955236E-2</v>
      </c>
      <c r="AE23" s="304">
        <v>7.7506644760357318E-2</v>
      </c>
      <c r="AF23" s="304">
        <v>6.155643649396423E-2</v>
      </c>
      <c r="AG23" s="306"/>
      <c r="AH23" s="304">
        <v>5.9415741344062238E-2</v>
      </c>
      <c r="AI23" s="304">
        <v>4.959090765398147E-2</v>
      </c>
      <c r="AJ23" s="304">
        <v>3.5281602846696999E-2</v>
      </c>
      <c r="AK23" s="306"/>
      <c r="AL23" s="304">
        <v>4.1846401235723404E-2</v>
      </c>
      <c r="AM23" s="304">
        <v>3.9520771665177444E-2</v>
      </c>
      <c r="AN23" s="304">
        <v>5.2521909698283235E-2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0.58614335154336572</v>
      </c>
      <c r="C24" s="304">
        <f t="shared" si="61"/>
        <v>0.55038087590428086</v>
      </c>
      <c r="D24" s="304">
        <f t="shared" si="62"/>
        <v>0.49178556489516029</v>
      </c>
      <c r="E24" s="304"/>
      <c r="F24" s="304">
        <v>1.4889013127595651E-3</v>
      </c>
      <c r="G24" s="304">
        <v>1.6732004048506327E-3</v>
      </c>
      <c r="H24" s="304">
        <v>2.4721754318180276E-3</v>
      </c>
      <c r="I24" s="304"/>
      <c r="J24" s="304">
        <v>4.0311258795665252E-2</v>
      </c>
      <c r="K24" s="304">
        <v>4.814969542959982E-2</v>
      </c>
      <c r="L24" s="304">
        <v>7.4246827515327254E-2</v>
      </c>
      <c r="M24" s="304"/>
      <c r="N24" s="304">
        <v>0.11002388454581591</v>
      </c>
      <c r="O24" s="304">
        <v>0.11567831202375031</v>
      </c>
      <c r="P24" s="304">
        <v>0.12852204749855514</v>
      </c>
      <c r="Q24" s="306"/>
      <c r="R24" s="304">
        <v>1.8837309681540106E-2</v>
      </c>
      <c r="S24" s="304">
        <v>1.7210122919502292E-2</v>
      </c>
      <c r="T24" s="304">
        <v>1.6448823986325002E-2</v>
      </c>
      <c r="U24" s="306"/>
      <c r="V24" s="304">
        <v>3.9541953384164795E-2</v>
      </c>
      <c r="W24" s="304">
        <v>3.9679501312358978E-2</v>
      </c>
      <c r="X24" s="304">
        <v>4.5486403177029296E-2</v>
      </c>
      <c r="Y24" s="306"/>
      <c r="Z24" s="304">
        <v>8.5945600120328078E-2</v>
      </c>
      <c r="AA24" s="304">
        <v>7.7047436475421671E-2</v>
      </c>
      <c r="AB24" s="304">
        <v>6.1741690716850921E-2</v>
      </c>
      <c r="AC24" s="306"/>
      <c r="AD24" s="304">
        <v>8.7959646439423209E-2</v>
      </c>
      <c r="AE24" s="304">
        <v>7.0434717109483014E-2</v>
      </c>
      <c r="AF24" s="304">
        <v>4.5798645181923683E-2</v>
      </c>
      <c r="AG24" s="306"/>
      <c r="AH24" s="304">
        <v>0.11544381290660255</v>
      </c>
      <c r="AI24" s="304">
        <v>0.10217016431336956</v>
      </c>
      <c r="AJ24" s="304">
        <v>5.2205224085126928E-2</v>
      </c>
      <c r="AK24" s="306"/>
      <c r="AL24" s="304">
        <v>8.6590984357066247E-2</v>
      </c>
      <c r="AM24" s="304">
        <v>7.8337725915944581E-2</v>
      </c>
      <c r="AN24" s="304">
        <v>6.4863727302204063E-2</v>
      </c>
    </row>
    <row r="25" spans="1:40" x14ac:dyDescent="0.2">
      <c r="A25" s="13" t="str">
        <f t="shared" si="58"/>
        <v>Skilled trades occupations</v>
      </c>
      <c r="B25" s="304">
        <f t="shared" si="60"/>
        <v>2.2654055014963403</v>
      </c>
      <c r="C25" s="304">
        <f t="shared" si="61"/>
        <v>2.2602911670191732</v>
      </c>
      <c r="D25" s="304">
        <f t="shared" si="62"/>
        <v>2.0888099992032703</v>
      </c>
      <c r="E25" s="304"/>
      <c r="F25" s="304">
        <v>8.3405907416917273E-3</v>
      </c>
      <c r="G25" s="304">
        <v>9.8687552190349082E-3</v>
      </c>
      <c r="H25" s="304">
        <v>1.3002372159424101E-2</v>
      </c>
      <c r="I25" s="304"/>
      <c r="J25" s="304">
        <v>3.3662150136108057E-2</v>
      </c>
      <c r="K25" s="304">
        <v>4.0146786770940392E-2</v>
      </c>
      <c r="L25" s="304">
        <v>6.0087852046603121E-2</v>
      </c>
      <c r="M25" s="304"/>
      <c r="N25" s="304">
        <v>0.30988979027052466</v>
      </c>
      <c r="O25" s="304">
        <v>0.36676964697787218</v>
      </c>
      <c r="P25" s="304">
        <v>0.4831618576004556</v>
      </c>
      <c r="Q25" s="306"/>
      <c r="R25" s="304">
        <v>0.10528726182448148</v>
      </c>
      <c r="S25" s="304">
        <v>0.119510984620116</v>
      </c>
      <c r="T25" s="304">
        <v>0.1450339191924909</v>
      </c>
      <c r="U25" s="306"/>
      <c r="V25" s="304">
        <v>0.21506912880972931</v>
      </c>
      <c r="W25" s="304">
        <v>0.23754514799333978</v>
      </c>
      <c r="X25" s="304">
        <v>0.2796881341430752</v>
      </c>
      <c r="Y25" s="306"/>
      <c r="Z25" s="304">
        <v>0.3931301027468509</v>
      </c>
      <c r="AA25" s="304">
        <v>0.39478544108528396</v>
      </c>
      <c r="AB25" s="304">
        <v>0.34801064879972315</v>
      </c>
      <c r="AC25" s="306"/>
      <c r="AD25" s="304">
        <v>0.48545491222237219</v>
      </c>
      <c r="AE25" s="304">
        <v>0.52952600861363952</v>
      </c>
      <c r="AF25" s="304">
        <v>0.46006469187134136</v>
      </c>
      <c r="AG25" s="306"/>
      <c r="AH25" s="304">
        <v>0.32951719600351848</v>
      </c>
      <c r="AI25" s="304">
        <v>0.29691240611083908</v>
      </c>
      <c r="AJ25" s="304">
        <v>0.20983883286248392</v>
      </c>
      <c r="AK25" s="306"/>
      <c r="AL25" s="304">
        <v>0.3850543687410638</v>
      </c>
      <c r="AM25" s="304">
        <v>0.26522598962810728</v>
      </c>
      <c r="AN25" s="304">
        <v>8.9921690527672987E-2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0.23273200921701009</v>
      </c>
      <c r="C26" s="304">
        <f t="shared" si="61"/>
        <v>0.24132633122734226</v>
      </c>
      <c r="D26" s="304">
        <f t="shared" si="62"/>
        <v>0.24510146301465402</v>
      </c>
      <c r="E26" s="304"/>
      <c r="F26" s="304">
        <v>1.1800756809964526E-3</v>
      </c>
      <c r="G26" s="304">
        <v>1.6927477732052516E-3</v>
      </c>
      <c r="H26" s="304">
        <v>2.280764844426332E-3</v>
      </c>
      <c r="I26" s="304"/>
      <c r="J26" s="304">
        <v>1.1553814898415072E-2</v>
      </c>
      <c r="K26" s="304">
        <v>1.4693048408293512E-2</v>
      </c>
      <c r="L26" s="304">
        <v>2.0145898865093173E-2</v>
      </c>
      <c r="M26" s="304"/>
      <c r="N26" s="304">
        <v>8.1630282721557729E-2</v>
      </c>
      <c r="O26" s="304">
        <v>8.7525678821254463E-2</v>
      </c>
      <c r="P26" s="304">
        <v>8.793607161709216E-2</v>
      </c>
      <c r="Q26" s="306"/>
      <c r="R26" s="304">
        <v>2.1925107242154632E-2</v>
      </c>
      <c r="S26" s="304">
        <v>2.8204447441427787E-2</v>
      </c>
      <c r="T26" s="304">
        <v>3.6494853049457168E-2</v>
      </c>
      <c r="U26" s="306"/>
      <c r="V26" s="304">
        <v>6.5016779426742971E-3</v>
      </c>
      <c r="W26" s="304">
        <v>5.905797338142389E-3</v>
      </c>
      <c r="X26" s="304">
        <v>5.5859777077361256E-3</v>
      </c>
      <c r="Y26" s="306"/>
      <c r="Z26" s="304">
        <v>2.0634447708654385E-2</v>
      </c>
      <c r="AA26" s="304">
        <v>2.0485541081894269E-2</v>
      </c>
      <c r="AB26" s="304">
        <v>2.0624220955324509E-2</v>
      </c>
      <c r="AC26" s="306"/>
      <c r="AD26" s="304">
        <v>1.6221665731901279E-2</v>
      </c>
      <c r="AE26" s="304">
        <v>1.5411573398869656E-2</v>
      </c>
      <c r="AF26" s="304">
        <v>1.1401744425707216E-2</v>
      </c>
      <c r="AG26" s="306"/>
      <c r="AH26" s="304">
        <v>4.395397830780147E-2</v>
      </c>
      <c r="AI26" s="304">
        <v>4.5526307521925657E-2</v>
      </c>
      <c r="AJ26" s="304">
        <v>4.2438529065005309E-2</v>
      </c>
      <c r="AK26" s="306"/>
      <c r="AL26" s="304">
        <v>2.9130958982854793E-2</v>
      </c>
      <c r="AM26" s="304">
        <v>2.1881189442329266E-2</v>
      </c>
      <c r="AN26" s="304">
        <v>1.8193402484812052E-2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0.23353220616350065</v>
      </c>
      <c r="C27" s="304">
        <f t="shared" si="61"/>
        <v>0.23066505335658724</v>
      </c>
      <c r="D27" s="304">
        <f t="shared" si="62"/>
        <v>0.22571216947511868</v>
      </c>
      <c r="E27" s="304"/>
      <c r="F27" s="304">
        <v>1.5479664442465623E-3</v>
      </c>
      <c r="G27" s="304">
        <v>1.8992790372118788E-3</v>
      </c>
      <c r="H27" s="304">
        <v>3.2234086936910461E-3</v>
      </c>
      <c r="I27" s="304"/>
      <c r="J27" s="304">
        <v>1.0435526710974436E-2</v>
      </c>
      <c r="K27" s="304">
        <v>1.2736734208575139E-2</v>
      </c>
      <c r="L27" s="304">
        <v>1.7256043515043076E-2</v>
      </c>
      <c r="M27" s="304"/>
      <c r="N27" s="304">
        <v>2.1946583084826277E-2</v>
      </c>
      <c r="O27" s="304">
        <v>2.5775423503807623E-2</v>
      </c>
      <c r="P27" s="304">
        <v>3.2088716159093707E-2</v>
      </c>
      <c r="Q27" s="306"/>
      <c r="R27" s="304">
        <v>1.1255645505385395E-2</v>
      </c>
      <c r="S27" s="304">
        <v>1.1381165690227193E-2</v>
      </c>
      <c r="T27" s="304">
        <v>1.5300701979016588E-2</v>
      </c>
      <c r="U27" s="306"/>
      <c r="V27" s="304">
        <v>1.9901350837204752E-2</v>
      </c>
      <c r="W27" s="304">
        <v>1.9408516318887108E-2</v>
      </c>
      <c r="X27" s="304">
        <v>1.8525750705934825E-2</v>
      </c>
      <c r="Y27" s="306"/>
      <c r="Z27" s="304">
        <v>6.0769565834424284E-2</v>
      </c>
      <c r="AA27" s="304">
        <v>6.2665870887733219E-2</v>
      </c>
      <c r="AB27" s="304">
        <v>6.4823431520376937E-2</v>
      </c>
      <c r="AC27" s="306"/>
      <c r="AD27" s="304">
        <v>3.8178299545131994E-2</v>
      </c>
      <c r="AE27" s="304">
        <v>4.1494969309572541E-2</v>
      </c>
      <c r="AF27" s="304">
        <v>3.9364442382682219E-2</v>
      </c>
      <c r="AG27" s="306"/>
      <c r="AH27" s="304">
        <v>4.3273200103231386E-2</v>
      </c>
      <c r="AI27" s="304">
        <v>3.7107458044100004E-2</v>
      </c>
      <c r="AJ27" s="304">
        <v>2.3097449390699226E-2</v>
      </c>
      <c r="AK27" s="306"/>
      <c r="AL27" s="304">
        <v>2.6224068098075554E-2</v>
      </c>
      <c r="AM27" s="304">
        <v>1.8195636356472533E-2</v>
      </c>
      <c r="AN27" s="304">
        <v>1.2032225128581082E-2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0.63760980251733823</v>
      </c>
      <c r="C28" s="304">
        <f t="shared" si="61"/>
        <v>0.67138385228456054</v>
      </c>
      <c r="D28" s="304">
        <f t="shared" si="62"/>
        <v>0.65878290197740985</v>
      </c>
      <c r="E28" s="304"/>
      <c r="F28" s="304">
        <v>8.8156583241106549E-5</v>
      </c>
      <c r="G28" s="304">
        <v>1.3843056669951299E-4</v>
      </c>
      <c r="H28" s="304">
        <v>1.9769101386539107E-4</v>
      </c>
      <c r="I28" s="304"/>
      <c r="J28" s="304">
        <v>5.5659204512646734E-3</v>
      </c>
      <c r="K28" s="304">
        <v>7.8533524318860973E-3</v>
      </c>
      <c r="L28" s="304">
        <v>1.1365520427582616E-2</v>
      </c>
      <c r="M28" s="304"/>
      <c r="N28" s="304">
        <v>2.2523828689052394E-2</v>
      </c>
      <c r="O28" s="304">
        <v>3.2749699340379634E-2</v>
      </c>
      <c r="P28" s="304">
        <v>4.5372262490595519E-2</v>
      </c>
      <c r="Q28" s="306"/>
      <c r="R28" s="304">
        <v>7.2975782035636224E-3</v>
      </c>
      <c r="S28" s="304">
        <v>8.9125921359329181E-3</v>
      </c>
      <c r="T28" s="304">
        <v>1.17858491930343E-2</v>
      </c>
      <c r="U28" s="306"/>
      <c r="V28" s="304">
        <v>1.8696650678418882E-2</v>
      </c>
      <c r="W28" s="304">
        <v>2.4258956899381682E-2</v>
      </c>
      <c r="X28" s="304">
        <v>2.9086898485817067E-2</v>
      </c>
      <c r="Y28" s="306"/>
      <c r="Z28" s="304">
        <v>0.18546856417167948</v>
      </c>
      <c r="AA28" s="304">
        <v>0.22807489468268075</v>
      </c>
      <c r="AB28" s="304">
        <v>0.29212804525879299</v>
      </c>
      <c r="AC28" s="306"/>
      <c r="AD28" s="304">
        <v>0.19348462243009976</v>
      </c>
      <c r="AE28" s="304">
        <v>0.21515189301288745</v>
      </c>
      <c r="AF28" s="304">
        <v>0.19433943181532082</v>
      </c>
      <c r="AG28" s="306"/>
      <c r="AH28" s="304">
        <v>7.3880836362514607E-2</v>
      </c>
      <c r="AI28" s="304">
        <v>5.2363540491113032E-2</v>
      </c>
      <c r="AJ28" s="304">
        <v>2.0518217291686121E-2</v>
      </c>
      <c r="AK28" s="306"/>
      <c r="AL28" s="304">
        <v>0.13060364494750365</v>
      </c>
      <c r="AM28" s="304">
        <v>0.10188049272359959</v>
      </c>
      <c r="AN28" s="304">
        <v>5.3988986000715146E-2</v>
      </c>
    </row>
    <row r="29" spans="1:40" x14ac:dyDescent="0.2">
      <c r="A29" s="13" t="str">
        <f t="shared" si="58"/>
        <v>Elementary occupations</v>
      </c>
      <c r="B29" s="304">
        <f t="shared" si="60"/>
        <v>0.70191637813485819</v>
      </c>
      <c r="C29" s="304">
        <f t="shared" si="61"/>
        <v>0.63279667148407381</v>
      </c>
      <c r="D29" s="304">
        <f t="shared" si="62"/>
        <v>0.52153788670326562</v>
      </c>
      <c r="E29" s="304"/>
      <c r="F29" s="304">
        <v>1.6083308201848281E-5</v>
      </c>
      <c r="G29" s="304">
        <v>1.9600058561874627E-5</v>
      </c>
      <c r="H29" s="304">
        <v>3.3769193331374111E-5</v>
      </c>
      <c r="I29" s="304"/>
      <c r="J29" s="304">
        <v>1.0557709319839443E-2</v>
      </c>
      <c r="K29" s="304">
        <v>1.4723483549329413E-2</v>
      </c>
      <c r="L29" s="304">
        <v>2.3389515619983023E-2</v>
      </c>
      <c r="M29" s="304"/>
      <c r="N29" s="304">
        <v>2.011743434161951E-2</v>
      </c>
      <c r="O29" s="304">
        <v>2.252588179762717E-2</v>
      </c>
      <c r="P29" s="304">
        <v>2.4538342219049041E-2</v>
      </c>
      <c r="Q29" s="306"/>
      <c r="R29" s="304">
        <v>1.2181275172310203E-2</v>
      </c>
      <c r="S29" s="304">
        <v>1.2539427254752813E-2</v>
      </c>
      <c r="T29" s="304">
        <v>1.3164698435648719E-2</v>
      </c>
      <c r="U29" s="306"/>
      <c r="V29" s="304">
        <v>3.4909274728760875E-2</v>
      </c>
      <c r="W29" s="304">
        <v>3.6773879178624104E-2</v>
      </c>
      <c r="X29" s="304">
        <v>3.9191063397934454E-2</v>
      </c>
      <c r="Y29" s="306"/>
      <c r="Z29" s="304">
        <v>0.11645361171200751</v>
      </c>
      <c r="AA29" s="304">
        <v>0.11468601288404719</v>
      </c>
      <c r="AB29" s="304">
        <v>0.1045562649632351</v>
      </c>
      <c r="AC29" s="306"/>
      <c r="AD29" s="304">
        <v>0.20143966588544682</v>
      </c>
      <c r="AE29" s="304">
        <v>0.20059477949756013</v>
      </c>
      <c r="AF29" s="304">
        <v>0.16359058896031931</v>
      </c>
      <c r="AG29" s="306"/>
      <c r="AH29" s="304">
        <v>0.16667560709492174</v>
      </c>
      <c r="AI29" s="304">
        <v>0.12818881292667364</v>
      </c>
      <c r="AJ29" s="304">
        <v>7.7880950491644854E-2</v>
      </c>
      <c r="AK29" s="306"/>
      <c r="AL29" s="304">
        <v>0.13956571657175024</v>
      </c>
      <c r="AM29" s="304">
        <v>0.10274479433689757</v>
      </c>
      <c r="AN29" s="304">
        <v>7.5192693422119705E-2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36.810000000000052</v>
      </c>
      <c r="C32" s="305">
        <f>SUM(C33:C41)</f>
        <v>37.072999999999965</v>
      </c>
      <c r="D32" s="305">
        <f>SUM(D33:D41)</f>
        <v>34.07999999999997</v>
      </c>
      <c r="E32" s="304"/>
      <c r="F32" s="305">
        <f>SUM(F33:F41)</f>
        <v>0.3676335935065056</v>
      </c>
      <c r="G32" s="305">
        <f>SUM(G33:G41)</f>
        <v>0.48194705425298556</v>
      </c>
      <c r="H32" s="305">
        <f>SUM(H33:H41)</f>
        <v>0.65636097475985955</v>
      </c>
      <c r="I32" s="304"/>
      <c r="J32" s="305">
        <f>SUM(J33:J41)</f>
        <v>2.0577215038546299</v>
      </c>
      <c r="K32" s="305">
        <f>SUM(K33:K41)</f>
        <v>2.7330908738712298</v>
      </c>
      <c r="L32" s="305">
        <f>SUM(L33:L41)</f>
        <v>3.8264831591276449</v>
      </c>
      <c r="M32" s="304"/>
      <c r="N32" s="305">
        <f>SUM(N33:N41)</f>
        <v>5.0599554686865771</v>
      </c>
      <c r="O32" s="305">
        <f>SUM(O33:O41)</f>
        <v>5.3814126169094045</v>
      </c>
      <c r="P32" s="305">
        <f>SUM(P33:P41)</f>
        <v>5.5029270718605199</v>
      </c>
      <c r="Q32" s="306"/>
      <c r="R32" s="305">
        <f>SUM(R33:R41)</f>
        <v>1.2476586643203962</v>
      </c>
      <c r="S32" s="305">
        <f>SUM(S33:S41)</f>
        <v>1.3341199145504625</v>
      </c>
      <c r="T32" s="305">
        <f>SUM(T33:T41)</f>
        <v>1.4102631734131721</v>
      </c>
      <c r="U32" s="306"/>
      <c r="V32" s="305">
        <f>SUM(V33:V41)</f>
        <v>2.8549588884578094</v>
      </c>
      <c r="W32" s="305">
        <f>SUM(W33:W41)</f>
        <v>2.9389810042278266</v>
      </c>
      <c r="X32" s="305">
        <f>SUM(X33:X41)</f>
        <v>2.8915559563426956</v>
      </c>
      <c r="Y32" s="306"/>
      <c r="Z32" s="305">
        <f>SUM(Z33:Z41)</f>
        <v>9.1398618163309724</v>
      </c>
      <c r="AA32" s="305">
        <f>SUM(AA33:AA41)</f>
        <v>9.7756217831865744</v>
      </c>
      <c r="AB32" s="305">
        <f>SUM(AB33:AB41)</f>
        <v>9.4301592853860967</v>
      </c>
      <c r="AC32" s="306"/>
      <c r="AD32" s="305">
        <f>SUM(AD33:AD41)</f>
        <v>7.9742459428358696</v>
      </c>
      <c r="AE32" s="305">
        <f>SUM(AE33:AE41)</f>
        <v>8.5519047887461124</v>
      </c>
      <c r="AF32" s="305">
        <f>SUM(AF33:AF41)</f>
        <v>7.0634357806320374</v>
      </c>
      <c r="AG32" s="306"/>
      <c r="AH32" s="305">
        <f>SUM(AH33:AH41)</f>
        <v>5.3748444015031946</v>
      </c>
      <c r="AI32" s="305">
        <f>SUM(AI33:AI41)</f>
        <v>4.5523756923397025</v>
      </c>
      <c r="AJ32" s="305">
        <f>SUM(AJ33:AJ41)</f>
        <v>2.5463276601907587</v>
      </c>
      <c r="AK32" s="306"/>
      <c r="AL32" s="305">
        <f>SUM(AL33:AL41)</f>
        <v>2.7331197205040891</v>
      </c>
      <c r="AM32" s="305">
        <f>SUM(AM33:AM41)</f>
        <v>1.323546271915669</v>
      </c>
      <c r="AN32" s="305">
        <f>SUM(AN33:AN41)</f>
        <v>0.7524869382871866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3.7781250306579199</v>
      </c>
      <c r="C33" s="304">
        <f t="shared" ref="C33:C41" si="64">SUM(G33,K33,O33,S33,W33,AA33,AE33,AI33,AM33)</f>
        <v>3.6653339766762678</v>
      </c>
      <c r="D33" s="304">
        <f t="shared" ref="D33:D40" si="65">SUM(H33,L33,P33,T33,X33,AB33,AF33,AJ33,AN33)</f>
        <v>3.5777269134187857</v>
      </c>
      <c r="E33" s="304"/>
      <c r="F33" s="304">
        <v>5.1733713228327621E-2</v>
      </c>
      <c r="G33" s="304">
        <v>5.8445140898550511E-2</v>
      </c>
      <c r="H33" s="304">
        <v>7.4757088500169017E-2</v>
      </c>
      <c r="I33" s="304"/>
      <c r="J33" s="304">
        <v>0.38235854783695172</v>
      </c>
      <c r="K33" s="304">
        <v>0.4813838637712754</v>
      </c>
      <c r="L33" s="304">
        <v>0.6501425722033447</v>
      </c>
      <c r="M33" s="304"/>
      <c r="N33" s="304">
        <v>0.97542721524769671</v>
      </c>
      <c r="O33" s="304">
        <v>0.97928234568117434</v>
      </c>
      <c r="P33" s="304">
        <v>0.97819812928883998</v>
      </c>
      <c r="Q33" s="306"/>
      <c r="R33" s="304">
        <v>0.20999075568399422</v>
      </c>
      <c r="S33" s="304">
        <v>0.20672055430114897</v>
      </c>
      <c r="T33" s="304">
        <v>0.20384194995243332</v>
      </c>
      <c r="U33" s="306"/>
      <c r="V33" s="304">
        <v>0.47680006671984787</v>
      </c>
      <c r="W33" s="304">
        <v>0.45692179127199645</v>
      </c>
      <c r="X33" s="304">
        <v>0.44823454309022487</v>
      </c>
      <c r="Y33" s="306"/>
      <c r="Z33" s="304">
        <v>0.67991640759764616</v>
      </c>
      <c r="AA33" s="304">
        <v>0.6314685281505551</v>
      </c>
      <c r="AB33" s="304">
        <v>0.57435908008082204</v>
      </c>
      <c r="AC33" s="306"/>
      <c r="AD33" s="304">
        <v>0.55715238350329244</v>
      </c>
      <c r="AE33" s="304">
        <v>0.51955394759999873</v>
      </c>
      <c r="AF33" s="304">
        <v>0.42299594365104698</v>
      </c>
      <c r="AG33" s="306"/>
      <c r="AH33" s="304">
        <v>0.31682104805775768</v>
      </c>
      <c r="AI33" s="304">
        <v>0.238824324123871</v>
      </c>
      <c r="AJ33" s="304">
        <v>0.15016759096492546</v>
      </c>
      <c r="AK33" s="306"/>
      <c r="AL33" s="304">
        <v>0.12792489278240521</v>
      </c>
      <c r="AM33" s="304">
        <v>9.2733480877697297E-2</v>
      </c>
      <c r="AN33" s="304">
        <v>7.5030015686978632E-2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6.0709047023950227</v>
      </c>
      <c r="C34" s="304">
        <f t="shared" si="64"/>
        <v>6.5136043442698401</v>
      </c>
      <c r="D34" s="304">
        <f t="shared" si="65"/>
        <v>6.5896987183496183</v>
      </c>
      <c r="E34" s="304"/>
      <c r="F34" s="304">
        <v>0.23530279433862586</v>
      </c>
      <c r="G34" s="304">
        <v>0.32345738990300604</v>
      </c>
      <c r="H34" s="304">
        <v>0.43881126802511938</v>
      </c>
      <c r="I34" s="304"/>
      <c r="J34" s="304">
        <v>0.88977973359082219</v>
      </c>
      <c r="K34" s="304">
        <v>1.2096711870315582</v>
      </c>
      <c r="L34" s="304">
        <v>1.6675613966990199</v>
      </c>
      <c r="M34" s="304"/>
      <c r="N34" s="304">
        <v>1.6682666375184503</v>
      </c>
      <c r="O34" s="304">
        <v>1.7414483465079762</v>
      </c>
      <c r="P34" s="304">
        <v>1.6313148894068941</v>
      </c>
      <c r="Q34" s="306"/>
      <c r="R34" s="304">
        <v>0.18161251425794528</v>
      </c>
      <c r="S34" s="304">
        <v>0.18423540880822575</v>
      </c>
      <c r="T34" s="304">
        <v>0.17761310291354437</v>
      </c>
      <c r="U34" s="306"/>
      <c r="V34" s="304">
        <v>0.75724235823521102</v>
      </c>
      <c r="W34" s="304">
        <v>0.76258871166675335</v>
      </c>
      <c r="X34" s="304">
        <v>0.7170473524547053</v>
      </c>
      <c r="Y34" s="306"/>
      <c r="Z34" s="304">
        <v>1.1316484820519566</v>
      </c>
      <c r="AA34" s="304">
        <v>1.1710455794936396</v>
      </c>
      <c r="AB34" s="304">
        <v>1.1145368007325804</v>
      </c>
      <c r="AC34" s="306"/>
      <c r="AD34" s="304">
        <v>0.64443648651823215</v>
      </c>
      <c r="AE34" s="304">
        <v>0.64122332598223486</v>
      </c>
      <c r="AF34" s="304">
        <v>0.48819635394384692</v>
      </c>
      <c r="AG34" s="306"/>
      <c r="AH34" s="304">
        <v>0.43037901557922575</v>
      </c>
      <c r="AI34" s="304">
        <v>0.37432612930540882</v>
      </c>
      <c r="AJ34" s="304">
        <v>0.2803089177209101</v>
      </c>
      <c r="AK34" s="306"/>
      <c r="AL34" s="304">
        <v>0.13223668030455432</v>
      </c>
      <c r="AM34" s="304">
        <v>0.1056082655710375</v>
      </c>
      <c r="AN34" s="304">
        <v>7.4308636452998345E-2</v>
      </c>
    </row>
    <row r="35" spans="1:40" x14ac:dyDescent="0.2">
      <c r="A35" s="13" t="str">
        <f t="shared" si="63"/>
        <v>Associate professional occupations</v>
      </c>
      <c r="B35" s="304">
        <f t="shared" si="66"/>
        <v>3.8460783142197852</v>
      </c>
      <c r="C35" s="304">
        <f t="shared" si="64"/>
        <v>3.552217233968217</v>
      </c>
      <c r="D35" s="304">
        <f t="shared" si="65"/>
        <v>3.3659851043255298</v>
      </c>
      <c r="E35" s="304"/>
      <c r="F35" s="304">
        <v>4.3940929052634914E-2</v>
      </c>
      <c r="G35" s="304">
        <v>5.1812884355367808E-2</v>
      </c>
      <c r="H35" s="304">
        <v>7.2458823281744009E-2</v>
      </c>
      <c r="I35" s="304"/>
      <c r="J35" s="304">
        <v>0.34086096544336519</v>
      </c>
      <c r="K35" s="304">
        <v>0.39821310231394896</v>
      </c>
      <c r="L35" s="304">
        <v>0.54483654717263175</v>
      </c>
      <c r="M35" s="304"/>
      <c r="N35" s="304">
        <v>0.93065529402797831</v>
      </c>
      <c r="O35" s="304">
        <v>0.9130051722520266</v>
      </c>
      <c r="P35" s="304">
        <v>0.8854958710145503</v>
      </c>
      <c r="Q35" s="306"/>
      <c r="R35" s="304">
        <v>0.26840991990992102</v>
      </c>
      <c r="S35" s="304">
        <v>0.2716438311259895</v>
      </c>
      <c r="T35" s="304">
        <v>0.28059270435502648</v>
      </c>
      <c r="U35" s="306"/>
      <c r="V35" s="304">
        <v>0.36216057909527899</v>
      </c>
      <c r="W35" s="304">
        <v>0.31463704078404953</v>
      </c>
      <c r="X35" s="304">
        <v>0.28640994751852217</v>
      </c>
      <c r="Y35" s="306"/>
      <c r="Z35" s="304">
        <v>0.87354751110879103</v>
      </c>
      <c r="AA35" s="304">
        <v>0.79006254166591683</v>
      </c>
      <c r="AB35" s="304">
        <v>0.6985276992085987</v>
      </c>
      <c r="AC35" s="306"/>
      <c r="AD35" s="304">
        <v>0.62221785083996317</v>
      </c>
      <c r="AE35" s="304">
        <v>0.549979859954279</v>
      </c>
      <c r="AF35" s="304">
        <v>0.4318367196355416</v>
      </c>
      <c r="AG35" s="306"/>
      <c r="AH35" s="304">
        <v>0.32858896271924809</v>
      </c>
      <c r="AI35" s="304">
        <v>0.21301787058567154</v>
      </c>
      <c r="AJ35" s="304">
        <v>0.13253059016600993</v>
      </c>
      <c r="AK35" s="306"/>
      <c r="AL35" s="304">
        <v>7.5696302022604328E-2</v>
      </c>
      <c r="AM35" s="304">
        <v>4.9844930930967736E-2</v>
      </c>
      <c r="AN35" s="304">
        <v>3.3296201972904879E-2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2.99532802231395</v>
      </c>
      <c r="C36" s="304">
        <f t="shared" si="64"/>
        <v>2.7351462330003349</v>
      </c>
      <c r="D36" s="304">
        <f t="shared" si="65"/>
        <v>2.3441650103285028</v>
      </c>
      <c r="E36" s="304"/>
      <c r="F36" s="304">
        <v>1.0909472544744104E-2</v>
      </c>
      <c r="G36" s="304">
        <v>1.2628567630915383E-2</v>
      </c>
      <c r="H36" s="304">
        <v>1.6503560941981903E-2</v>
      </c>
      <c r="I36" s="304"/>
      <c r="J36" s="304">
        <v>0.12881399538579821</v>
      </c>
      <c r="K36" s="304">
        <v>0.15436257249979235</v>
      </c>
      <c r="L36" s="304">
        <v>0.21075165894637582</v>
      </c>
      <c r="M36" s="304"/>
      <c r="N36" s="304">
        <v>0.5195224998920287</v>
      </c>
      <c r="O36" s="304">
        <v>0.53927345335976007</v>
      </c>
      <c r="P36" s="304">
        <v>0.56004200757882472</v>
      </c>
      <c r="Q36" s="306"/>
      <c r="R36" s="304">
        <v>0.16940124500964956</v>
      </c>
      <c r="S36" s="304">
        <v>0.17526187759433476</v>
      </c>
      <c r="T36" s="304">
        <v>0.18608760702464613</v>
      </c>
      <c r="U36" s="306"/>
      <c r="V36" s="304">
        <v>0.21475069584847123</v>
      </c>
      <c r="W36" s="304">
        <v>0.21175923522409454</v>
      </c>
      <c r="X36" s="304">
        <v>0.21780057042211826</v>
      </c>
      <c r="Y36" s="306"/>
      <c r="Z36" s="304">
        <v>0.68491586867140919</v>
      </c>
      <c r="AA36" s="304">
        <v>0.64686868474620374</v>
      </c>
      <c r="AB36" s="304">
        <v>0.57598939184910625</v>
      </c>
      <c r="AC36" s="306"/>
      <c r="AD36" s="304">
        <v>0.8534193213781408</v>
      </c>
      <c r="AE36" s="304">
        <v>0.74731950968767813</v>
      </c>
      <c r="AF36" s="304">
        <v>0.4784699946404174</v>
      </c>
      <c r="AG36" s="306"/>
      <c r="AH36" s="304">
        <v>0.31763692995068737</v>
      </c>
      <c r="AI36" s="304">
        <v>0.174860295309305</v>
      </c>
      <c r="AJ36" s="304">
        <v>3.9373500889207498E-2</v>
      </c>
      <c r="AK36" s="306"/>
      <c r="AL36" s="304">
        <v>9.5957993633020516E-2</v>
      </c>
      <c r="AM36" s="304">
        <v>7.2812036948251377E-2</v>
      </c>
      <c r="AN36" s="304">
        <v>5.9146718035825344E-2</v>
      </c>
    </row>
    <row r="37" spans="1:40" x14ac:dyDescent="0.2">
      <c r="A37" s="13" t="str">
        <f t="shared" si="63"/>
        <v>Skilled trades occupations</v>
      </c>
      <c r="B37" s="304">
        <f t="shared" si="66"/>
        <v>9.140494604348449</v>
      </c>
      <c r="C37" s="304">
        <f t="shared" si="64"/>
        <v>8.8442889543720735</v>
      </c>
      <c r="D37" s="304">
        <f t="shared" si="65"/>
        <v>7.5443830691672069</v>
      </c>
      <c r="E37" s="304"/>
      <c r="F37" s="304">
        <v>7.0846821132420929E-3</v>
      </c>
      <c r="G37" s="304">
        <v>9.849161490630684E-3</v>
      </c>
      <c r="H37" s="304">
        <v>1.3682565116500414E-2</v>
      </c>
      <c r="I37" s="304"/>
      <c r="J37" s="304">
        <v>0.15860139518846988</v>
      </c>
      <c r="K37" s="304">
        <v>0.24217174659614649</v>
      </c>
      <c r="L37" s="304">
        <v>0.34896628724146794</v>
      </c>
      <c r="M37" s="304"/>
      <c r="N37" s="304">
        <v>0.39581953789790997</v>
      </c>
      <c r="O37" s="304">
        <v>0.48289044909214368</v>
      </c>
      <c r="P37" s="304">
        <v>0.53516133504348651</v>
      </c>
      <c r="Q37" s="306"/>
      <c r="R37" s="304">
        <v>0.16165381250314551</v>
      </c>
      <c r="S37" s="304">
        <v>0.17918562993254394</v>
      </c>
      <c r="T37" s="304">
        <v>0.19207769624513407</v>
      </c>
      <c r="U37" s="306"/>
      <c r="V37" s="304">
        <v>0.66724703819792075</v>
      </c>
      <c r="W37" s="304">
        <v>0.69924302580106423</v>
      </c>
      <c r="X37" s="304">
        <v>0.67863052415552372</v>
      </c>
      <c r="Y37" s="306"/>
      <c r="Z37" s="304">
        <v>3.4993564318255097</v>
      </c>
      <c r="AA37" s="304">
        <v>3.6066909245418484</v>
      </c>
      <c r="AB37" s="304">
        <v>3.3634175968497244</v>
      </c>
      <c r="AC37" s="306"/>
      <c r="AD37" s="304">
        <v>2.2436610803506549</v>
      </c>
      <c r="AE37" s="304">
        <v>2.2447580087527395</v>
      </c>
      <c r="AF37" s="304">
        <v>1.6559156461172397</v>
      </c>
      <c r="AG37" s="306"/>
      <c r="AH37" s="304">
        <v>1.3374567297818707</v>
      </c>
      <c r="AI37" s="304">
        <v>1.086438305860747</v>
      </c>
      <c r="AJ37" s="304">
        <v>0.60665294591319008</v>
      </c>
      <c r="AK37" s="306"/>
      <c r="AL37" s="304">
        <v>0.66961389648972547</v>
      </c>
      <c r="AM37" s="304">
        <v>0.29306170230420903</v>
      </c>
      <c r="AN37" s="304">
        <v>0.14987847248493996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0.45300657754384033</v>
      </c>
      <c r="C38" s="304">
        <f t="shared" si="64"/>
        <v>0.48011764884278596</v>
      </c>
      <c r="D38" s="304">
        <f t="shared" si="65"/>
        <v>0.46588679568570535</v>
      </c>
      <c r="E38" s="304"/>
      <c r="F38" s="304">
        <v>7.2953808550105465E-3</v>
      </c>
      <c r="G38" s="304">
        <v>1.0107314685573496E-2</v>
      </c>
      <c r="H38" s="304">
        <v>1.721943589180706E-2</v>
      </c>
      <c r="I38" s="304"/>
      <c r="J38" s="304">
        <v>5.9833151798713881E-3</v>
      </c>
      <c r="K38" s="304">
        <v>6.8727731836888475E-3</v>
      </c>
      <c r="L38" s="304">
        <v>8.1294098847850948E-3</v>
      </c>
      <c r="M38" s="304"/>
      <c r="N38" s="304">
        <v>5.3207237391155272E-2</v>
      </c>
      <c r="O38" s="304">
        <v>5.632978398514274E-2</v>
      </c>
      <c r="P38" s="304">
        <v>5.7326155603878104E-2</v>
      </c>
      <c r="Q38" s="306"/>
      <c r="R38" s="304">
        <v>1.3472274169922216E-2</v>
      </c>
      <c r="S38" s="304">
        <v>1.308770326086141E-2</v>
      </c>
      <c r="T38" s="304">
        <v>1.2770571872474381E-2</v>
      </c>
      <c r="U38" s="306"/>
      <c r="V38" s="304">
        <v>3.352982317718349E-2</v>
      </c>
      <c r="W38" s="304">
        <v>3.8113108207907108E-2</v>
      </c>
      <c r="X38" s="304">
        <v>3.9152123502447303E-2</v>
      </c>
      <c r="Y38" s="306"/>
      <c r="Z38" s="304">
        <v>5.5369984237417243E-2</v>
      </c>
      <c r="AA38" s="304">
        <v>5.5709695415243773E-2</v>
      </c>
      <c r="AB38" s="304">
        <v>4.6676464376894926E-2</v>
      </c>
      <c r="AC38" s="306"/>
      <c r="AD38" s="304">
        <v>8.9289817177897635E-2</v>
      </c>
      <c r="AE38" s="304">
        <v>9.4986152478155811E-2</v>
      </c>
      <c r="AF38" s="304">
        <v>8.120196121641958E-2</v>
      </c>
      <c r="AG38" s="306"/>
      <c r="AH38" s="304">
        <v>0.14695130577152632</v>
      </c>
      <c r="AI38" s="304">
        <v>0.15993403542309043</v>
      </c>
      <c r="AJ38" s="304">
        <v>0.16060747736096373</v>
      </c>
      <c r="AK38" s="306"/>
      <c r="AL38" s="304">
        <v>4.7907439583856196E-2</v>
      </c>
      <c r="AM38" s="304">
        <v>4.4977082203122326E-2</v>
      </c>
      <c r="AN38" s="304">
        <v>4.2803195976035116E-2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1.200765711111635</v>
      </c>
      <c r="C39" s="304">
        <f t="shared" si="64"/>
        <v>1.2260259587967157</v>
      </c>
      <c r="D39" s="304">
        <f t="shared" si="65"/>
        <v>1.1640663113975898</v>
      </c>
      <c r="E39" s="304"/>
      <c r="F39" s="304">
        <v>6.5376371973445572E-3</v>
      </c>
      <c r="G39" s="304">
        <v>8.7873480716821085E-3</v>
      </c>
      <c r="H39" s="304">
        <v>1.2645091429736298E-2</v>
      </c>
      <c r="I39" s="304"/>
      <c r="J39" s="304">
        <v>5.7164752425756346E-2</v>
      </c>
      <c r="K39" s="304">
        <v>7.913583597361451E-2</v>
      </c>
      <c r="L39" s="304">
        <v>0.10793501460869516</v>
      </c>
      <c r="M39" s="304"/>
      <c r="N39" s="304">
        <v>0.23716113419917872</v>
      </c>
      <c r="O39" s="304">
        <v>0.26557494692344785</v>
      </c>
      <c r="P39" s="304">
        <v>0.29303334624943767</v>
      </c>
      <c r="Q39" s="306"/>
      <c r="R39" s="304">
        <v>7.3091001158044441E-2</v>
      </c>
      <c r="S39" s="304">
        <v>8.6708073282831338E-2</v>
      </c>
      <c r="T39" s="304">
        <v>9.9804894650914883E-2</v>
      </c>
      <c r="U39" s="306"/>
      <c r="V39" s="304">
        <v>8.1146330257447524E-2</v>
      </c>
      <c r="W39" s="304">
        <v>9.3852341465194597E-2</v>
      </c>
      <c r="X39" s="304">
        <v>0.10509477965960537</v>
      </c>
      <c r="Y39" s="306"/>
      <c r="Z39" s="304">
        <v>0.26766028342741255</v>
      </c>
      <c r="AA39" s="304">
        <v>0.26431618594698286</v>
      </c>
      <c r="AB39" s="304">
        <v>0.21715280007892329</v>
      </c>
      <c r="AC39" s="306"/>
      <c r="AD39" s="304">
        <v>0.21738279664385413</v>
      </c>
      <c r="AE39" s="304">
        <v>0.22658116058107799</v>
      </c>
      <c r="AF39" s="304">
        <v>0.20800775391454082</v>
      </c>
      <c r="AG39" s="306"/>
      <c r="AH39" s="304">
        <v>0.14374884204308411</v>
      </c>
      <c r="AI39" s="304">
        <v>0.11219496150382398</v>
      </c>
      <c r="AJ39" s="304">
        <v>4.6161897906879246E-2</v>
      </c>
      <c r="AK39" s="306"/>
      <c r="AL39" s="304">
        <v>0.11687293375951235</v>
      </c>
      <c r="AM39" s="304">
        <v>8.8875105048060551E-2</v>
      </c>
      <c r="AN39" s="304">
        <v>7.4230732898857274E-2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7.2706697164766609</v>
      </c>
      <c r="C40" s="304">
        <f t="shared" si="64"/>
        <v>8.315463573031856</v>
      </c>
      <c r="D40" s="304">
        <f t="shared" si="65"/>
        <v>7.659587807783085</v>
      </c>
      <c r="E40" s="304"/>
      <c r="F40" s="304">
        <v>1.0483561322348043E-3</v>
      </c>
      <c r="G40" s="304">
        <v>1.6174237428779616E-3</v>
      </c>
      <c r="H40" s="304">
        <v>2.3086310452533035E-3</v>
      </c>
      <c r="I40" s="304"/>
      <c r="J40" s="304">
        <v>7.0637282799351511E-2</v>
      </c>
      <c r="K40" s="304">
        <v>0.1263169864116572</v>
      </c>
      <c r="L40" s="304">
        <v>0.23465434146672393</v>
      </c>
      <c r="M40" s="304"/>
      <c r="N40" s="304">
        <v>0.20355346949071265</v>
      </c>
      <c r="O40" s="304">
        <v>0.31695593053230664</v>
      </c>
      <c r="P40" s="304">
        <v>0.46626833644429228</v>
      </c>
      <c r="Q40" s="306"/>
      <c r="R40" s="305">
        <v>0.11928482841634619</v>
      </c>
      <c r="S40" s="305">
        <v>0.16381297873689915</v>
      </c>
      <c r="T40" s="305">
        <v>0.19425970946018581</v>
      </c>
      <c r="U40" s="306"/>
      <c r="V40" s="305">
        <v>0.22406164794866887</v>
      </c>
      <c r="W40" s="305">
        <v>0.32082109638795536</v>
      </c>
      <c r="X40" s="305">
        <v>0.35416279769439546</v>
      </c>
      <c r="Y40" s="306"/>
      <c r="Z40" s="305">
        <v>1.7077658584928681</v>
      </c>
      <c r="AA40" s="305">
        <v>2.3804180863737958</v>
      </c>
      <c r="AB40" s="305">
        <v>2.6367076681669568</v>
      </c>
      <c r="AC40" s="306"/>
      <c r="AD40" s="305">
        <v>2.2403817963472985</v>
      </c>
      <c r="AE40" s="305">
        <v>3.0473414924774409</v>
      </c>
      <c r="AF40" s="305">
        <v>2.9247299341029933</v>
      </c>
      <c r="AG40" s="306"/>
      <c r="AH40" s="305">
        <v>1.6478858382587322</v>
      </c>
      <c r="AI40" s="305">
        <v>1.611790029004611</v>
      </c>
      <c r="AJ40" s="305">
        <v>0.73737452063152409</v>
      </c>
      <c r="AK40" s="306"/>
      <c r="AL40" s="305">
        <v>1.0560506385904476</v>
      </c>
      <c r="AM40" s="305">
        <v>0.3463895493643111</v>
      </c>
      <c r="AN40" s="305">
        <v>0.10912186877076026</v>
      </c>
    </row>
    <row r="41" spans="1:40" x14ac:dyDescent="0.2">
      <c r="A41" s="39" t="str">
        <f t="shared" si="63"/>
        <v>Elementary occupations</v>
      </c>
      <c r="B41" s="307">
        <f t="shared" si="66"/>
        <v>2.0546273209327848</v>
      </c>
      <c r="C41" s="307">
        <f t="shared" si="64"/>
        <v>1.7408020770418788</v>
      </c>
      <c r="D41" s="307">
        <f>SUM(H41,L41,P41,T41,X41,AB41,AF41,AJ41,AN41)</f>
        <v>1.3685002695439468</v>
      </c>
      <c r="E41" s="307"/>
      <c r="F41" s="307">
        <v>3.780628044341068E-3</v>
      </c>
      <c r="G41" s="307">
        <v>5.2418234743814903E-3</v>
      </c>
      <c r="H41" s="307">
        <v>7.9745105275481499E-3</v>
      </c>
      <c r="I41" s="307"/>
      <c r="J41" s="307">
        <v>2.3521516004243508E-2</v>
      </c>
      <c r="K41" s="307">
        <v>3.4962806089547681E-2</v>
      </c>
      <c r="L41" s="307">
        <v>5.3505930904600686E-2</v>
      </c>
      <c r="M41" s="307"/>
      <c r="N41" s="307">
        <v>7.6342443021467976E-2</v>
      </c>
      <c r="O41" s="307">
        <v>8.6652188575427544E-2</v>
      </c>
      <c r="P41" s="307">
        <v>9.6087001230315827E-2</v>
      </c>
      <c r="Q41" s="308"/>
      <c r="R41" s="307">
        <v>5.07423132114279E-2</v>
      </c>
      <c r="S41" s="307">
        <v>5.3463857507627666E-2</v>
      </c>
      <c r="T41" s="307">
        <v>6.3214936938812485E-2</v>
      </c>
      <c r="U41" s="308"/>
      <c r="V41" s="307">
        <v>3.8020348977779735E-2</v>
      </c>
      <c r="W41" s="307">
        <v>4.1044653418812006E-2</v>
      </c>
      <c r="X41" s="307">
        <v>4.5023317845152656E-2</v>
      </c>
      <c r="Y41" s="308"/>
      <c r="Z41" s="307">
        <v>0.23968098891796308</v>
      </c>
      <c r="AA41" s="307">
        <v>0.22904155685238897</v>
      </c>
      <c r="AB41" s="307">
        <v>0.2027917840424899</v>
      </c>
      <c r="AC41" s="308"/>
      <c r="AD41" s="307">
        <v>0.50630441007653593</v>
      </c>
      <c r="AE41" s="307">
        <v>0.48016133123250759</v>
      </c>
      <c r="AF41" s="307">
        <v>0.37208147340999165</v>
      </c>
      <c r="AG41" s="308"/>
      <c r="AH41" s="307">
        <v>0.70537572934106241</v>
      </c>
      <c r="AI41" s="307">
        <v>0.58098974122317393</v>
      </c>
      <c r="AJ41" s="307">
        <v>0.39315021863714866</v>
      </c>
      <c r="AK41" s="308"/>
      <c r="AL41" s="307">
        <v>0.41085894333796291</v>
      </c>
      <c r="AM41" s="307">
        <v>0.22924411866801217</v>
      </c>
      <c r="AN41" s="307">
        <v>0.13467109600788685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Stoke-on-Trent and Staffordshire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24.877000000000027</v>
      </c>
      <c r="C50" s="305">
        <f>SUM(C51:C59)</f>
        <v>24.804999999999993</v>
      </c>
      <c r="D50" s="305">
        <f>SUM(D51:D59)</f>
        <v>25.190999999999995</v>
      </c>
      <c r="E50" s="304"/>
      <c r="F50" s="305">
        <f>SUM(F51:F59)</f>
        <v>5.7365582394626968E-2</v>
      </c>
      <c r="G50" s="305">
        <f>SUM(G51:G59)</f>
        <v>7.792599608273873E-2</v>
      </c>
      <c r="H50" s="305">
        <f>SUM(H51:H59)</f>
        <v>0.14149204041978208</v>
      </c>
      <c r="I50" s="304"/>
      <c r="J50" s="305">
        <f>SUM(J51:J59)</f>
        <v>0.95516440845424455</v>
      </c>
      <c r="K50" s="305">
        <f>SUM(K51:K59)</f>
        <v>1.2915594775027881</v>
      </c>
      <c r="L50" s="305">
        <f>SUM(L51:L59)</f>
        <v>2.0959409310544568</v>
      </c>
      <c r="M50" s="304"/>
      <c r="N50" s="305">
        <f>SUM(N51:N59)</f>
        <v>1.9304703824455569</v>
      </c>
      <c r="O50" s="305">
        <f>SUM(O51:O59)</f>
        <v>2.028438148947922</v>
      </c>
      <c r="P50" s="305">
        <f>SUM(P51:P59)</f>
        <v>2.3263729088847827</v>
      </c>
      <c r="Q50" s="304"/>
      <c r="R50" s="305">
        <f>SUM(R51:R59)</f>
        <v>0.74668344219674188</v>
      </c>
      <c r="S50" s="305">
        <f>SUM(S51:S59)</f>
        <v>0.79856801639014352</v>
      </c>
      <c r="T50" s="305">
        <f>SUM(T51:T59)</f>
        <v>0.99254345626864171</v>
      </c>
      <c r="U50" s="304"/>
      <c r="V50" s="305">
        <f>SUM(V51:V59)</f>
        <v>1.4697003850566945</v>
      </c>
      <c r="W50" s="305">
        <f>SUM(W51:W59)</f>
        <v>1.5205982690504418</v>
      </c>
      <c r="X50" s="305">
        <f>SUM(X51:X59)</f>
        <v>1.8126190012010603</v>
      </c>
      <c r="Y50" s="304"/>
      <c r="Z50" s="305">
        <f>SUM(Z51:Z59)</f>
        <v>7.4569591021767652</v>
      </c>
      <c r="AA50" s="305">
        <f>SUM(AA51:AA59)</f>
        <v>7.6683224965237446</v>
      </c>
      <c r="AB50" s="305">
        <f>SUM(AB51:AB59)</f>
        <v>8.0205187600708694</v>
      </c>
      <c r="AC50" s="304"/>
      <c r="AD50" s="305">
        <f>SUM(AD51:AD59)</f>
        <v>6.4448906872389369</v>
      </c>
      <c r="AE50" s="305">
        <f>SUM(AE51:AE59)</f>
        <v>7.0388891432382215</v>
      </c>
      <c r="AF50" s="305">
        <f>SUM(AF51:AF59)</f>
        <v>7.0633667994311251</v>
      </c>
      <c r="AG50" s="304"/>
      <c r="AH50" s="305">
        <f>SUM(AH51:AH59)</f>
        <v>3.7022318935876966</v>
      </c>
      <c r="AI50" s="305">
        <f>SUM(AI51:AI59)</f>
        <v>3.2641411215416114</v>
      </c>
      <c r="AJ50" s="305">
        <f>SUM(AJ51:AJ59)</f>
        <v>2.3683560004420583</v>
      </c>
      <c r="AK50" s="304"/>
      <c r="AL50" s="305">
        <f>SUM(AL51:AL59)</f>
        <v>2.1135341164487609</v>
      </c>
      <c r="AM50" s="305">
        <f>SUM(AM51:AM59)</f>
        <v>1.1165573307223811</v>
      </c>
      <c r="AN50" s="305">
        <f>SUM(AN51:AN59)</f>
        <v>0.36979010222722186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2.2465854084686478</v>
      </c>
      <c r="C51" s="304">
        <f t="shared" ref="C51:D51" si="68">SUM(G51,K51,O51,S51,W51,AA51,AE51,AI51,AM51)</f>
        <v>2.081770931266981</v>
      </c>
      <c r="D51" s="304">
        <f t="shared" si="68"/>
        <v>2.397252090802128</v>
      </c>
      <c r="E51" s="304"/>
      <c r="F51" s="304">
        <v>5.7822026118545351E-3</v>
      </c>
      <c r="G51" s="304">
        <v>8.192426628240667E-3</v>
      </c>
      <c r="H51" s="304">
        <v>1.4129694651672653E-2</v>
      </c>
      <c r="I51" s="304"/>
      <c r="J51" s="304">
        <v>0.23207261932610282</v>
      </c>
      <c r="K51" s="304">
        <v>0.3034203790075819</v>
      </c>
      <c r="L51" s="304">
        <v>0.533992611576941</v>
      </c>
      <c r="M51" s="304"/>
      <c r="N51" s="304">
        <v>0.36708068151721512</v>
      </c>
      <c r="O51" s="304">
        <v>0.35214301253495378</v>
      </c>
      <c r="P51" s="304">
        <v>0.3790393501780927</v>
      </c>
      <c r="Q51" s="304"/>
      <c r="R51" s="304">
        <v>0.10841031312018554</v>
      </c>
      <c r="S51" s="304">
        <v>9.8566641293775958E-2</v>
      </c>
      <c r="T51" s="304">
        <v>0.10520434551342733</v>
      </c>
      <c r="U51" s="304"/>
      <c r="V51" s="304">
        <v>0.23828819224574663</v>
      </c>
      <c r="W51" s="304">
        <v>0.21912129677481909</v>
      </c>
      <c r="X51" s="304">
        <v>0.25022179064353084</v>
      </c>
      <c r="Y51" s="304"/>
      <c r="Z51" s="304">
        <v>0.57544848335834087</v>
      </c>
      <c r="AA51" s="304">
        <v>0.52380690460112778</v>
      </c>
      <c r="AB51" s="304">
        <v>0.64903368134520811</v>
      </c>
      <c r="AC51" s="304"/>
      <c r="AD51" s="304">
        <v>0.32968361165513443</v>
      </c>
      <c r="AE51" s="304">
        <v>0.29450784385509854</v>
      </c>
      <c r="AF51" s="304">
        <v>0.26914076477533361</v>
      </c>
      <c r="AG51" s="304"/>
      <c r="AH51" s="304">
        <v>0.22337278575475977</v>
      </c>
      <c r="AI51" s="304">
        <v>0.17474307738717029</v>
      </c>
      <c r="AJ51" s="304">
        <v>0.11914014914346753</v>
      </c>
      <c r="AK51" s="304"/>
      <c r="AL51" s="304">
        <v>0.16644651887930795</v>
      </c>
      <c r="AM51" s="304">
        <v>0.1072693491842131</v>
      </c>
      <c r="AN51" s="304">
        <v>7.7349702974454065E-2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2.9378184643643599</v>
      </c>
      <c r="C52" s="304">
        <f t="shared" ref="C52:C59" si="70">SUM(G52,K52,O52,S52,W52,AA52,AE52,AI52,AM52)</f>
        <v>2.9347139962763817</v>
      </c>
      <c r="D52" s="304">
        <f t="shared" ref="D52:D59" si="71">SUM(H52,L52,P52,T52,X52,AB52,AF52,AJ52,AN52)</f>
        <v>3.3273994258169219</v>
      </c>
      <c r="E52" s="304"/>
      <c r="F52" s="304">
        <v>2.6722484565042583E-2</v>
      </c>
      <c r="G52" s="304">
        <v>3.2608856687038709E-2</v>
      </c>
      <c r="H52" s="304">
        <v>4.3802022184775816E-2</v>
      </c>
      <c r="I52" s="304"/>
      <c r="J52" s="304">
        <v>0.35566456226399656</v>
      </c>
      <c r="K52" s="304">
        <v>0.47550920434022387</v>
      </c>
      <c r="L52" s="304">
        <v>0.73195833699345603</v>
      </c>
      <c r="M52" s="304"/>
      <c r="N52" s="304">
        <v>0.586558837419768</v>
      </c>
      <c r="O52" s="304">
        <v>0.55618053395733047</v>
      </c>
      <c r="P52" s="304">
        <v>0.56060266881276932</v>
      </c>
      <c r="Q52" s="304"/>
      <c r="R52" s="304">
        <v>8.9540142649691457E-2</v>
      </c>
      <c r="S52" s="304">
        <v>7.1285883784329901E-2</v>
      </c>
      <c r="T52" s="304">
        <v>7.971569286389632E-2</v>
      </c>
      <c r="U52" s="304"/>
      <c r="V52" s="304">
        <v>0.24805603298416157</v>
      </c>
      <c r="W52" s="304">
        <v>0.19291868377663809</v>
      </c>
      <c r="X52" s="304">
        <v>0.14202588067792324</v>
      </c>
      <c r="Y52" s="304"/>
      <c r="Z52" s="304">
        <v>0.85249757445959939</v>
      </c>
      <c r="AA52" s="304">
        <v>0.88264012205095665</v>
      </c>
      <c r="AB52" s="304">
        <v>1.0991846636142888</v>
      </c>
      <c r="AC52" s="304"/>
      <c r="AD52" s="304">
        <v>0.48930985585962422</v>
      </c>
      <c r="AE52" s="304">
        <v>0.50667549874570372</v>
      </c>
      <c r="AF52" s="304">
        <v>0.53495752844710132</v>
      </c>
      <c r="AG52" s="304"/>
      <c r="AH52" s="304">
        <v>0.17095675688349099</v>
      </c>
      <c r="AI52" s="304">
        <v>0.14331463881982381</v>
      </c>
      <c r="AJ52" s="304">
        <v>9.8876028510108488E-2</v>
      </c>
      <c r="AK52" s="304"/>
      <c r="AL52" s="304">
        <v>0.11851221727898524</v>
      </c>
      <c r="AM52" s="304">
        <v>7.3580574114336494E-2</v>
      </c>
      <c r="AN52" s="304">
        <v>3.6276603712602759E-2</v>
      </c>
    </row>
    <row r="53" spans="1:40" x14ac:dyDescent="0.2">
      <c r="A53" s="13" t="str">
        <f t="shared" si="67"/>
        <v>Associate professional occupations</v>
      </c>
      <c r="B53" s="304">
        <f t="shared" si="69"/>
        <v>1.3660256544489213</v>
      </c>
      <c r="C53" s="304">
        <f t="shared" si="70"/>
        <v>1.2301611954265548</v>
      </c>
      <c r="D53" s="304">
        <f t="shared" si="71"/>
        <v>1.3445813501980355</v>
      </c>
      <c r="E53" s="304"/>
      <c r="F53" s="304">
        <v>3.1219144671154045E-3</v>
      </c>
      <c r="G53" s="304">
        <v>4.011451491972599E-3</v>
      </c>
      <c r="H53" s="304">
        <v>6.9086755557463287E-3</v>
      </c>
      <c r="I53" s="304"/>
      <c r="J53" s="304">
        <v>0.10868908157758844</v>
      </c>
      <c r="K53" s="304">
        <v>0.13649831132354201</v>
      </c>
      <c r="L53" s="304">
        <v>0.23145918167363658</v>
      </c>
      <c r="M53" s="304"/>
      <c r="N53" s="304">
        <v>0.21922522973568181</v>
      </c>
      <c r="O53" s="304">
        <v>0.20904939370666961</v>
      </c>
      <c r="P53" s="304">
        <v>0.23230639866482078</v>
      </c>
      <c r="Q53" s="304"/>
      <c r="R53" s="304">
        <v>9.5673414634075998E-2</v>
      </c>
      <c r="S53" s="304">
        <v>9.7343717394100346E-2</v>
      </c>
      <c r="T53" s="304">
        <v>0.12168378732478502</v>
      </c>
      <c r="U53" s="304"/>
      <c r="V53" s="304">
        <v>0.19780642515285951</v>
      </c>
      <c r="W53" s="304">
        <v>0.1743597732692255</v>
      </c>
      <c r="X53" s="304">
        <v>0.19869351031230556</v>
      </c>
      <c r="Y53" s="304"/>
      <c r="Z53" s="304">
        <v>0.25565403376955487</v>
      </c>
      <c r="AA53" s="304">
        <v>0.19539574960088901</v>
      </c>
      <c r="AB53" s="304">
        <v>0.17835590172620039</v>
      </c>
      <c r="AC53" s="304"/>
      <c r="AD53" s="304">
        <v>0.24155148673985943</v>
      </c>
      <c r="AE53" s="304">
        <v>0.22266353027408439</v>
      </c>
      <c r="AF53" s="304">
        <v>0.2317242521501757</v>
      </c>
      <c r="AG53" s="304"/>
      <c r="AH53" s="304">
        <v>0.19288377633646042</v>
      </c>
      <c r="AI53" s="304">
        <v>0.16185972892970996</v>
      </c>
      <c r="AJ53" s="304">
        <v>0.12204085009873884</v>
      </c>
      <c r="AK53" s="304"/>
      <c r="AL53" s="304">
        <v>5.1420292035725429E-2</v>
      </c>
      <c r="AM53" s="304">
        <v>2.8979539436361484E-2</v>
      </c>
      <c r="AN53" s="304">
        <v>2.140879269162612E-2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1.9547390488206973</v>
      </c>
      <c r="C54" s="304">
        <f t="shared" si="70"/>
        <v>1.8210463979346412</v>
      </c>
      <c r="D54" s="304">
        <f t="shared" si="71"/>
        <v>1.6998699721743951</v>
      </c>
      <c r="E54" s="304"/>
      <c r="F54" s="304">
        <v>1.5611738509225915E-2</v>
      </c>
      <c r="G54" s="304">
        <v>2.2725059071130534E-2</v>
      </c>
      <c r="H54" s="304">
        <v>5.8007797715905127E-2</v>
      </c>
      <c r="I54" s="304"/>
      <c r="J54" s="304">
        <v>0.10894177934276147</v>
      </c>
      <c r="K54" s="304">
        <v>0.15032261816744041</v>
      </c>
      <c r="L54" s="304">
        <v>0.22366510300345394</v>
      </c>
      <c r="M54" s="304"/>
      <c r="N54" s="304">
        <v>0.30163665985131954</v>
      </c>
      <c r="O54" s="304">
        <v>0.33667785220431212</v>
      </c>
      <c r="P54" s="304">
        <v>0.42857046515516567</v>
      </c>
      <c r="Q54" s="304"/>
      <c r="R54" s="304">
        <v>0.1895961888051875</v>
      </c>
      <c r="S54" s="304">
        <v>0.20526662653384395</v>
      </c>
      <c r="T54" s="304">
        <v>0.26964163409243125</v>
      </c>
      <c r="U54" s="304"/>
      <c r="V54" s="304">
        <v>0.10377707048395632</v>
      </c>
      <c r="W54" s="304">
        <v>0.10972640669775237</v>
      </c>
      <c r="X54" s="304">
        <v>0.16021054510380736</v>
      </c>
      <c r="Y54" s="304"/>
      <c r="Z54" s="304">
        <v>0.3319088763149442</v>
      </c>
      <c r="AA54" s="304">
        <v>0.27820531168624762</v>
      </c>
      <c r="AB54" s="304">
        <v>0.19115333478336397</v>
      </c>
      <c r="AC54" s="304"/>
      <c r="AD54" s="304">
        <v>0.31457172854945586</v>
      </c>
      <c r="AE54" s="304">
        <v>0.24612897324142083</v>
      </c>
      <c r="AF54" s="304">
        <v>0.11810552647594133</v>
      </c>
      <c r="AG54" s="304"/>
      <c r="AH54" s="304">
        <v>0.44517314617617021</v>
      </c>
      <c r="AI54" s="304">
        <v>0.41338517756634452</v>
      </c>
      <c r="AJ54" s="304">
        <v>0.2396930434278691</v>
      </c>
      <c r="AK54" s="304"/>
      <c r="AL54" s="304">
        <v>0.14352186078767651</v>
      </c>
      <c r="AM54" s="304">
        <v>5.8608372766148692E-2</v>
      </c>
      <c r="AN54" s="304">
        <v>1.0822522416457234E-2</v>
      </c>
    </row>
    <row r="55" spans="1:40" x14ac:dyDescent="0.2">
      <c r="A55" s="13" t="str">
        <f t="shared" si="67"/>
        <v>Skilled trades occupations</v>
      </c>
      <c r="B55" s="304">
        <f t="shared" si="69"/>
        <v>12.456623414827799</v>
      </c>
      <c r="C55" s="304">
        <f t="shared" si="70"/>
        <v>12.536265673344788</v>
      </c>
      <c r="D55" s="304">
        <f t="shared" si="71"/>
        <v>11.840603575133843</v>
      </c>
      <c r="E55" s="304"/>
      <c r="F55" s="304">
        <v>1.334099073171513E-3</v>
      </c>
      <c r="G55" s="304">
        <v>1.8268981579813847E-3</v>
      </c>
      <c r="H55" s="304">
        <v>2.4612622602685885E-3</v>
      </c>
      <c r="I55" s="304"/>
      <c r="J55" s="304">
        <v>8.8891721854225392E-2</v>
      </c>
      <c r="K55" s="304">
        <v>0.13078019056198648</v>
      </c>
      <c r="L55" s="304">
        <v>0.20863586223702715</v>
      </c>
      <c r="M55" s="304"/>
      <c r="N55" s="304">
        <v>0.32122272385651118</v>
      </c>
      <c r="O55" s="304">
        <v>0.40467609255942011</v>
      </c>
      <c r="P55" s="304">
        <v>0.50459378978859981</v>
      </c>
      <c r="Q55" s="304"/>
      <c r="R55" s="304">
        <v>0.20428408035574461</v>
      </c>
      <c r="S55" s="304">
        <v>0.24567137426819394</v>
      </c>
      <c r="T55" s="304">
        <v>0.30214920914918997</v>
      </c>
      <c r="U55" s="304"/>
      <c r="V55" s="304">
        <v>0.53376314901455957</v>
      </c>
      <c r="W55" s="304">
        <v>0.63583328730330402</v>
      </c>
      <c r="X55" s="304">
        <v>0.82830393417129899</v>
      </c>
      <c r="Y55" s="304"/>
      <c r="Z55" s="304">
        <v>4.4114989248549232</v>
      </c>
      <c r="AA55" s="304">
        <v>4.5176760447980913</v>
      </c>
      <c r="AB55" s="304">
        <v>4.245268881131798</v>
      </c>
      <c r="AC55" s="304"/>
      <c r="AD55" s="304">
        <v>3.9119273241237833</v>
      </c>
      <c r="AE55" s="304">
        <v>4.3610194247977425</v>
      </c>
      <c r="AF55" s="304">
        <v>4.3215033050159484</v>
      </c>
      <c r="AG55" s="304"/>
      <c r="AH55" s="304">
        <v>1.7883492955034301</v>
      </c>
      <c r="AI55" s="304">
        <v>1.602392536409383</v>
      </c>
      <c r="AJ55" s="304">
        <v>1.2872745702779516</v>
      </c>
      <c r="AK55" s="304"/>
      <c r="AL55" s="304">
        <v>1.1953520961914497</v>
      </c>
      <c r="AM55" s="304">
        <v>0.63638982448868642</v>
      </c>
      <c r="AN55" s="304">
        <v>0.14041276110175999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5.6766802001703032E-2</v>
      </c>
      <c r="C56" s="304">
        <f t="shared" si="70"/>
        <v>5.8295633556092907E-2</v>
      </c>
      <c r="D56" s="304">
        <f t="shared" si="71"/>
        <v>6.5548352626778106E-2</v>
      </c>
      <c r="E56" s="304"/>
      <c r="F56" s="304">
        <v>2.4092459761764788E-5</v>
      </c>
      <c r="G56" s="304">
        <v>3.7910085402357598E-5</v>
      </c>
      <c r="H56" s="304">
        <v>8.8257968050165953E-5</v>
      </c>
      <c r="I56" s="304"/>
      <c r="J56" s="304">
        <v>3.3893452208118772E-3</v>
      </c>
      <c r="K56" s="304">
        <v>4.3449127485908866E-3</v>
      </c>
      <c r="L56" s="304">
        <v>6.2548227052236774E-3</v>
      </c>
      <c r="M56" s="304"/>
      <c r="N56" s="304">
        <v>3.831617197270972E-3</v>
      </c>
      <c r="O56" s="304">
        <v>4.1465728759855179E-3</v>
      </c>
      <c r="P56" s="304">
        <v>4.9813902875839484E-3</v>
      </c>
      <c r="Q56" s="304"/>
      <c r="R56" s="304">
        <v>7.6077807079342823E-4</v>
      </c>
      <c r="S56" s="304">
        <v>9.4911802429408106E-4</v>
      </c>
      <c r="T56" s="304">
        <v>1.1986429057015786E-3</v>
      </c>
      <c r="U56" s="304"/>
      <c r="V56" s="304">
        <v>1.6441315382055945E-3</v>
      </c>
      <c r="W56" s="304">
        <v>1.6594639249323672E-3</v>
      </c>
      <c r="X56" s="304">
        <v>1.8746872501296257E-3</v>
      </c>
      <c r="Y56" s="304"/>
      <c r="Z56" s="304">
        <v>2.0157294722961207E-2</v>
      </c>
      <c r="AA56" s="304">
        <v>2.3270202456005102E-2</v>
      </c>
      <c r="AB56" s="304">
        <v>2.9118771413126326E-2</v>
      </c>
      <c r="AC56" s="304"/>
      <c r="AD56" s="304">
        <v>6.2732544359498108E-3</v>
      </c>
      <c r="AE56" s="304">
        <v>6.8801517225003297E-3</v>
      </c>
      <c r="AF56" s="304">
        <v>8.6628698029768917E-3</v>
      </c>
      <c r="AG56" s="304"/>
      <c r="AH56" s="304">
        <v>1.0735197708846036E-2</v>
      </c>
      <c r="AI56" s="304">
        <v>9.3816746007048153E-3</v>
      </c>
      <c r="AJ56" s="304">
        <v>8.785398914696237E-3</v>
      </c>
      <c r="AK56" s="304"/>
      <c r="AL56" s="304">
        <v>9.951090647102338E-3</v>
      </c>
      <c r="AM56" s="304">
        <v>7.6256271176774436E-3</v>
      </c>
      <c r="AN56" s="304">
        <v>4.5835113792896632E-3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0.46935383509597534</v>
      </c>
      <c r="C57" s="304">
        <f t="shared" si="70"/>
        <v>0.51466631508946969</v>
      </c>
      <c r="D57" s="304">
        <f t="shared" si="71"/>
        <v>0.53577835983440514</v>
      </c>
      <c r="E57" s="304"/>
      <c r="F57" s="304">
        <v>8.5043690042402504E-4</v>
      </c>
      <c r="G57" s="304">
        <v>1.4181162671724919E-3</v>
      </c>
      <c r="H57" s="304">
        <v>3.088867644272561E-3</v>
      </c>
      <c r="I57" s="304"/>
      <c r="J57" s="304">
        <v>2.6241260888755336E-2</v>
      </c>
      <c r="K57" s="304">
        <v>3.7275084337572498E-2</v>
      </c>
      <c r="L57" s="304">
        <v>5.6254847234804117E-2</v>
      </c>
      <c r="M57" s="304"/>
      <c r="N57" s="304">
        <v>7.4908089666049116E-2</v>
      </c>
      <c r="O57" s="304">
        <v>9.2001449630652807E-2</v>
      </c>
      <c r="P57" s="304">
        <v>0.11061630641608185</v>
      </c>
      <c r="Q57" s="304"/>
      <c r="R57" s="304">
        <v>2.143727145936257E-2</v>
      </c>
      <c r="S57" s="304">
        <v>2.7992792575859952E-2</v>
      </c>
      <c r="T57" s="304">
        <v>3.5006451682368024E-2</v>
      </c>
      <c r="U57" s="304"/>
      <c r="V57" s="304">
        <v>2.7319657225346985E-2</v>
      </c>
      <c r="W57" s="304">
        <v>3.2973084571118839E-2</v>
      </c>
      <c r="X57" s="304">
        <v>3.8420458957735437E-2</v>
      </c>
      <c r="Y57" s="304"/>
      <c r="Z57" s="304">
        <v>0.16802135576806751</v>
      </c>
      <c r="AA57" s="304">
        <v>0.1901026746384735</v>
      </c>
      <c r="AB57" s="304">
        <v>0.21174140080794474</v>
      </c>
      <c r="AC57" s="304"/>
      <c r="AD57" s="304">
        <v>2.9088883253661858E-2</v>
      </c>
      <c r="AE57" s="304">
        <v>2.4063310936801804E-2</v>
      </c>
      <c r="AF57" s="304">
        <v>1.3059381053326675E-2</v>
      </c>
      <c r="AG57" s="304"/>
      <c r="AH57" s="304">
        <v>4.8611754101753189E-2</v>
      </c>
      <c r="AI57" s="304">
        <v>4.9576514828621888E-2</v>
      </c>
      <c r="AJ57" s="304">
        <v>2.2036266600485535E-2</v>
      </c>
      <c r="AK57" s="304"/>
      <c r="AL57" s="304">
        <v>7.2875125832554719E-2</v>
      </c>
      <c r="AM57" s="304">
        <v>5.9263287303195925E-2</v>
      </c>
      <c r="AN57" s="304">
        <v>4.5554379437386168E-2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1.8410841710056782</v>
      </c>
      <c r="C58" s="304">
        <f t="shared" si="70"/>
        <v>2.1366321719763204</v>
      </c>
      <c r="D58" s="304">
        <f t="shared" si="71"/>
        <v>2.3131942638177825</v>
      </c>
      <c r="E58" s="304"/>
      <c r="F58" s="304">
        <v>3.7876812684487092E-3</v>
      </c>
      <c r="G58" s="304">
        <v>6.9022576840113582E-3</v>
      </c>
      <c r="H58" s="304">
        <v>1.2562876280551508E-2</v>
      </c>
      <c r="I58" s="304"/>
      <c r="J58" s="304">
        <v>1.8598807144075788E-2</v>
      </c>
      <c r="K58" s="304">
        <v>3.2641045358205133E-2</v>
      </c>
      <c r="L58" s="304">
        <v>6.39169070561484E-2</v>
      </c>
      <c r="M58" s="304"/>
      <c r="N58" s="304">
        <v>3.1023756952271754E-2</v>
      </c>
      <c r="O58" s="304">
        <v>4.4499658084605348E-2</v>
      </c>
      <c r="P58" s="304">
        <v>7.357361014327278E-2</v>
      </c>
      <c r="Q58" s="304"/>
      <c r="R58" s="304">
        <v>2.9433112624750027E-2</v>
      </c>
      <c r="S58" s="304">
        <v>4.338619202169923E-2</v>
      </c>
      <c r="T58" s="304">
        <v>6.940028335033474E-2</v>
      </c>
      <c r="U58" s="304"/>
      <c r="V58" s="304">
        <v>7.1352374414695344E-2</v>
      </c>
      <c r="W58" s="304">
        <v>9.4157009852505247E-2</v>
      </c>
      <c r="X58" s="304">
        <v>0.12203611359656143</v>
      </c>
      <c r="Y58" s="304"/>
      <c r="Z58" s="304">
        <v>0.46181780486980001</v>
      </c>
      <c r="AA58" s="304">
        <v>0.59777326228544581</v>
      </c>
      <c r="AB58" s="304">
        <v>0.7569371170971082</v>
      </c>
      <c r="AC58" s="304"/>
      <c r="AD58" s="304">
        <v>0.65897739977243519</v>
      </c>
      <c r="AE58" s="304">
        <v>0.8595386928034896</v>
      </c>
      <c r="AF58" s="304">
        <v>0.95911730648080951</v>
      </c>
      <c r="AG58" s="304"/>
      <c r="AH58" s="304">
        <v>0.42899130204286873</v>
      </c>
      <c r="AI58" s="304">
        <v>0.38253989058481225</v>
      </c>
      <c r="AJ58" s="304">
        <v>0.23054580238459338</v>
      </c>
      <c r="AK58" s="304"/>
      <c r="AL58" s="304">
        <v>0.13710193191633271</v>
      </c>
      <c r="AM58" s="304">
        <v>7.5194163301546796E-2</v>
      </c>
      <c r="AN58" s="304">
        <v>2.5104247428402601E-2</v>
      </c>
    </row>
    <row r="59" spans="1:40" x14ac:dyDescent="0.2">
      <c r="A59" s="13" t="str">
        <f t="shared" si="67"/>
        <v>Elementary occupations</v>
      </c>
      <c r="B59" s="304">
        <f t="shared" si="69"/>
        <v>1.5480032009662426</v>
      </c>
      <c r="C59" s="304">
        <f t="shared" si="70"/>
        <v>1.4914476851287615</v>
      </c>
      <c r="D59" s="304">
        <f t="shared" si="71"/>
        <v>1.6667726095957076</v>
      </c>
      <c r="E59" s="304"/>
      <c r="F59" s="304">
        <v>1.3093253958251227E-4</v>
      </c>
      <c r="G59" s="304">
        <v>2.0302000978862029E-4</v>
      </c>
      <c r="H59" s="304">
        <v>4.4258615853933701E-4</v>
      </c>
      <c r="I59" s="304"/>
      <c r="J59" s="304">
        <v>1.2675230835926676E-2</v>
      </c>
      <c r="K59" s="304">
        <v>2.076773165764487E-2</v>
      </c>
      <c r="L59" s="304">
        <v>3.9803258573765508E-2</v>
      </c>
      <c r="M59" s="304"/>
      <c r="N59" s="304">
        <v>2.4982786249469355E-2</v>
      </c>
      <c r="O59" s="304">
        <v>2.9063583393992353E-2</v>
      </c>
      <c r="P59" s="304">
        <v>3.2088929438395739E-2</v>
      </c>
      <c r="Q59" s="304"/>
      <c r="R59" s="304">
        <v>7.5481404769507472E-3</v>
      </c>
      <c r="S59" s="304">
        <v>8.1056704940460564E-3</v>
      </c>
      <c r="T59" s="304">
        <v>8.543409386507413E-3</v>
      </c>
      <c r="U59" s="304"/>
      <c r="V59" s="304">
        <v>4.7693351997163021E-2</v>
      </c>
      <c r="W59" s="304">
        <v>5.984926288014613E-2</v>
      </c>
      <c r="X59" s="304">
        <v>7.0832080487767665E-2</v>
      </c>
      <c r="Y59" s="304"/>
      <c r="Z59" s="304">
        <v>0.37995475405857376</v>
      </c>
      <c r="AA59" s="304">
        <v>0.4594522244065074</v>
      </c>
      <c r="AB59" s="304">
        <v>0.65972500815183011</v>
      </c>
      <c r="AC59" s="304"/>
      <c r="AD59" s="304">
        <v>0.46350714284903299</v>
      </c>
      <c r="AE59" s="304">
        <v>0.51741171686138032</v>
      </c>
      <c r="AF59" s="304">
        <v>0.60709586522951098</v>
      </c>
      <c r="AG59" s="304"/>
      <c r="AH59" s="304">
        <v>0.39315787907991706</v>
      </c>
      <c r="AI59" s="304">
        <v>0.32694788241504125</v>
      </c>
      <c r="AJ59" s="304">
        <v>0.23996389108414753</v>
      </c>
      <c r="AK59" s="304"/>
      <c r="AL59" s="304">
        <v>0.21835298287962643</v>
      </c>
      <c r="AM59" s="304">
        <v>6.9646593010214516E-2</v>
      </c>
      <c r="AN59" s="304">
        <v>8.2775810852433029E-3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93.281999999999954</v>
      </c>
      <c r="C62" s="305">
        <f>SUM(C63:C71)</f>
        <v>98.122000000000028</v>
      </c>
      <c r="D62" s="305">
        <f>SUM(D63:D71)</f>
        <v>103.66</v>
      </c>
      <c r="E62" s="304"/>
      <c r="F62" s="305">
        <f>SUM(F63:F71)</f>
        <v>0.27695609055719206</v>
      </c>
      <c r="G62" s="305">
        <f>SUM(G63:G71)</f>
        <v>0.4159742380075131</v>
      </c>
      <c r="H62" s="305">
        <f>SUM(H63:H71)</f>
        <v>0.80678996297487326</v>
      </c>
      <c r="I62" s="304"/>
      <c r="J62" s="305">
        <f>SUM(J63:J71)</f>
        <v>3.3437848067303331</v>
      </c>
      <c r="K62" s="305">
        <f>SUM(K63:K71)</f>
        <v>4.8271046217479174</v>
      </c>
      <c r="L62" s="305">
        <f>SUM(L63:L71)</f>
        <v>9.1498049277793516</v>
      </c>
      <c r="M62" s="304"/>
      <c r="N62" s="305">
        <f>SUM(N63:N71)</f>
        <v>11.750168623919244</v>
      </c>
      <c r="O62" s="305">
        <f>SUM(O63:O71)</f>
        <v>13.860935910316686</v>
      </c>
      <c r="P62" s="305">
        <f>SUM(P63:P71)</f>
        <v>18.918975547490938</v>
      </c>
      <c r="Q62" s="304"/>
      <c r="R62" s="305">
        <f>SUM(R63:R71)</f>
        <v>3.5642378579886662</v>
      </c>
      <c r="S62" s="305">
        <f>SUM(S63:S71)</f>
        <v>4.0988077357036037</v>
      </c>
      <c r="T62" s="305">
        <f>SUM(T63:T71)</f>
        <v>5.6574633977564179</v>
      </c>
      <c r="U62" s="304"/>
      <c r="V62" s="305">
        <f>SUM(V63:V71)</f>
        <v>4.22547464005374</v>
      </c>
      <c r="W62" s="305">
        <f>SUM(W63:W71)</f>
        <v>4.78441988497159</v>
      </c>
      <c r="X62" s="305">
        <f>SUM(X63:X71)</f>
        <v>6.2523777688906925</v>
      </c>
      <c r="Y62" s="304"/>
      <c r="Z62" s="305">
        <f>SUM(Z63:Z71)</f>
        <v>20.754686991720934</v>
      </c>
      <c r="AA62" s="305">
        <f>SUM(AA63:AA71)</f>
        <v>22.716286911086609</v>
      </c>
      <c r="AB62" s="305">
        <f>SUM(AB63:AB71)</f>
        <v>24.73701640741589</v>
      </c>
      <c r="AC62" s="304"/>
      <c r="AD62" s="305">
        <f>SUM(AD63:AD71)</f>
        <v>23.767274870767139</v>
      </c>
      <c r="AE62" s="305">
        <f>SUM(AE63:AE71)</f>
        <v>26.630906970133559</v>
      </c>
      <c r="AF62" s="305">
        <f>SUM(AF63:AF71)</f>
        <v>25.417529814891118</v>
      </c>
      <c r="AG62" s="304"/>
      <c r="AH62" s="305">
        <f>SUM(AH63:AH71)</f>
        <v>16.310032507845712</v>
      </c>
      <c r="AI62" s="305">
        <f>SUM(AI63:AI71)</f>
        <v>14.810136112762722</v>
      </c>
      <c r="AJ62" s="305">
        <f>SUM(AJ63:AJ71)</f>
        <v>9.2068817434680703</v>
      </c>
      <c r="AK62" s="304"/>
      <c r="AL62" s="305">
        <f>SUM(AL63:AL71)</f>
        <v>9.2893836104170031</v>
      </c>
      <c r="AM62" s="305">
        <f>SUM(AM63:AM71)</f>
        <v>5.9774276152698169</v>
      </c>
      <c r="AN62" s="305">
        <f>SUM(AN63:AN71)</f>
        <v>3.5131604293326477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12.326297534521812</v>
      </c>
      <c r="C63" s="304">
        <f t="shared" ref="C63:C71" si="73">SUM(G63,K63,O63,S63,W63,AA63,AE63,AI63,AM63)</f>
        <v>13.230809802007766</v>
      </c>
      <c r="D63" s="304">
        <f t="shared" ref="D63:D71" si="74">SUM(H63,L63,P63,T63,X63,AB63,AF63,AJ63,AN63)</f>
        <v>15.651778534785434</v>
      </c>
      <c r="E63" s="304"/>
      <c r="F63" s="304">
        <v>4.7175432494620077E-2</v>
      </c>
      <c r="G63" s="304">
        <v>7.2922773567109536E-2</v>
      </c>
      <c r="H63" s="304">
        <v>0.14970561087391837</v>
      </c>
      <c r="I63" s="304"/>
      <c r="J63" s="304">
        <v>0.74190965955922827</v>
      </c>
      <c r="K63" s="304">
        <v>1.0602488849806488</v>
      </c>
      <c r="L63" s="304">
        <v>2.0820224851076503</v>
      </c>
      <c r="M63" s="304"/>
      <c r="N63" s="304">
        <v>2.6768645657228336</v>
      </c>
      <c r="O63" s="304">
        <v>3.1045646116543288</v>
      </c>
      <c r="P63" s="304">
        <v>4.2201191436031742</v>
      </c>
      <c r="Q63" s="304"/>
      <c r="R63" s="304">
        <v>0.52058011650761549</v>
      </c>
      <c r="S63" s="304">
        <v>0.56243994112636309</v>
      </c>
      <c r="T63" s="304">
        <v>0.77731581714843589</v>
      </c>
      <c r="U63" s="304"/>
      <c r="V63" s="304">
        <v>0.69977189754930291</v>
      </c>
      <c r="W63" s="304">
        <v>0.73826771954921355</v>
      </c>
      <c r="X63" s="304">
        <v>0.89835684620933265</v>
      </c>
      <c r="Y63" s="304"/>
      <c r="Z63" s="304">
        <v>2.4564077832328408</v>
      </c>
      <c r="AA63" s="304">
        <v>2.6064907586106245</v>
      </c>
      <c r="AB63" s="304">
        <v>3.081194411123132</v>
      </c>
      <c r="AC63" s="304"/>
      <c r="AD63" s="304">
        <v>2.6506689718770344</v>
      </c>
      <c r="AE63" s="304">
        <v>2.8768171879732392</v>
      </c>
      <c r="AF63" s="304">
        <v>2.8076919843044426</v>
      </c>
      <c r="AG63" s="304"/>
      <c r="AH63" s="304">
        <v>2.0313833854756731</v>
      </c>
      <c r="AI63" s="304">
        <v>1.8655335669609456</v>
      </c>
      <c r="AJ63" s="304">
        <v>1.3924246356033205</v>
      </c>
      <c r="AK63" s="304"/>
      <c r="AL63" s="304">
        <v>0.50153572210266339</v>
      </c>
      <c r="AM63" s="304">
        <v>0.34352435758529282</v>
      </c>
      <c r="AN63" s="304">
        <v>0.24294760081202726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7.8381137654868418</v>
      </c>
      <c r="C64" s="304">
        <f t="shared" si="73"/>
        <v>8.8175296677393344</v>
      </c>
      <c r="D64" s="304">
        <f t="shared" si="74"/>
        <v>10.382658251862418</v>
      </c>
      <c r="E64" s="304"/>
      <c r="F64" s="304">
        <v>0.10934949336432001</v>
      </c>
      <c r="G64" s="304">
        <v>0.16235752852163099</v>
      </c>
      <c r="H64" s="304">
        <v>0.30505641005325196</v>
      </c>
      <c r="I64" s="304"/>
      <c r="J64" s="304">
        <v>0.84142165580423867</v>
      </c>
      <c r="K64" s="304">
        <v>1.2173236942249523</v>
      </c>
      <c r="L64" s="304">
        <v>2.1632979813284288</v>
      </c>
      <c r="M64" s="304"/>
      <c r="N64" s="304">
        <v>1.9106270333999609</v>
      </c>
      <c r="O64" s="304">
        <v>2.2171747341834758</v>
      </c>
      <c r="P64" s="304">
        <v>2.8029867343782473</v>
      </c>
      <c r="Q64" s="304"/>
      <c r="R64" s="304">
        <v>0.30989414992311271</v>
      </c>
      <c r="S64" s="304">
        <v>0.31591799877447363</v>
      </c>
      <c r="T64" s="304">
        <v>0.34197089087182247</v>
      </c>
      <c r="U64" s="304"/>
      <c r="V64" s="304">
        <v>0.45584243974081257</v>
      </c>
      <c r="W64" s="304">
        <v>0.49815973086692428</v>
      </c>
      <c r="X64" s="304">
        <v>0.60362184866166735</v>
      </c>
      <c r="Y64" s="304"/>
      <c r="Z64" s="304">
        <v>1.6876388866372625</v>
      </c>
      <c r="AA64" s="304">
        <v>1.9287746397895857</v>
      </c>
      <c r="AB64" s="304">
        <v>2.1928418099687601</v>
      </c>
      <c r="AC64" s="304"/>
      <c r="AD64" s="304">
        <v>1.3644231636153779</v>
      </c>
      <c r="AE64" s="304">
        <v>1.4438501469656007</v>
      </c>
      <c r="AF64" s="304">
        <v>1.2323662878636144</v>
      </c>
      <c r="AG64" s="304"/>
      <c r="AH64" s="304">
        <v>0.84148454450849042</v>
      </c>
      <c r="AI64" s="304">
        <v>0.77399280358478439</v>
      </c>
      <c r="AJ64" s="304">
        <v>0.46417354733863747</v>
      </c>
      <c r="AK64" s="304"/>
      <c r="AL64" s="304">
        <v>0.31743239849326599</v>
      </c>
      <c r="AM64" s="304">
        <v>0.25997839082790491</v>
      </c>
      <c r="AN64" s="304">
        <v>0.27634274139798759</v>
      </c>
    </row>
    <row r="65" spans="1:40" x14ac:dyDescent="0.2">
      <c r="A65" s="13" t="str">
        <f t="shared" si="72"/>
        <v>Associate professional occupations</v>
      </c>
      <c r="B65" s="304">
        <f t="shared" si="75"/>
        <v>6.7744316659500132</v>
      </c>
      <c r="C65" s="304">
        <f t="shared" si="73"/>
        <v>6.7600746553084452</v>
      </c>
      <c r="D65" s="304">
        <f t="shared" si="74"/>
        <v>7.5331029958202711</v>
      </c>
      <c r="E65" s="304"/>
      <c r="F65" s="304">
        <v>3.5585483234469924E-2</v>
      </c>
      <c r="G65" s="304">
        <v>4.4782597624627662E-2</v>
      </c>
      <c r="H65" s="304">
        <v>7.9959186012672684E-2</v>
      </c>
      <c r="I65" s="304"/>
      <c r="J65" s="304">
        <v>0.35854047429267372</v>
      </c>
      <c r="K65" s="304">
        <v>0.45985319134946778</v>
      </c>
      <c r="L65" s="304">
        <v>0.78235070864483003</v>
      </c>
      <c r="M65" s="304"/>
      <c r="N65" s="304">
        <v>1.3096866874316768</v>
      </c>
      <c r="O65" s="304">
        <v>1.3817283178766318</v>
      </c>
      <c r="P65" s="304">
        <v>1.7540309083380925</v>
      </c>
      <c r="Q65" s="304"/>
      <c r="R65" s="304">
        <v>0.31293077792133567</v>
      </c>
      <c r="S65" s="304">
        <v>0.32883458226514412</v>
      </c>
      <c r="T65" s="304">
        <v>0.44848169203668303</v>
      </c>
      <c r="U65" s="304"/>
      <c r="V65" s="304">
        <v>0.39330877511362738</v>
      </c>
      <c r="W65" s="304">
        <v>0.39826940805448469</v>
      </c>
      <c r="X65" s="304">
        <v>0.48670869230581026</v>
      </c>
      <c r="Y65" s="304"/>
      <c r="Z65" s="304">
        <v>1.5939668149488573</v>
      </c>
      <c r="AA65" s="304">
        <v>1.6158213721119996</v>
      </c>
      <c r="AB65" s="304">
        <v>1.8073586249059952</v>
      </c>
      <c r="AC65" s="304"/>
      <c r="AD65" s="304">
        <v>1.5136279290064556</v>
      </c>
      <c r="AE65" s="304">
        <v>1.5739359871855159</v>
      </c>
      <c r="AF65" s="304">
        <v>1.5479931749214781</v>
      </c>
      <c r="AG65" s="304"/>
      <c r="AH65" s="304">
        <v>0.89218644593937968</v>
      </c>
      <c r="AI65" s="304">
        <v>0.71337640254253298</v>
      </c>
      <c r="AJ65" s="304">
        <v>0.40050610536329856</v>
      </c>
      <c r="AK65" s="304"/>
      <c r="AL65" s="304">
        <v>0.36459827806153777</v>
      </c>
      <c r="AM65" s="304">
        <v>0.2434727962980405</v>
      </c>
      <c r="AN65" s="304">
        <v>0.22571390329141067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9.3395303444813482</v>
      </c>
      <c r="C66" s="304">
        <f t="shared" si="73"/>
        <v>9.4653462119110152</v>
      </c>
      <c r="D66" s="304">
        <f t="shared" si="74"/>
        <v>9.8915856386237486</v>
      </c>
      <c r="E66" s="304"/>
      <c r="F66" s="304">
        <v>2.0925936369384678E-2</v>
      </c>
      <c r="G66" s="304">
        <v>3.0843853494561667E-2</v>
      </c>
      <c r="H66" s="304">
        <v>5.8392157185101309E-2</v>
      </c>
      <c r="I66" s="304"/>
      <c r="J66" s="304">
        <v>0.37492559385308299</v>
      </c>
      <c r="K66" s="304">
        <v>0.5211743568213496</v>
      </c>
      <c r="L66" s="304">
        <v>0.93197255465816076</v>
      </c>
      <c r="M66" s="304"/>
      <c r="N66" s="304">
        <v>1.3987284353915395</v>
      </c>
      <c r="O66" s="304">
        <v>1.5917512009714003</v>
      </c>
      <c r="P66" s="304">
        <v>2.208403668352088</v>
      </c>
      <c r="Q66" s="304"/>
      <c r="R66" s="304">
        <v>0.49327434160184791</v>
      </c>
      <c r="S66" s="304">
        <v>0.55570258955178187</v>
      </c>
      <c r="T66" s="304">
        <v>0.75522218899276605</v>
      </c>
      <c r="U66" s="304"/>
      <c r="V66" s="304">
        <v>0.47262800189609327</v>
      </c>
      <c r="W66" s="304">
        <v>0.49624075625938108</v>
      </c>
      <c r="X66" s="304">
        <v>0.62997588684562988</v>
      </c>
      <c r="Y66" s="304"/>
      <c r="Z66" s="304">
        <v>2.2508257949660138</v>
      </c>
      <c r="AA66" s="304">
        <v>2.307106880818997</v>
      </c>
      <c r="AB66" s="304">
        <v>2.3456009457447102</v>
      </c>
      <c r="AC66" s="304"/>
      <c r="AD66" s="304">
        <v>2.7717449887221464</v>
      </c>
      <c r="AE66" s="304">
        <v>2.88721750809438</v>
      </c>
      <c r="AF66" s="304">
        <v>2.5001489036225166</v>
      </c>
      <c r="AG66" s="304"/>
      <c r="AH66" s="304">
        <v>1.1527224781573857</v>
      </c>
      <c r="AI66" s="304">
        <v>0.78864857728412752</v>
      </c>
      <c r="AJ66" s="304">
        <v>0.27306389857094421</v>
      </c>
      <c r="AK66" s="304"/>
      <c r="AL66" s="304">
        <v>0.40375477352385375</v>
      </c>
      <c r="AM66" s="304">
        <v>0.28666048861503507</v>
      </c>
      <c r="AN66" s="304">
        <v>0.188805434651831</v>
      </c>
    </row>
    <row r="67" spans="1:40" x14ac:dyDescent="0.2">
      <c r="A67" s="13" t="str">
        <f t="shared" si="72"/>
        <v>Skilled trades occupations</v>
      </c>
      <c r="B67" s="304">
        <f t="shared" si="75"/>
        <v>7.5119980322325599</v>
      </c>
      <c r="C67" s="304">
        <f t="shared" si="73"/>
        <v>7.4453302015270788</v>
      </c>
      <c r="D67" s="304">
        <f t="shared" si="74"/>
        <v>7.2649554385606381</v>
      </c>
      <c r="E67" s="304"/>
      <c r="F67" s="304">
        <v>3.4269255787613543E-3</v>
      </c>
      <c r="G67" s="304">
        <v>4.5906968913634969E-3</v>
      </c>
      <c r="H67" s="304">
        <v>9.8588526706186695E-3</v>
      </c>
      <c r="I67" s="304"/>
      <c r="J67" s="304">
        <v>0.10712652650042541</v>
      </c>
      <c r="K67" s="304">
        <v>0.15906427419963132</v>
      </c>
      <c r="L67" s="304">
        <v>0.30456251286862218</v>
      </c>
      <c r="M67" s="304"/>
      <c r="N67" s="304">
        <v>0.36145714431182319</v>
      </c>
      <c r="O67" s="304">
        <v>0.45243683267617779</v>
      </c>
      <c r="P67" s="304">
        <v>0.61572715429369884</v>
      </c>
      <c r="Q67" s="304"/>
      <c r="R67" s="304">
        <v>0.1977287685781576</v>
      </c>
      <c r="S67" s="304">
        <v>0.21756051791266273</v>
      </c>
      <c r="T67" s="304">
        <v>0.28130849578367922</v>
      </c>
      <c r="U67" s="304"/>
      <c r="V67" s="304">
        <v>0.35549617272401407</v>
      </c>
      <c r="W67" s="304">
        <v>0.40506338112889717</v>
      </c>
      <c r="X67" s="304">
        <v>0.50913297893263021</v>
      </c>
      <c r="Y67" s="304"/>
      <c r="Z67" s="304">
        <v>2.4354603886271669</v>
      </c>
      <c r="AA67" s="304">
        <v>2.5826076024258633</v>
      </c>
      <c r="AB67" s="304">
        <v>2.5934999956669591</v>
      </c>
      <c r="AC67" s="304"/>
      <c r="AD67" s="304">
        <v>1.8892593002458133</v>
      </c>
      <c r="AE67" s="304">
        <v>1.9399289461809643</v>
      </c>
      <c r="AF67" s="304">
        <v>1.9425222762290399</v>
      </c>
      <c r="AG67" s="304"/>
      <c r="AH67" s="304">
        <v>1.2293399656869961</v>
      </c>
      <c r="AI67" s="304">
        <v>1.0880738840318029</v>
      </c>
      <c r="AJ67" s="304">
        <v>0.63761389383159117</v>
      </c>
      <c r="AK67" s="304"/>
      <c r="AL67" s="304">
        <v>0.93270283997940195</v>
      </c>
      <c r="AM67" s="304">
        <v>0.59600406607971534</v>
      </c>
      <c r="AN67" s="304">
        <v>0.37072927828379865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2.820727165846225</v>
      </c>
      <c r="C68" s="304">
        <f t="shared" si="73"/>
        <v>3.0198391845563215</v>
      </c>
      <c r="D68" s="304">
        <f t="shared" si="74"/>
        <v>3.4534725690605419</v>
      </c>
      <c r="E68" s="304"/>
      <c r="F68" s="304">
        <v>3.2639228326634428E-3</v>
      </c>
      <c r="G68" s="304">
        <v>5.1901144902265963E-3</v>
      </c>
      <c r="H68" s="304">
        <v>1.1108088745020115E-2</v>
      </c>
      <c r="I68" s="304"/>
      <c r="J68" s="304">
        <v>6.1881348876773171E-2</v>
      </c>
      <c r="K68" s="304">
        <v>9.536639110165343E-2</v>
      </c>
      <c r="L68" s="304">
        <v>0.1952506296813942</v>
      </c>
      <c r="M68" s="304"/>
      <c r="N68" s="304">
        <v>0.33362649697345764</v>
      </c>
      <c r="O68" s="304">
        <v>0.39456820404894632</v>
      </c>
      <c r="P68" s="304">
        <v>0.51893532397581388</v>
      </c>
      <c r="Q68" s="304"/>
      <c r="R68" s="304">
        <v>0.26585364070893475</v>
      </c>
      <c r="S68" s="304">
        <v>0.31823990855450685</v>
      </c>
      <c r="T68" s="304">
        <v>0.47799901347518603</v>
      </c>
      <c r="U68" s="304"/>
      <c r="V68" s="304">
        <v>0.25068339034759185</v>
      </c>
      <c r="W68" s="304">
        <v>0.29979029517741856</v>
      </c>
      <c r="X68" s="304">
        <v>0.43656373934332171</v>
      </c>
      <c r="Y68" s="304"/>
      <c r="Z68" s="304">
        <v>0.56264065120382323</v>
      </c>
      <c r="AA68" s="304">
        <v>0.62689417364325584</v>
      </c>
      <c r="AB68" s="304">
        <v>0.71895438093011366</v>
      </c>
      <c r="AC68" s="304"/>
      <c r="AD68" s="304">
        <v>0.69428990901142718</v>
      </c>
      <c r="AE68" s="304">
        <v>0.76109495001818595</v>
      </c>
      <c r="AF68" s="304">
        <v>0.75073956698540156</v>
      </c>
      <c r="AG68" s="304"/>
      <c r="AH68" s="304">
        <v>0.32721445659984538</v>
      </c>
      <c r="AI68" s="304">
        <v>0.30248468440296306</v>
      </c>
      <c r="AJ68" s="304">
        <v>0.19656196159163047</v>
      </c>
      <c r="AK68" s="304"/>
      <c r="AL68" s="304">
        <v>0.32127334929170787</v>
      </c>
      <c r="AM68" s="304">
        <v>0.21621046311916486</v>
      </c>
      <c r="AN68" s="304">
        <v>0.14735986433266052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15.446526346867676</v>
      </c>
      <c r="C69" s="304">
        <f t="shared" si="73"/>
        <v>15.027397611662334</v>
      </c>
      <c r="D69" s="304">
        <f t="shared" si="74"/>
        <v>14.867117044226179</v>
      </c>
      <c r="E69" s="304"/>
      <c r="F69" s="304">
        <v>1.5222232704596116E-2</v>
      </c>
      <c r="G69" s="304">
        <v>2.1845795230984514E-2</v>
      </c>
      <c r="H69" s="304">
        <v>3.588329932662148E-2</v>
      </c>
      <c r="I69" s="304"/>
      <c r="J69" s="304">
        <v>0.37528401185032401</v>
      </c>
      <c r="K69" s="304">
        <v>0.53590390808565802</v>
      </c>
      <c r="L69" s="304">
        <v>1.0600141358075326</v>
      </c>
      <c r="M69" s="304"/>
      <c r="N69" s="304">
        <v>1.7522544763120187</v>
      </c>
      <c r="O69" s="304">
        <v>2.0518586500132727</v>
      </c>
      <c r="P69" s="304">
        <v>2.8988605045836224</v>
      </c>
      <c r="Q69" s="304"/>
      <c r="R69" s="304">
        <v>0.56632098174582579</v>
      </c>
      <c r="S69" s="304">
        <v>0.6375968722272255</v>
      </c>
      <c r="T69" s="304">
        <v>0.87809518332446579</v>
      </c>
      <c r="U69" s="304"/>
      <c r="V69" s="304">
        <v>0.45876246805291826</v>
      </c>
      <c r="W69" s="304">
        <v>0.47729834628407997</v>
      </c>
      <c r="X69" s="304">
        <v>0.59651868833545929</v>
      </c>
      <c r="Y69" s="304"/>
      <c r="Z69" s="304">
        <v>4.127276563163699</v>
      </c>
      <c r="AA69" s="304">
        <v>4.2922464575707338</v>
      </c>
      <c r="AB69" s="304">
        <v>4.5542010748684687</v>
      </c>
      <c r="AC69" s="304"/>
      <c r="AD69" s="304">
        <v>4.1222598051451769</v>
      </c>
      <c r="AE69" s="304">
        <v>4.1458170015283908</v>
      </c>
      <c r="AF69" s="304">
        <v>3.4960517938517679</v>
      </c>
      <c r="AG69" s="304"/>
      <c r="AH69" s="304">
        <v>2.5339290528929115</v>
      </c>
      <c r="AI69" s="304">
        <v>2.0314593981956768</v>
      </c>
      <c r="AJ69" s="304">
        <v>0.90589661435492552</v>
      </c>
      <c r="AK69" s="304"/>
      <c r="AL69" s="304">
        <v>1.4952167550002058</v>
      </c>
      <c r="AM69" s="304">
        <v>0.8333711825263117</v>
      </c>
      <c r="AN69" s="304">
        <v>0.44159574977331345</v>
      </c>
    </row>
    <row r="70" spans="1:40" x14ac:dyDescent="0.2">
      <c r="A70" s="13" t="str">
        <f t="shared" si="72"/>
        <v>Process, plant and machine operatives</v>
      </c>
      <c r="B70" s="304">
        <f t="shared" si="75"/>
        <v>14.089524102060878</v>
      </c>
      <c r="C70" s="304">
        <f t="shared" si="73"/>
        <v>16.514284880529949</v>
      </c>
      <c r="D70" s="304">
        <f t="shared" si="74"/>
        <v>17.365368768843087</v>
      </c>
      <c r="E70" s="304"/>
      <c r="F70" s="304">
        <v>3.6536375347582882E-2</v>
      </c>
      <c r="G70" s="304">
        <v>6.5361653410737838E-2</v>
      </c>
      <c r="H70" s="304">
        <v>0.14304403472380819</v>
      </c>
      <c r="I70" s="304"/>
      <c r="J70" s="304">
        <v>0.14347020917740699</v>
      </c>
      <c r="K70" s="304">
        <v>0.25278022007031381</v>
      </c>
      <c r="L70" s="304">
        <v>0.49694112944637114</v>
      </c>
      <c r="M70" s="304"/>
      <c r="N70" s="304">
        <v>0.62232340433251554</v>
      </c>
      <c r="O70" s="304">
        <v>0.9184907972755797</v>
      </c>
      <c r="P70" s="304">
        <v>1.5191701640182937</v>
      </c>
      <c r="Q70" s="304"/>
      <c r="R70" s="304">
        <v>0.27718315135180416</v>
      </c>
      <c r="S70" s="304">
        <v>0.38811133216610433</v>
      </c>
      <c r="T70" s="304">
        <v>0.53575499035647656</v>
      </c>
      <c r="U70" s="304"/>
      <c r="V70" s="304">
        <v>0.44748381299191609</v>
      </c>
      <c r="W70" s="304">
        <v>0.61200048786195294</v>
      </c>
      <c r="X70" s="304">
        <v>0.88342993497420363</v>
      </c>
      <c r="Y70" s="304"/>
      <c r="Z70" s="304">
        <v>2.5031588751923102</v>
      </c>
      <c r="AA70" s="304">
        <v>3.3420764597258072</v>
      </c>
      <c r="AB70" s="304">
        <v>4.0990427824300593</v>
      </c>
      <c r="AC70" s="304"/>
      <c r="AD70" s="304">
        <v>4.1839527407366788</v>
      </c>
      <c r="AE70" s="304">
        <v>5.6874828232601491</v>
      </c>
      <c r="AF70" s="304">
        <v>6.2206888502344677</v>
      </c>
      <c r="AG70" s="304"/>
      <c r="AH70" s="304">
        <v>3.6778361532135406</v>
      </c>
      <c r="AI70" s="304">
        <v>3.8560626876871478</v>
      </c>
      <c r="AJ70" s="304">
        <v>2.873936289586926</v>
      </c>
      <c r="AK70" s="304"/>
      <c r="AL70" s="304">
        <v>2.1975793797171232</v>
      </c>
      <c r="AM70" s="304">
        <v>1.3919184190721583</v>
      </c>
      <c r="AN70" s="304">
        <v>0.5933605930724829</v>
      </c>
    </row>
    <row r="71" spans="1:40" x14ac:dyDescent="0.2">
      <c r="A71" s="13" t="str">
        <f t="shared" si="72"/>
        <v>Elementary occupations</v>
      </c>
      <c r="B71" s="304">
        <f t="shared" si="75"/>
        <v>17.134851042552611</v>
      </c>
      <c r="C71" s="304">
        <f t="shared" si="73"/>
        <v>17.841387784757774</v>
      </c>
      <c r="D71" s="304">
        <f t="shared" si="74"/>
        <v>17.249960758217682</v>
      </c>
      <c r="E71" s="304"/>
      <c r="F71" s="304">
        <v>5.4702886307936372E-3</v>
      </c>
      <c r="G71" s="304">
        <v>8.079224776270811E-3</v>
      </c>
      <c r="H71" s="304">
        <v>1.3782323383860475E-2</v>
      </c>
      <c r="I71" s="304"/>
      <c r="J71" s="304">
        <v>0.3392253268161794</v>
      </c>
      <c r="K71" s="304">
        <v>0.52538970091424309</v>
      </c>
      <c r="L71" s="304">
        <v>1.1333927902363625</v>
      </c>
      <c r="M71" s="304"/>
      <c r="N71" s="304">
        <v>1.3846003800434188</v>
      </c>
      <c r="O71" s="304">
        <v>1.7483625616168745</v>
      </c>
      <c r="P71" s="304">
        <v>2.3807419459479044</v>
      </c>
      <c r="Q71" s="304"/>
      <c r="R71" s="304">
        <v>0.62047192965003184</v>
      </c>
      <c r="S71" s="304">
        <v>0.77440399312534181</v>
      </c>
      <c r="T71" s="304">
        <v>1.161315125766903</v>
      </c>
      <c r="U71" s="304"/>
      <c r="V71" s="304">
        <v>0.69149768163746328</v>
      </c>
      <c r="W71" s="304">
        <v>0.85932975978923776</v>
      </c>
      <c r="X71" s="304">
        <v>1.2080691532826378</v>
      </c>
      <c r="Y71" s="304"/>
      <c r="Z71" s="304">
        <v>3.137311233748961</v>
      </c>
      <c r="AA71" s="304">
        <v>3.4142685663897399</v>
      </c>
      <c r="AB71" s="304">
        <v>3.3443223817776899</v>
      </c>
      <c r="AC71" s="304"/>
      <c r="AD71" s="304">
        <v>4.5770480624070302</v>
      </c>
      <c r="AE71" s="304">
        <v>5.3147624189271321</v>
      </c>
      <c r="AF71" s="304">
        <v>4.9193269768783896</v>
      </c>
      <c r="AG71" s="304"/>
      <c r="AH71" s="304">
        <v>3.6239360253714903</v>
      </c>
      <c r="AI71" s="304">
        <v>3.3905041080727405</v>
      </c>
      <c r="AJ71" s="304">
        <v>2.0627047972267976</v>
      </c>
      <c r="AK71" s="304"/>
      <c r="AL71" s="304">
        <v>2.7552901142472437</v>
      </c>
      <c r="AM71" s="304">
        <v>1.8062874511461937</v>
      </c>
      <c r="AN71" s="304">
        <v>1.0263052637171362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78.188999999999936</v>
      </c>
      <c r="C74" s="305">
        <f>SUM(C75:C83)</f>
        <v>80.756000000000014</v>
      </c>
      <c r="D74" s="305">
        <f>SUM(D75:D83)</f>
        <v>85.372999999999962</v>
      </c>
      <c r="E74" s="304"/>
      <c r="F74" s="305">
        <f>SUM(F75:F83)</f>
        <v>1.1604919508913829</v>
      </c>
      <c r="G74" s="305">
        <f>SUM(G75:G83)</f>
        <v>1.5003196947473565</v>
      </c>
      <c r="H74" s="305">
        <f>SUM(H75:H83)</f>
        <v>2.1955777244514523</v>
      </c>
      <c r="I74" s="304"/>
      <c r="J74" s="305">
        <f>SUM(J75:J83)</f>
        <v>9.8911806491691419</v>
      </c>
      <c r="K74" s="305">
        <f>SUM(K75:K83)</f>
        <v>12.597249039051759</v>
      </c>
      <c r="L74" s="305">
        <f>SUM(L75:L83)</f>
        <v>18.521623558783798</v>
      </c>
      <c r="M74" s="304"/>
      <c r="N74" s="305">
        <f>SUM(N75:N83)</f>
        <v>20.324853867510093</v>
      </c>
      <c r="O74" s="305">
        <f>SUM(O75:O83)</f>
        <v>21.048145970270454</v>
      </c>
      <c r="P74" s="305">
        <f>SUM(P75:P83)</f>
        <v>23.231652674799498</v>
      </c>
      <c r="Q74" s="304"/>
      <c r="R74" s="305">
        <f>SUM(R75:R83)</f>
        <v>4.0620577789989216</v>
      </c>
      <c r="S74" s="305">
        <f>SUM(S75:S83)</f>
        <v>4.3363256686683638</v>
      </c>
      <c r="T74" s="305">
        <f>SUM(T75:T83)</f>
        <v>5.1162174822553617</v>
      </c>
      <c r="U74" s="304"/>
      <c r="V74" s="305">
        <f>SUM(V75:V83)</f>
        <v>4.9087645640880373</v>
      </c>
      <c r="W74" s="305">
        <f>SUM(W75:W83)</f>
        <v>5.0643652361409544</v>
      </c>
      <c r="X74" s="305">
        <f>SUM(X75:X83)</f>
        <v>5.7222132485146506</v>
      </c>
      <c r="Y74" s="304"/>
      <c r="Z74" s="305">
        <f>SUM(Z75:Z83)</f>
        <v>12.11995709808331</v>
      </c>
      <c r="AA74" s="305">
        <f>SUM(AA75:AA83)</f>
        <v>11.940288572677243</v>
      </c>
      <c r="AB74" s="305">
        <f>SUM(AB75:AB83)</f>
        <v>11.293835260598039</v>
      </c>
      <c r="AC74" s="304"/>
      <c r="AD74" s="305">
        <f>SUM(AD75:AD83)</f>
        <v>12.454557124573908</v>
      </c>
      <c r="AE74" s="305">
        <f>SUM(AE75:AE83)</f>
        <v>12.940564147037559</v>
      </c>
      <c r="AF74" s="305">
        <f>SUM(AF75:AF83)</f>
        <v>11.295838072813934</v>
      </c>
      <c r="AG74" s="304"/>
      <c r="AH74" s="305">
        <f>SUM(AH75:AH83)</f>
        <v>8.6758398278100035</v>
      </c>
      <c r="AI74" s="305">
        <f>SUM(AI75:AI83)</f>
        <v>7.9103927301915959</v>
      </c>
      <c r="AJ74" s="305">
        <f>SUM(AJ75:AJ83)</f>
        <v>5.4587785491105443</v>
      </c>
      <c r="AK74" s="304"/>
      <c r="AL74" s="305">
        <f>SUM(AL75:AL83)</f>
        <v>4.5912971388751425</v>
      </c>
      <c r="AM74" s="305">
        <f>SUM(AM75:AM83)</f>
        <v>3.4183489412147248</v>
      </c>
      <c r="AN74" s="305">
        <f>SUM(AN75:AN83)</f>
        <v>2.5372634286727003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8.3453433989828127</v>
      </c>
      <c r="C75" s="305">
        <f t="shared" ref="C75:C83" si="77">SUM(G75,K75,O75,S75,W75,AA75,AE75,AI75,AM75)</f>
        <v>8.5756732368443842</v>
      </c>
      <c r="D75" s="305">
        <f t="shared" ref="D75:D83" si="78">SUM(H75,L75,P75,T75,X75,AB75,AF75,AJ75,AN75)</f>
        <v>9.5379895636604797</v>
      </c>
      <c r="E75" s="304"/>
      <c r="F75" s="304">
        <v>0.16291302668450447</v>
      </c>
      <c r="G75" s="304">
        <v>0.21313434393350475</v>
      </c>
      <c r="H75" s="304">
        <v>0.33292612711234132</v>
      </c>
      <c r="I75" s="304"/>
      <c r="J75" s="304">
        <v>1.2157323586433595</v>
      </c>
      <c r="K75" s="304">
        <v>1.5418053108977643</v>
      </c>
      <c r="L75" s="304">
        <v>2.3790127217307528</v>
      </c>
      <c r="M75" s="304"/>
      <c r="N75" s="304">
        <v>2.5818844996808719</v>
      </c>
      <c r="O75" s="304">
        <v>2.5933690124419222</v>
      </c>
      <c r="P75" s="304">
        <v>2.9154032428320544</v>
      </c>
      <c r="Q75" s="304"/>
      <c r="R75" s="304">
        <v>0.28880993960698798</v>
      </c>
      <c r="S75" s="304">
        <v>0.28562608839482995</v>
      </c>
      <c r="T75" s="304">
        <v>0.30654902020471086</v>
      </c>
      <c r="U75" s="304"/>
      <c r="V75" s="304">
        <v>0.69369351600498408</v>
      </c>
      <c r="W75" s="304">
        <v>0.7122159895403235</v>
      </c>
      <c r="X75" s="304">
        <v>0.81268356663880448</v>
      </c>
      <c r="Y75" s="304"/>
      <c r="Z75" s="304">
        <v>1.3188099932179038</v>
      </c>
      <c r="AA75" s="304">
        <v>1.2408676857638608</v>
      </c>
      <c r="AB75" s="304">
        <v>1.1926951579869542</v>
      </c>
      <c r="AC75" s="304"/>
      <c r="AD75" s="304">
        <v>1.0289112029924252</v>
      </c>
      <c r="AE75" s="304">
        <v>1.0506226074557037</v>
      </c>
      <c r="AF75" s="304">
        <v>0.90020103392053896</v>
      </c>
      <c r="AG75" s="304"/>
      <c r="AH75" s="304">
        <v>0.74105010891065082</v>
      </c>
      <c r="AI75" s="304">
        <v>0.68902884863429903</v>
      </c>
      <c r="AJ75" s="304">
        <v>0.52566167063146385</v>
      </c>
      <c r="AK75" s="304"/>
      <c r="AL75" s="304">
        <v>0.31353875324112379</v>
      </c>
      <c r="AM75" s="304">
        <v>0.24900334978217692</v>
      </c>
      <c r="AN75" s="304">
        <v>0.17285702260285915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18.914219609904158</v>
      </c>
      <c r="C76" s="305">
        <f t="shared" si="77"/>
        <v>20.2998757206107</v>
      </c>
      <c r="D76" s="305">
        <f>SUM(H76,L76,P76,T76,X76,AB76,AF76,AJ76,AN76)</f>
        <v>22.444566117213128</v>
      </c>
      <c r="E76" s="304"/>
      <c r="F76" s="304">
        <v>0.64346444463654073</v>
      </c>
      <c r="G76" s="304">
        <v>0.82229704267829651</v>
      </c>
      <c r="H76" s="304">
        <v>1.1250480359491926</v>
      </c>
      <c r="I76" s="304"/>
      <c r="J76" s="304">
        <v>4.4260750420093284</v>
      </c>
      <c r="K76" s="304">
        <v>5.6528843611523394</v>
      </c>
      <c r="L76" s="304">
        <v>7.8473359520775343</v>
      </c>
      <c r="M76" s="304"/>
      <c r="N76" s="304">
        <v>7.2354268872063514</v>
      </c>
      <c r="O76" s="304">
        <v>7.3434821724924086</v>
      </c>
      <c r="P76" s="304">
        <v>7.3603255307885798</v>
      </c>
      <c r="Q76" s="304"/>
      <c r="R76" s="304">
        <v>0.71021824539907374</v>
      </c>
      <c r="S76" s="304">
        <v>0.74164622062881425</v>
      </c>
      <c r="T76" s="304">
        <v>0.82110545184897255</v>
      </c>
      <c r="U76" s="304"/>
      <c r="V76" s="304">
        <v>1.186009070903804</v>
      </c>
      <c r="W76" s="304">
        <v>1.1724592543674839</v>
      </c>
      <c r="X76" s="304">
        <v>1.2375333775575579</v>
      </c>
      <c r="Y76" s="304"/>
      <c r="Z76" s="304">
        <v>1.9685892527189326</v>
      </c>
      <c r="AA76" s="304">
        <v>1.9785059531184985</v>
      </c>
      <c r="AB76" s="304">
        <v>1.9614204819379182</v>
      </c>
      <c r="AC76" s="304"/>
      <c r="AD76" s="304">
        <v>1.4504821093489049</v>
      </c>
      <c r="AE76" s="304">
        <v>1.4606281087406676</v>
      </c>
      <c r="AF76" s="304">
        <v>1.2944908677211817</v>
      </c>
      <c r="AG76" s="304"/>
      <c r="AH76" s="304">
        <v>0.870042967898491</v>
      </c>
      <c r="AI76" s="304">
        <v>0.77744567176166324</v>
      </c>
      <c r="AJ76" s="304">
        <v>0.52343722712402418</v>
      </c>
      <c r="AK76" s="304"/>
      <c r="AL76" s="304">
        <v>0.42391158978273435</v>
      </c>
      <c r="AM76" s="304">
        <v>0.35052693567052806</v>
      </c>
      <c r="AN76" s="304">
        <v>0.27386919220817041</v>
      </c>
    </row>
    <row r="77" spans="1:40" x14ac:dyDescent="0.2">
      <c r="A77" s="13" t="str">
        <f t="shared" si="76"/>
        <v>Associate professional occupations</v>
      </c>
      <c r="B77" s="305">
        <f t="shared" si="79"/>
        <v>15.265852654222956</v>
      </c>
      <c r="C77" s="305">
        <f t="shared" si="77"/>
        <v>14.828635040718096</v>
      </c>
      <c r="D77" s="305">
        <f t="shared" si="78"/>
        <v>16.242805399243817</v>
      </c>
      <c r="E77" s="304"/>
      <c r="F77" s="304">
        <v>0.20948252012374768</v>
      </c>
      <c r="G77" s="304">
        <v>0.26603410919369658</v>
      </c>
      <c r="H77" s="304">
        <v>0.41378094391141623</v>
      </c>
      <c r="I77" s="304"/>
      <c r="J77" s="304">
        <v>2.422210416783686</v>
      </c>
      <c r="K77" s="304">
        <v>2.8876413856968086</v>
      </c>
      <c r="L77" s="304">
        <v>4.254062342407317</v>
      </c>
      <c r="M77" s="304"/>
      <c r="N77" s="304">
        <v>4.9033264650225838</v>
      </c>
      <c r="O77" s="304">
        <v>4.7246846568143051</v>
      </c>
      <c r="P77" s="304">
        <v>5.0650371160783987</v>
      </c>
      <c r="Q77" s="304"/>
      <c r="R77" s="304">
        <v>0.97483286828364002</v>
      </c>
      <c r="S77" s="304">
        <v>0.98765127633378558</v>
      </c>
      <c r="T77" s="304">
        <v>1.1836696756177758</v>
      </c>
      <c r="U77" s="304"/>
      <c r="V77" s="304">
        <v>0.95952036884469361</v>
      </c>
      <c r="W77" s="304">
        <v>0.89394466074514012</v>
      </c>
      <c r="X77" s="304">
        <v>0.93017378846461074</v>
      </c>
      <c r="Y77" s="304"/>
      <c r="Z77" s="304">
        <v>2.3818880202158512</v>
      </c>
      <c r="AA77" s="304">
        <v>2.2086080004630375</v>
      </c>
      <c r="AB77" s="304">
        <v>2.1628314942901352</v>
      </c>
      <c r="AC77" s="304"/>
      <c r="AD77" s="304">
        <v>1.695052217280502</v>
      </c>
      <c r="AE77" s="304">
        <v>1.5466337495731226</v>
      </c>
      <c r="AF77" s="304">
        <v>1.2338569902130447</v>
      </c>
      <c r="AG77" s="304"/>
      <c r="AH77" s="304">
        <v>1.1983648908775577</v>
      </c>
      <c r="AI77" s="304">
        <v>0.94884009361268351</v>
      </c>
      <c r="AJ77" s="304">
        <v>0.66404070908655355</v>
      </c>
      <c r="AK77" s="304"/>
      <c r="AL77" s="304">
        <v>0.52117488679069313</v>
      </c>
      <c r="AM77" s="304">
        <v>0.36459710828551672</v>
      </c>
      <c r="AN77" s="304">
        <v>0.33535233917456519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12.996572276672101</v>
      </c>
      <c r="C78" s="305">
        <f t="shared" si="77"/>
        <v>12.702803471026682</v>
      </c>
      <c r="D78" s="305">
        <f t="shared" si="78"/>
        <v>12.008904866652543</v>
      </c>
      <c r="E78" s="304"/>
      <c r="F78" s="304">
        <v>9.2721918600748951E-2</v>
      </c>
      <c r="G78" s="304">
        <v>0.12091617669723938</v>
      </c>
      <c r="H78" s="304">
        <v>0.19316892064406888</v>
      </c>
      <c r="I78" s="304"/>
      <c r="J78" s="304">
        <v>0.92256429707581733</v>
      </c>
      <c r="K78" s="304">
        <v>1.1695685318413005</v>
      </c>
      <c r="L78" s="304">
        <v>1.7092870675751926</v>
      </c>
      <c r="M78" s="304"/>
      <c r="N78" s="304">
        <v>2.9527695565735783</v>
      </c>
      <c r="O78" s="304">
        <v>3.2022332069116284</v>
      </c>
      <c r="P78" s="304">
        <v>3.792938954885591</v>
      </c>
      <c r="Q78" s="304"/>
      <c r="R78" s="304">
        <v>0.85613527134457323</v>
      </c>
      <c r="S78" s="304">
        <v>0.86999326370713392</v>
      </c>
      <c r="T78" s="304">
        <v>0.95601396316488352</v>
      </c>
      <c r="U78" s="304"/>
      <c r="V78" s="304">
        <v>0.98460991788530894</v>
      </c>
      <c r="W78" s="304">
        <v>1.0046929686488939</v>
      </c>
      <c r="X78" s="304">
        <v>1.1281965909652263</v>
      </c>
      <c r="Y78" s="304"/>
      <c r="Z78" s="304">
        <v>2.2778412582855392</v>
      </c>
      <c r="AA78" s="304">
        <v>2.0403307186495803</v>
      </c>
      <c r="AB78" s="304">
        <v>1.519821048978141</v>
      </c>
      <c r="AC78" s="304"/>
      <c r="AD78" s="304">
        <v>2.7017778336837903</v>
      </c>
      <c r="AE78" s="304">
        <v>2.4970685700391981</v>
      </c>
      <c r="AF78" s="304">
        <v>1.7246164625192275</v>
      </c>
      <c r="AG78" s="304"/>
      <c r="AH78" s="304">
        <v>1.3249104315034068</v>
      </c>
      <c r="AI78" s="304">
        <v>1.0841804153619674</v>
      </c>
      <c r="AJ78" s="304">
        <v>0.35016370027816757</v>
      </c>
      <c r="AK78" s="304"/>
      <c r="AL78" s="304">
        <v>0.88324179171933859</v>
      </c>
      <c r="AM78" s="304">
        <v>0.71381961916973979</v>
      </c>
      <c r="AN78" s="304">
        <v>0.63469815764204496</v>
      </c>
    </row>
    <row r="79" spans="1:40" x14ac:dyDescent="0.2">
      <c r="A79" s="13" t="str">
        <f t="shared" si="76"/>
        <v>Skilled trades occupations</v>
      </c>
      <c r="B79" s="305">
        <f t="shared" si="79"/>
        <v>2.2696248171251381</v>
      </c>
      <c r="C79" s="305">
        <f t="shared" si="77"/>
        <v>2.4195018906596664</v>
      </c>
      <c r="D79" s="305">
        <f t="shared" si="78"/>
        <v>2.4233642341644246</v>
      </c>
      <c r="E79" s="304"/>
      <c r="F79" s="304">
        <v>8.0097367923462285E-3</v>
      </c>
      <c r="G79" s="304">
        <v>1.1304925727311928E-2</v>
      </c>
      <c r="H79" s="304">
        <v>1.6678404912524796E-2</v>
      </c>
      <c r="I79" s="304"/>
      <c r="J79" s="304">
        <v>0.15857642479752965</v>
      </c>
      <c r="K79" s="304">
        <v>0.24701569962902223</v>
      </c>
      <c r="L79" s="304">
        <v>0.37313726554147492</v>
      </c>
      <c r="M79" s="304"/>
      <c r="N79" s="304">
        <v>0.30719510171462433</v>
      </c>
      <c r="O79" s="304">
        <v>0.35367621235008029</v>
      </c>
      <c r="P79" s="304">
        <v>0.43208562234382886</v>
      </c>
      <c r="Q79" s="304"/>
      <c r="R79" s="304">
        <v>0.11784747684323324</v>
      </c>
      <c r="S79" s="304">
        <v>0.14003039642079348</v>
      </c>
      <c r="T79" s="304">
        <v>0.1862996971403045</v>
      </c>
      <c r="U79" s="304"/>
      <c r="V79" s="304">
        <v>0.14444523862856368</v>
      </c>
      <c r="W79" s="304">
        <v>0.15531679881975283</v>
      </c>
      <c r="X79" s="304">
        <v>0.16757500778672993</v>
      </c>
      <c r="Y79" s="304"/>
      <c r="Z79" s="304">
        <v>0.46472333264176807</v>
      </c>
      <c r="AA79" s="304">
        <v>0.4718879206818043</v>
      </c>
      <c r="AB79" s="304">
        <v>0.42536476706779869</v>
      </c>
      <c r="AC79" s="304"/>
      <c r="AD79" s="304">
        <v>0.45933226059446036</v>
      </c>
      <c r="AE79" s="304">
        <v>0.48802722368925905</v>
      </c>
      <c r="AF79" s="304">
        <v>0.42449298842083089</v>
      </c>
      <c r="AG79" s="304"/>
      <c r="AH79" s="304">
        <v>0.33445205404134448</v>
      </c>
      <c r="AI79" s="304">
        <v>0.31204739333792586</v>
      </c>
      <c r="AJ79" s="304">
        <v>0.20894597281577734</v>
      </c>
      <c r="AK79" s="304"/>
      <c r="AL79" s="304">
        <v>0.27504319107126818</v>
      </c>
      <c r="AM79" s="304">
        <v>0.24019532000371616</v>
      </c>
      <c r="AN79" s="304">
        <v>0.18878450813515446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5.78627927370942</v>
      </c>
      <c r="C80" s="305">
        <f t="shared" si="77"/>
        <v>6.0400955267461054</v>
      </c>
      <c r="D80" s="305">
        <f t="shared" si="78"/>
        <v>6.4049336498154084</v>
      </c>
      <c r="E80" s="304"/>
      <c r="F80" s="304">
        <v>3.9811962888749641E-3</v>
      </c>
      <c r="G80" s="304">
        <v>5.7524663305828956E-3</v>
      </c>
      <c r="H80" s="304">
        <v>1.0709877924469252E-2</v>
      </c>
      <c r="I80" s="304"/>
      <c r="J80" s="304">
        <v>0.26964286076231941</v>
      </c>
      <c r="K80" s="304">
        <v>0.38490765016838024</v>
      </c>
      <c r="L80" s="304">
        <v>0.72080824336678329</v>
      </c>
      <c r="M80" s="304"/>
      <c r="N80" s="304">
        <v>0.8202071579247957</v>
      </c>
      <c r="O80" s="304">
        <v>0.99272815628450983</v>
      </c>
      <c r="P80" s="304">
        <v>1.345103953936347</v>
      </c>
      <c r="Q80" s="304"/>
      <c r="R80" s="304">
        <v>0.54867473054983673</v>
      </c>
      <c r="S80" s="304">
        <v>0.62522960305255937</v>
      </c>
      <c r="T80" s="304">
        <v>0.77430459359507153</v>
      </c>
      <c r="U80" s="304"/>
      <c r="V80" s="304">
        <v>0.31676094374978325</v>
      </c>
      <c r="W80" s="304">
        <v>0.36670662460238113</v>
      </c>
      <c r="X80" s="304">
        <v>0.50004511042143307</v>
      </c>
      <c r="Y80" s="304"/>
      <c r="Z80" s="304">
        <v>1.3995972195476158</v>
      </c>
      <c r="AA80" s="304">
        <v>1.4178093156644285</v>
      </c>
      <c r="AB80" s="304">
        <v>1.3686150495180773</v>
      </c>
      <c r="AC80" s="304"/>
      <c r="AD80" s="304">
        <v>1.2980399247923475</v>
      </c>
      <c r="AE80" s="304">
        <v>1.2883035591436784</v>
      </c>
      <c r="AF80" s="304">
        <v>1.0246200745467622</v>
      </c>
      <c r="AG80" s="304"/>
      <c r="AH80" s="304">
        <v>0.78404921847405729</v>
      </c>
      <c r="AI80" s="304">
        <v>0.71696779086963613</v>
      </c>
      <c r="AJ80" s="304">
        <v>0.49123525592603701</v>
      </c>
      <c r="AK80" s="304"/>
      <c r="AL80" s="304">
        <v>0.34532602161978981</v>
      </c>
      <c r="AM80" s="304">
        <v>0.24169036062994934</v>
      </c>
      <c r="AN80" s="304">
        <v>0.16949149058042656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5.1992226170891271</v>
      </c>
      <c r="C81" s="305">
        <f t="shared" si="77"/>
        <v>5.9556547525720713</v>
      </c>
      <c r="D81" s="305">
        <f t="shared" si="78"/>
        <v>6.5347484839063714</v>
      </c>
      <c r="E81" s="304"/>
      <c r="F81" s="304">
        <v>2.5851014630801614E-2</v>
      </c>
      <c r="G81" s="304">
        <v>3.7819386699825416E-2</v>
      </c>
      <c r="H81" s="304">
        <v>6.50270257220186E-2</v>
      </c>
      <c r="I81" s="304"/>
      <c r="J81" s="304">
        <v>0.24948879308203289</v>
      </c>
      <c r="K81" s="304">
        <v>0.35527188300639123</v>
      </c>
      <c r="L81" s="304">
        <v>0.59101051207644395</v>
      </c>
      <c r="M81" s="304"/>
      <c r="N81" s="304">
        <v>0.92010658449597638</v>
      </c>
      <c r="O81" s="304">
        <v>1.0942326453347759</v>
      </c>
      <c r="P81" s="304">
        <v>1.3728971374499475</v>
      </c>
      <c r="Q81" s="304"/>
      <c r="R81" s="304">
        <v>0.27631191761014234</v>
      </c>
      <c r="S81" s="304">
        <v>0.31937367751682516</v>
      </c>
      <c r="T81" s="304">
        <v>0.41707427178854184</v>
      </c>
      <c r="U81" s="304"/>
      <c r="V81" s="304">
        <v>0.43378611886543383</v>
      </c>
      <c r="W81" s="304">
        <v>0.54377621561040934</v>
      </c>
      <c r="X81" s="304">
        <v>0.66948533807950406</v>
      </c>
      <c r="Y81" s="304"/>
      <c r="Z81" s="304">
        <v>1.1128521717059026</v>
      </c>
      <c r="AA81" s="304">
        <v>1.3011805598811208</v>
      </c>
      <c r="AB81" s="304">
        <v>1.356766823720037</v>
      </c>
      <c r="AC81" s="304"/>
      <c r="AD81" s="304">
        <v>1.1862435863600893</v>
      </c>
      <c r="AE81" s="304">
        <v>1.3867856194464252</v>
      </c>
      <c r="AF81" s="304">
        <v>1.3081705265097892</v>
      </c>
      <c r="AG81" s="304"/>
      <c r="AH81" s="304">
        <v>0.65219118533644049</v>
      </c>
      <c r="AI81" s="304">
        <v>0.6303431746711502</v>
      </c>
      <c r="AJ81" s="304">
        <v>0.49309481192361343</v>
      </c>
      <c r="AK81" s="304"/>
      <c r="AL81" s="304">
        <v>0.34239124500230789</v>
      </c>
      <c r="AM81" s="304">
        <v>0.2868715904051477</v>
      </c>
      <c r="AN81" s="304">
        <v>0.26122203663647531</v>
      </c>
    </row>
    <row r="82" spans="1:40" x14ac:dyDescent="0.2">
      <c r="A82" s="13" t="str">
        <f t="shared" si="76"/>
        <v>Process, plant and machine operatives</v>
      </c>
      <c r="B82" s="305">
        <f t="shared" si="79"/>
        <v>1.4385874145144153</v>
      </c>
      <c r="C82" s="305">
        <f t="shared" si="77"/>
        <v>1.6091207979818078</v>
      </c>
      <c r="D82" s="305">
        <f t="shared" si="78"/>
        <v>1.5132880049257644</v>
      </c>
      <c r="E82" s="304"/>
      <c r="F82" s="304">
        <v>4.3705852169377167E-3</v>
      </c>
      <c r="G82" s="304">
        <v>7.2803734820782754E-3</v>
      </c>
      <c r="H82" s="304">
        <v>1.0073173243517499E-2</v>
      </c>
      <c r="I82" s="304"/>
      <c r="J82" s="304">
        <v>4.8080336896477838E-2</v>
      </c>
      <c r="K82" s="304">
        <v>7.5102887269622928E-2</v>
      </c>
      <c r="L82" s="304">
        <v>0.11716253626341895</v>
      </c>
      <c r="M82" s="304"/>
      <c r="N82" s="304">
        <v>8.7663725256717201E-2</v>
      </c>
      <c r="O82" s="304">
        <v>0.11863450865816985</v>
      </c>
      <c r="P82" s="304">
        <v>0.14809257190124578</v>
      </c>
      <c r="Q82" s="304"/>
      <c r="R82" s="304">
        <v>3.3276087058380144E-2</v>
      </c>
      <c r="S82" s="304">
        <v>4.4788962073088232E-2</v>
      </c>
      <c r="T82" s="304">
        <v>5.6660951302484441E-2</v>
      </c>
      <c r="U82" s="304"/>
      <c r="V82" s="304">
        <v>4.1913576803283226E-2</v>
      </c>
      <c r="W82" s="304">
        <v>5.540225548819127E-2</v>
      </c>
      <c r="X82" s="304">
        <v>6.946026990351066E-2</v>
      </c>
      <c r="Y82" s="304"/>
      <c r="Z82" s="304">
        <v>0.30507782865319549</v>
      </c>
      <c r="AA82" s="304">
        <v>0.38682101225576015</v>
      </c>
      <c r="AB82" s="304">
        <v>0.44833815967526436</v>
      </c>
      <c r="AC82" s="304"/>
      <c r="AD82" s="304">
        <v>0.29118162675417919</v>
      </c>
      <c r="AE82" s="304">
        <v>0.37580120085930846</v>
      </c>
      <c r="AF82" s="304">
        <v>0.36189156111792248</v>
      </c>
      <c r="AG82" s="304"/>
      <c r="AH82" s="304">
        <v>0.28520051445618116</v>
      </c>
      <c r="AI82" s="304">
        <v>0.27481811512688165</v>
      </c>
      <c r="AJ82" s="304">
        <v>0.17783991703602606</v>
      </c>
      <c r="AK82" s="304"/>
      <c r="AL82" s="304">
        <v>0.34182313341906345</v>
      </c>
      <c r="AM82" s="304">
        <v>0.27047148276870714</v>
      </c>
      <c r="AN82" s="304">
        <v>0.12376886448237422</v>
      </c>
    </row>
    <row r="83" spans="1:40" x14ac:dyDescent="0.2">
      <c r="A83" s="39" t="str">
        <f t="shared" si="76"/>
        <v>Elementary occupations</v>
      </c>
      <c r="B83" s="307">
        <f t="shared" si="79"/>
        <v>7.9732979377798143</v>
      </c>
      <c r="C83" s="307">
        <f t="shared" si="77"/>
        <v>8.3246395628404972</v>
      </c>
      <c r="D83" s="307">
        <f t="shared" si="78"/>
        <v>8.2623996804180351</v>
      </c>
      <c r="E83" s="307"/>
      <c r="F83" s="307">
        <v>9.6975079168809142E-3</v>
      </c>
      <c r="G83" s="307">
        <v>1.5780870004820913E-2</v>
      </c>
      <c r="H83" s="307">
        <v>2.8165215031903432E-2</v>
      </c>
      <c r="I83" s="307"/>
      <c r="J83" s="307">
        <v>0.17881011911858982</v>
      </c>
      <c r="K83" s="307">
        <v>0.28305132939012922</v>
      </c>
      <c r="L83" s="307">
        <v>0.52980691774487809</v>
      </c>
      <c r="M83" s="307"/>
      <c r="N83" s="307">
        <v>0.51627388963459719</v>
      </c>
      <c r="O83" s="307">
        <v>0.62510539898265582</v>
      </c>
      <c r="P83" s="307">
        <v>0.79976854458350244</v>
      </c>
      <c r="Q83" s="307"/>
      <c r="R83" s="307">
        <v>0.25595124230305455</v>
      </c>
      <c r="S83" s="307">
        <v>0.32198618054053446</v>
      </c>
      <c r="T83" s="307">
        <v>0.4145398575926173</v>
      </c>
      <c r="U83" s="307"/>
      <c r="V83" s="307">
        <v>0.14802581240218282</v>
      </c>
      <c r="W83" s="307">
        <v>0.15985046831837835</v>
      </c>
      <c r="X83" s="307">
        <v>0.20706019869727363</v>
      </c>
      <c r="Y83" s="307"/>
      <c r="Z83" s="307">
        <v>0.89057802109660222</v>
      </c>
      <c r="AA83" s="307">
        <v>0.89427740619915119</v>
      </c>
      <c r="AB83" s="307">
        <v>0.85798227742371158</v>
      </c>
      <c r="AC83" s="307"/>
      <c r="AD83" s="307">
        <v>2.3435363627672108</v>
      </c>
      <c r="AE83" s="307">
        <v>2.8466935080901963</v>
      </c>
      <c r="AF83" s="307">
        <v>3.0234975678446361</v>
      </c>
      <c r="AG83" s="307"/>
      <c r="AH83" s="307">
        <v>2.485578456311873</v>
      </c>
      <c r="AI83" s="307">
        <v>2.4767212268153882</v>
      </c>
      <c r="AJ83" s="307">
        <v>2.0243592842888818</v>
      </c>
      <c r="AK83" s="307"/>
      <c r="AL83" s="307">
        <v>1.1448465262288232</v>
      </c>
      <c r="AM83" s="307">
        <v>0.70117317449924321</v>
      </c>
      <c r="AN83" s="307">
        <v>0.37721981721063003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Stoke-on-Trent and Staffordshire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88.295000000000059</v>
      </c>
      <c r="C92" s="305">
        <f>SUM(C93:C101)</f>
        <v>91.890999999999963</v>
      </c>
      <c r="D92" s="305">
        <f>SUM(D93:D101)</f>
        <v>96.181999999999988</v>
      </c>
      <c r="E92" s="304"/>
      <c r="F92" s="305">
        <f>SUM(F93:F101)</f>
        <v>2.7468574179377732</v>
      </c>
      <c r="G92" s="305">
        <f>SUM(G93:G101)</f>
        <v>3.5038333201736838</v>
      </c>
      <c r="H92" s="305">
        <f>SUM(H93:H101)</f>
        <v>4.99032268907572</v>
      </c>
      <c r="I92" s="304"/>
      <c r="J92" s="305">
        <f>SUM(J93:J101)</f>
        <v>15.30109804388659</v>
      </c>
      <c r="K92" s="305">
        <f>SUM(K93:K101)</f>
        <v>18.752302434061964</v>
      </c>
      <c r="L92" s="305">
        <f>SUM(L93:L101)</f>
        <v>25.453070052281436</v>
      </c>
      <c r="M92" s="304"/>
      <c r="N92" s="305">
        <f>SUM(N93:N101)</f>
        <v>21.661120530803824</v>
      </c>
      <c r="O92" s="305">
        <f>SUM(O93:O101)</f>
        <v>23.218794865464687</v>
      </c>
      <c r="P92" s="305">
        <f>SUM(P93:P101)</f>
        <v>25.845326023343663</v>
      </c>
      <c r="Q92" s="304"/>
      <c r="R92" s="305">
        <f>SUM(R93:R101)</f>
        <v>8.7702918771840004</v>
      </c>
      <c r="S92" s="305">
        <f>SUM(S93:S101)</f>
        <v>7.4935116786302833</v>
      </c>
      <c r="T92" s="305">
        <f>SUM(T93:T101)</f>
        <v>6.6055666301955451</v>
      </c>
      <c r="U92" s="304"/>
      <c r="V92" s="305">
        <f>SUM(V93:V101)</f>
        <v>3.911712266797204</v>
      </c>
      <c r="W92" s="305">
        <f>SUM(W93:W101)</f>
        <v>3.9111591875828124</v>
      </c>
      <c r="X92" s="305">
        <f>SUM(X93:X101)</f>
        <v>4.2693691699310596</v>
      </c>
      <c r="Y92" s="304"/>
      <c r="Z92" s="305">
        <f>SUM(Z93:Z101)</f>
        <v>17.334878212902879</v>
      </c>
      <c r="AA92" s="305">
        <f>SUM(AA93:AA101)</f>
        <v>18.330546999085211</v>
      </c>
      <c r="AB92" s="305">
        <f>SUM(AB93:AB101)</f>
        <v>17.789860467623903</v>
      </c>
      <c r="AC92" s="304"/>
      <c r="AD92" s="305">
        <f>SUM(AD93:AD101)</f>
        <v>13.028073298942857</v>
      </c>
      <c r="AE92" s="305">
        <f>SUM(AE93:AE101)</f>
        <v>12.801073749606488</v>
      </c>
      <c r="AF92" s="305">
        <f>SUM(AF93:AF101)</f>
        <v>9.2276713298996818</v>
      </c>
      <c r="AG92" s="304"/>
      <c r="AH92" s="305">
        <f>SUM(AH93:AH101)</f>
        <v>4.3059071967767641</v>
      </c>
      <c r="AI92" s="305">
        <f>SUM(AI93:AI101)</f>
        <v>3.1043087160195149</v>
      </c>
      <c r="AJ92" s="305">
        <f>SUM(AJ93:AJ101)</f>
        <v>1.4275837845562809</v>
      </c>
      <c r="AK92" s="304"/>
      <c r="AL92" s="305">
        <f>SUM(AL93:AL101)</f>
        <v>1.235061154768176</v>
      </c>
      <c r="AM92" s="305">
        <f>SUM(AM93:AM101)</f>
        <v>0.7754690493753007</v>
      </c>
      <c r="AN92" s="305">
        <f>SUM(AN93:AN101)</f>
        <v>0.57322985309268848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3.8404212529809798</v>
      </c>
      <c r="C93" s="305">
        <f t="shared" ref="C93:D93" si="81">SUM(G93,K93,O93,S93,W93,AA93,AE93,AI93,AM93)</f>
        <v>3.9663621421888631</v>
      </c>
      <c r="D93" s="305">
        <f t="shared" si="81"/>
        <v>4.4336221080514067</v>
      </c>
      <c r="E93" s="304"/>
      <c r="F93" s="304">
        <v>8.013956179071452E-2</v>
      </c>
      <c r="G93" s="304">
        <v>0.10369021747986126</v>
      </c>
      <c r="H93" s="304">
        <v>0.16942966772995685</v>
      </c>
      <c r="I93" s="304"/>
      <c r="J93" s="304">
        <v>0.76295004037806502</v>
      </c>
      <c r="K93" s="304">
        <v>0.89330420772338526</v>
      </c>
      <c r="L93" s="304">
        <v>1.2072558937976929</v>
      </c>
      <c r="M93" s="304"/>
      <c r="N93" s="304">
        <v>1.1498007845020279</v>
      </c>
      <c r="O93" s="304">
        <v>1.1912051251240625</v>
      </c>
      <c r="P93" s="304">
        <v>1.3583124172153438</v>
      </c>
      <c r="Q93" s="304"/>
      <c r="R93" s="304">
        <v>0.66613207173580591</v>
      </c>
      <c r="S93" s="304">
        <v>0.66464731166247959</v>
      </c>
      <c r="T93" s="304">
        <v>0.70594697037972187</v>
      </c>
      <c r="U93" s="304"/>
      <c r="V93" s="304">
        <v>0.14755805186157217</v>
      </c>
      <c r="W93" s="304">
        <v>0.13332265984488831</v>
      </c>
      <c r="X93" s="304">
        <v>0.12813708632253676</v>
      </c>
      <c r="Y93" s="304"/>
      <c r="Z93" s="304">
        <v>0.56550769776711884</v>
      </c>
      <c r="AA93" s="304">
        <v>0.54131248817232425</v>
      </c>
      <c r="AB93" s="304">
        <v>0.49629726224937787</v>
      </c>
      <c r="AC93" s="304"/>
      <c r="AD93" s="304">
        <v>0.27892089787439878</v>
      </c>
      <c r="AE93" s="304">
        <v>0.27933786743402306</v>
      </c>
      <c r="AF93" s="304">
        <v>0.23767574899270857</v>
      </c>
      <c r="AG93" s="304"/>
      <c r="AH93" s="304">
        <v>9.8312519529459949E-2</v>
      </c>
      <c r="AI93" s="304">
        <v>8.0516125085365958E-2</v>
      </c>
      <c r="AJ93" s="304">
        <v>5.3248834837543807E-2</v>
      </c>
      <c r="AK93" s="304"/>
      <c r="AL93" s="304">
        <v>9.109962754181683E-2</v>
      </c>
      <c r="AM93" s="304">
        <v>7.9026139662472822E-2</v>
      </c>
      <c r="AN93" s="304">
        <v>7.731822652652473E-2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32.362688840217551</v>
      </c>
      <c r="C94" s="305">
        <f t="shared" ref="C94:C101" si="83">SUM(G94,K94,O94,S94,W94,AA94,AE94,AI94,AM94)</f>
        <v>35.058930162728593</v>
      </c>
      <c r="D94" s="305">
        <f t="shared" ref="D94:D101" si="84">SUM(H94,L94,P94,T94,X94,AB94,AF94,AJ94,AN94)</f>
        <v>38.880624918429405</v>
      </c>
      <c r="E94" s="305"/>
      <c r="F94" s="304">
        <v>2.4566628597700477</v>
      </c>
      <c r="G94" s="304">
        <v>3.1295111881354383</v>
      </c>
      <c r="H94" s="304">
        <v>4.3813546601600795</v>
      </c>
      <c r="I94" s="304"/>
      <c r="J94" s="304">
        <v>11.00694373811748</v>
      </c>
      <c r="K94" s="304">
        <v>13.450934971605783</v>
      </c>
      <c r="L94" s="304">
        <v>17.602278323865281</v>
      </c>
      <c r="M94" s="304"/>
      <c r="N94" s="304">
        <v>11.237656747197937</v>
      </c>
      <c r="O94" s="304">
        <v>11.731699628361715</v>
      </c>
      <c r="P94" s="304">
        <v>11.87521745239123</v>
      </c>
      <c r="Q94" s="304"/>
      <c r="R94" s="304">
        <v>2.5739806365423106</v>
      </c>
      <c r="S94" s="304">
        <v>1.542267153499866</v>
      </c>
      <c r="T94" s="304">
        <v>0.63870256903431866</v>
      </c>
      <c r="U94" s="304"/>
      <c r="V94" s="304">
        <v>0.69259298161576999</v>
      </c>
      <c r="W94" s="304">
        <v>0.69630422677676984</v>
      </c>
      <c r="X94" s="304">
        <v>0.71825382111254321</v>
      </c>
      <c r="Y94" s="304"/>
      <c r="Z94" s="304">
        <v>2.1047730923891752</v>
      </c>
      <c r="AA94" s="304">
        <v>2.2583489103154095</v>
      </c>
      <c r="AB94" s="304">
        <v>2.0893857331995229</v>
      </c>
      <c r="AC94" s="304"/>
      <c r="AD94" s="304">
        <v>1.3488985337994874</v>
      </c>
      <c r="AE94" s="304">
        <v>1.4235047495121735</v>
      </c>
      <c r="AF94" s="304">
        <v>1.0939732915796831</v>
      </c>
      <c r="AG94" s="304"/>
      <c r="AH94" s="304">
        <v>0.77851461299041302</v>
      </c>
      <c r="AI94" s="304">
        <v>0.69275949592864994</v>
      </c>
      <c r="AJ94" s="304">
        <v>0.36751519268197752</v>
      </c>
      <c r="AK94" s="304"/>
      <c r="AL94" s="304">
        <v>0.16266563779492832</v>
      </c>
      <c r="AM94" s="304">
        <v>0.13359983859278507</v>
      </c>
      <c r="AN94" s="304">
        <v>0.11394387440476912</v>
      </c>
    </row>
    <row r="95" spans="1:40" x14ac:dyDescent="0.2">
      <c r="A95" s="13" t="str">
        <f t="shared" si="80"/>
        <v>Associate professional occupations</v>
      </c>
      <c r="B95" s="305">
        <f t="shared" si="82"/>
        <v>13.385075593550678</v>
      </c>
      <c r="C95" s="305">
        <f t="shared" si="83"/>
        <v>13.689318529023474</v>
      </c>
      <c r="D95" s="305">
        <f t="shared" si="84"/>
        <v>14.935787162736604</v>
      </c>
      <c r="E95" s="305"/>
      <c r="F95" s="304">
        <v>0.10887195557591631</v>
      </c>
      <c r="G95" s="304">
        <v>0.14420516371255665</v>
      </c>
      <c r="H95" s="304">
        <v>0.25959698852092283</v>
      </c>
      <c r="I95" s="304"/>
      <c r="J95" s="304">
        <v>1.7106449125457031</v>
      </c>
      <c r="K95" s="304">
        <v>2.0824752354796106</v>
      </c>
      <c r="L95" s="304">
        <v>3.1762243130168981</v>
      </c>
      <c r="M95" s="304"/>
      <c r="N95" s="304">
        <v>4.050111018207323</v>
      </c>
      <c r="O95" s="304">
        <v>4.4230451166854774</v>
      </c>
      <c r="P95" s="304">
        <v>5.3956824310779679</v>
      </c>
      <c r="Q95" s="304"/>
      <c r="R95" s="304">
        <v>1.7795012848222129</v>
      </c>
      <c r="S95" s="304">
        <v>1.4955100110848258</v>
      </c>
      <c r="T95" s="304">
        <v>1.2249402875318083</v>
      </c>
      <c r="U95" s="304"/>
      <c r="V95" s="304">
        <v>0.69020573345920166</v>
      </c>
      <c r="W95" s="304">
        <v>0.6360398067654387</v>
      </c>
      <c r="X95" s="304">
        <v>0.69537636161012917</v>
      </c>
      <c r="Y95" s="304"/>
      <c r="Z95" s="304">
        <v>2.4140278435669846</v>
      </c>
      <c r="AA95" s="304">
        <v>2.4333671107591739</v>
      </c>
      <c r="AB95" s="304">
        <v>2.3743046548005293</v>
      </c>
      <c r="AC95" s="304"/>
      <c r="AD95" s="304">
        <v>1.7254144894299492</v>
      </c>
      <c r="AE95" s="304">
        <v>1.7166782810984971</v>
      </c>
      <c r="AF95" s="304">
        <v>1.3184871138105854</v>
      </c>
      <c r="AG95" s="304"/>
      <c r="AH95" s="304">
        <v>0.76036617396896689</v>
      </c>
      <c r="AI95" s="304">
        <v>0.65881653892402015</v>
      </c>
      <c r="AJ95" s="304">
        <v>0.37328114502066828</v>
      </c>
      <c r="AK95" s="304"/>
      <c r="AL95" s="304">
        <v>0.14593218197442021</v>
      </c>
      <c r="AM95" s="304">
        <v>9.9181264513874337E-2</v>
      </c>
      <c r="AN95" s="304">
        <v>0.11789386734709384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9.5731613786136069</v>
      </c>
      <c r="C96" s="305">
        <f t="shared" si="83"/>
        <v>8.5613057191306172</v>
      </c>
      <c r="D96" s="305">
        <f t="shared" si="84"/>
        <v>6.1008453493313501</v>
      </c>
      <c r="E96" s="305"/>
      <c r="F96" s="304">
        <v>6.4324787091856378E-2</v>
      </c>
      <c r="G96" s="304">
        <v>7.6093564991322901E-2</v>
      </c>
      <c r="H96" s="304">
        <v>0.10558170273516274</v>
      </c>
      <c r="I96" s="304"/>
      <c r="J96" s="304">
        <v>0.717890399659738</v>
      </c>
      <c r="K96" s="304">
        <v>0.80116817293398235</v>
      </c>
      <c r="L96" s="304">
        <v>0.71718434521979935</v>
      </c>
      <c r="M96" s="304"/>
      <c r="N96" s="304">
        <v>1.831935224897673</v>
      </c>
      <c r="O96" s="304">
        <v>1.8617132736538073</v>
      </c>
      <c r="P96" s="304">
        <v>1.9810927050446523</v>
      </c>
      <c r="Q96" s="304"/>
      <c r="R96" s="304">
        <v>1.0675534972902956</v>
      </c>
      <c r="S96" s="304">
        <v>1.1080639453464947</v>
      </c>
      <c r="T96" s="304">
        <v>1.1450961602375229</v>
      </c>
      <c r="U96" s="304"/>
      <c r="V96" s="304">
        <v>0.67724646847134484</v>
      </c>
      <c r="W96" s="304">
        <v>0.65217002713933703</v>
      </c>
      <c r="X96" s="304">
        <v>0.63350103787172285</v>
      </c>
      <c r="Y96" s="304"/>
      <c r="Z96" s="304">
        <v>2.0777217071548457</v>
      </c>
      <c r="AA96" s="304">
        <v>1.9663968555965652</v>
      </c>
      <c r="AB96" s="304">
        <v>1.063451875210264</v>
      </c>
      <c r="AC96" s="304"/>
      <c r="AD96" s="304">
        <v>1.9084296147487456</v>
      </c>
      <c r="AE96" s="304">
        <v>1.3997039472221628</v>
      </c>
      <c r="AF96" s="304">
        <v>0.38727731413431699</v>
      </c>
      <c r="AG96" s="304"/>
      <c r="AH96" s="304">
        <v>1.0286557829645699</v>
      </c>
      <c r="AI96" s="304">
        <v>0.60283619166858982</v>
      </c>
      <c r="AJ96" s="304">
        <v>5.5030973267601632E-2</v>
      </c>
      <c r="AK96" s="304"/>
      <c r="AL96" s="304">
        <v>0.19940389633453789</v>
      </c>
      <c r="AM96" s="304">
        <v>9.3159740578354439E-2</v>
      </c>
      <c r="AN96" s="304">
        <v>1.2629235610306945E-2</v>
      </c>
    </row>
    <row r="97" spans="1:40" x14ac:dyDescent="0.2">
      <c r="A97" s="13" t="str">
        <f t="shared" si="80"/>
        <v>Skilled trades occupations</v>
      </c>
      <c r="B97" s="305">
        <f t="shared" si="82"/>
        <v>1.1002089073905759</v>
      </c>
      <c r="C97" s="305">
        <f t="shared" si="83"/>
        <v>1.057333408810101</v>
      </c>
      <c r="D97" s="305">
        <f t="shared" si="84"/>
        <v>0.94273975012566968</v>
      </c>
      <c r="E97" s="304"/>
      <c r="F97" s="304">
        <v>9.2657158295910633E-3</v>
      </c>
      <c r="G97" s="304">
        <v>1.0358877031120808E-2</v>
      </c>
      <c r="H97" s="304">
        <v>9.833911283822952E-3</v>
      </c>
      <c r="I97" s="304"/>
      <c r="J97" s="304">
        <v>2.6490732152704793E-2</v>
      </c>
      <c r="K97" s="304">
        <v>3.7196202239769723E-2</v>
      </c>
      <c r="L97" s="304">
        <v>4.9906491884992008E-2</v>
      </c>
      <c r="M97" s="304"/>
      <c r="N97" s="304">
        <v>0.12000668404336556</v>
      </c>
      <c r="O97" s="304">
        <v>0.16232931677053208</v>
      </c>
      <c r="P97" s="304">
        <v>0.22065585935359322</v>
      </c>
      <c r="Q97" s="304"/>
      <c r="R97" s="304">
        <v>4.9041451306971948E-2</v>
      </c>
      <c r="S97" s="304">
        <v>5.2092598650008974E-2</v>
      </c>
      <c r="T97" s="304">
        <v>5.650795943589406E-2</v>
      </c>
      <c r="U97" s="304"/>
      <c r="V97" s="304">
        <v>3.8538858875031667E-2</v>
      </c>
      <c r="W97" s="304">
        <v>3.6063391804197688E-2</v>
      </c>
      <c r="X97" s="304">
        <v>3.9396363088700363E-2</v>
      </c>
      <c r="Y97" s="304"/>
      <c r="Z97" s="304">
        <v>0.25127980054982502</v>
      </c>
      <c r="AA97" s="304">
        <v>0.22167421612388949</v>
      </c>
      <c r="AB97" s="304">
        <v>0.1851261166484153</v>
      </c>
      <c r="AC97" s="304"/>
      <c r="AD97" s="304">
        <v>0.33725905921445548</v>
      </c>
      <c r="AE97" s="304">
        <v>0.30828905980633342</v>
      </c>
      <c r="AF97" s="304">
        <v>0.19392426859067319</v>
      </c>
      <c r="AG97" s="304"/>
      <c r="AH97" s="304">
        <v>0.20440330495092901</v>
      </c>
      <c r="AI97" s="304">
        <v>0.1873687568485253</v>
      </c>
      <c r="AJ97" s="304">
        <v>0.16414582225616475</v>
      </c>
      <c r="AK97" s="304"/>
      <c r="AL97" s="304">
        <v>6.3923300467701227E-2</v>
      </c>
      <c r="AM97" s="304">
        <v>4.1960989535723373E-2</v>
      </c>
      <c r="AN97" s="304">
        <v>2.3242957583413965E-2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23.684315210726389</v>
      </c>
      <c r="C98" s="305">
        <f t="shared" si="83"/>
        <v>25.619665689013448</v>
      </c>
      <c r="D98" s="305">
        <f t="shared" si="84"/>
        <v>27.675749636048469</v>
      </c>
      <c r="E98" s="304"/>
      <c r="F98" s="304">
        <v>1.4594393462052388E-2</v>
      </c>
      <c r="G98" s="304">
        <v>2.0504707881325145E-2</v>
      </c>
      <c r="H98" s="304">
        <v>3.6638017311568474E-2</v>
      </c>
      <c r="I98" s="304"/>
      <c r="J98" s="304">
        <v>0.9137319691453174</v>
      </c>
      <c r="K98" s="304">
        <v>1.2823217752783289</v>
      </c>
      <c r="L98" s="304">
        <v>2.4426921752098987</v>
      </c>
      <c r="M98" s="304"/>
      <c r="N98" s="304">
        <v>2.8550177760752509</v>
      </c>
      <c r="O98" s="304">
        <v>3.3610807006822956</v>
      </c>
      <c r="P98" s="304">
        <v>4.4301682929186219</v>
      </c>
      <c r="Q98" s="304"/>
      <c r="R98" s="304">
        <v>2.3790350061442616</v>
      </c>
      <c r="S98" s="304">
        <v>2.3745433914269802</v>
      </c>
      <c r="T98" s="304">
        <v>2.5615769791900851</v>
      </c>
      <c r="U98" s="304"/>
      <c r="V98" s="304">
        <v>1.4387114046238327</v>
      </c>
      <c r="W98" s="304">
        <v>1.4981012635853199</v>
      </c>
      <c r="X98" s="304">
        <v>1.747662243002247</v>
      </c>
      <c r="Y98" s="304"/>
      <c r="Z98" s="304">
        <v>9.0073233313141277</v>
      </c>
      <c r="AA98" s="304">
        <v>9.9863802390587999</v>
      </c>
      <c r="AB98" s="304">
        <v>10.800270017013181</v>
      </c>
      <c r="AC98" s="304"/>
      <c r="AD98" s="304">
        <v>6.2609482460682058</v>
      </c>
      <c r="AE98" s="304">
        <v>6.6172042066265622</v>
      </c>
      <c r="AF98" s="304">
        <v>5.3854825890785598</v>
      </c>
      <c r="AG98" s="304"/>
      <c r="AH98" s="304">
        <v>0.65590953404988039</v>
      </c>
      <c r="AI98" s="304">
        <v>0.37515777012495732</v>
      </c>
      <c r="AJ98" s="304">
        <v>0.21893971014584057</v>
      </c>
      <c r="AK98" s="304"/>
      <c r="AL98" s="304">
        <v>0.15904354984345861</v>
      </c>
      <c r="AM98" s="304">
        <v>0.10437163434887713</v>
      </c>
      <c r="AN98" s="304">
        <v>5.2319612178465078E-2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1.0818479328304995</v>
      </c>
      <c r="C99" s="305">
        <f t="shared" si="83"/>
        <v>1.2183773645375104</v>
      </c>
      <c r="D99" s="305">
        <f>SUM(H99,L99,P99,T99,X99,AB99,AF99,AJ99,AN99)</f>
        <v>1.2417667919249129</v>
      </c>
      <c r="E99" s="304"/>
      <c r="F99" s="304">
        <v>5.6709019390690125E-3</v>
      </c>
      <c r="G99" s="304">
        <v>7.9334197559600382E-3</v>
      </c>
      <c r="H99" s="304">
        <v>1.1592483605451367E-2</v>
      </c>
      <c r="I99" s="304"/>
      <c r="J99" s="304">
        <v>0.11128841601584566</v>
      </c>
      <c r="K99" s="304">
        <v>0.14474011385330177</v>
      </c>
      <c r="L99" s="304">
        <v>0.18536721107414375</v>
      </c>
      <c r="M99" s="304"/>
      <c r="N99" s="304">
        <v>0.24917521135205919</v>
      </c>
      <c r="O99" s="304">
        <v>0.28959367600480013</v>
      </c>
      <c r="P99" s="304">
        <v>0.33422523235757795</v>
      </c>
      <c r="Q99" s="304"/>
      <c r="R99" s="304">
        <v>0.13798439328174159</v>
      </c>
      <c r="S99" s="304">
        <v>0.13806566167157949</v>
      </c>
      <c r="T99" s="304">
        <v>0.14625497797264383</v>
      </c>
      <c r="U99" s="304"/>
      <c r="V99" s="304">
        <v>8.477423383956291E-2</v>
      </c>
      <c r="W99" s="304">
        <v>9.705534872781979E-2</v>
      </c>
      <c r="X99" s="304">
        <v>0.11266182939852902</v>
      </c>
      <c r="Y99" s="304"/>
      <c r="Z99" s="304">
        <v>0.22071710775828488</v>
      </c>
      <c r="AA99" s="304">
        <v>0.25547334306549607</v>
      </c>
      <c r="AB99" s="304">
        <v>0.25448806282767295</v>
      </c>
      <c r="AC99" s="304"/>
      <c r="AD99" s="304">
        <v>0.18020124668449375</v>
      </c>
      <c r="AE99" s="304">
        <v>0.20038387904767399</v>
      </c>
      <c r="AF99" s="304">
        <v>0.13467222771200615</v>
      </c>
      <c r="AG99" s="304"/>
      <c r="AH99" s="304">
        <v>5.621235669510212E-2</v>
      </c>
      <c r="AI99" s="304">
        <v>5.0454899918844921E-2</v>
      </c>
      <c r="AJ99" s="304">
        <v>2.7153415409600975E-2</v>
      </c>
      <c r="AK99" s="304"/>
      <c r="AL99" s="304">
        <v>3.5824065264340323E-2</v>
      </c>
      <c r="AM99" s="304">
        <v>3.4677022492034103E-2</v>
      </c>
      <c r="AN99" s="304">
        <v>3.535135156728697E-2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0.89141301013281538</v>
      </c>
      <c r="C100" s="305">
        <f t="shared" si="83"/>
        <v>0.99954176941565065</v>
      </c>
      <c r="D100" s="305">
        <f t="shared" si="84"/>
        <v>0.94852724670162536</v>
      </c>
      <c r="E100" s="304"/>
      <c r="F100" s="304">
        <v>6.1074295528879734E-3</v>
      </c>
      <c r="G100" s="304">
        <v>9.7989161526103388E-3</v>
      </c>
      <c r="H100" s="304">
        <v>1.4528493470808453E-2</v>
      </c>
      <c r="I100" s="304"/>
      <c r="J100" s="304">
        <v>2.0182782864975646E-2</v>
      </c>
      <c r="K100" s="304">
        <v>3.2886151354095186E-2</v>
      </c>
      <c r="L100" s="304">
        <v>5.3089703583538539E-2</v>
      </c>
      <c r="M100" s="304"/>
      <c r="N100" s="304">
        <v>5.8189548252672793E-2</v>
      </c>
      <c r="O100" s="304">
        <v>8.1402865045792722E-2</v>
      </c>
      <c r="P100" s="304">
        <v>0.10771829490245539</v>
      </c>
      <c r="Q100" s="304"/>
      <c r="R100" s="304">
        <v>2.5232968908409106E-2</v>
      </c>
      <c r="S100" s="304">
        <v>3.5795067932034866E-2</v>
      </c>
      <c r="T100" s="304">
        <v>4.3266906592236476E-2</v>
      </c>
      <c r="U100" s="304"/>
      <c r="V100" s="304">
        <v>7.2937183122920149E-2</v>
      </c>
      <c r="W100" s="304">
        <v>9.1686547529875206E-2</v>
      </c>
      <c r="X100" s="304">
        <v>0.1124095912819229</v>
      </c>
      <c r="Y100" s="304"/>
      <c r="Z100" s="304">
        <v>0.24968797871434478</v>
      </c>
      <c r="AA100" s="304">
        <v>0.29775944782419489</v>
      </c>
      <c r="AB100" s="304">
        <v>0.3098201691210995</v>
      </c>
      <c r="AC100" s="304"/>
      <c r="AD100" s="304">
        <v>0.19140921011489279</v>
      </c>
      <c r="AE100" s="304">
        <v>0.21797701041625075</v>
      </c>
      <c r="AF100" s="304">
        <v>0.15973949182784086</v>
      </c>
      <c r="AG100" s="304"/>
      <c r="AH100" s="304">
        <v>0.18855236489752406</v>
      </c>
      <c r="AI100" s="304">
        <v>0.17979497265823075</v>
      </c>
      <c r="AJ100" s="304">
        <v>0.1068731586572946</v>
      </c>
      <c r="AK100" s="304"/>
      <c r="AL100" s="304">
        <v>7.9113543704188091E-2</v>
      </c>
      <c r="AM100" s="304">
        <v>5.2440790502565969E-2</v>
      </c>
      <c r="AN100" s="304">
        <v>4.1081437264428582E-2</v>
      </c>
    </row>
    <row r="101" spans="1:40" x14ac:dyDescent="0.2">
      <c r="A101" s="39" t="str">
        <f t="shared" si="80"/>
        <v>Elementary occupations</v>
      </c>
      <c r="B101" s="307">
        <f t="shared" si="82"/>
        <v>2.3758678735569752</v>
      </c>
      <c r="C101" s="307">
        <f t="shared" si="83"/>
        <v>1.72016521515169</v>
      </c>
      <c r="D101" s="307">
        <f t="shared" si="84"/>
        <v>1.0223370366505342</v>
      </c>
      <c r="E101" s="307"/>
      <c r="F101" s="307">
        <v>1.2198129256376625E-3</v>
      </c>
      <c r="G101" s="307">
        <v>1.737265033488866E-3</v>
      </c>
      <c r="H101" s="307">
        <v>1.7667642579471947E-3</v>
      </c>
      <c r="I101" s="307"/>
      <c r="J101" s="307">
        <v>3.0975053006759758E-2</v>
      </c>
      <c r="K101" s="307">
        <v>2.727560359370481E-2</v>
      </c>
      <c r="L101" s="307">
        <v>1.9071594629189517E-2</v>
      </c>
      <c r="M101" s="307"/>
      <c r="N101" s="307">
        <v>0.10922753627551055</v>
      </c>
      <c r="O101" s="307">
        <v>0.11672516313620387</v>
      </c>
      <c r="P101" s="307">
        <v>0.14225333808221882</v>
      </c>
      <c r="Q101" s="307"/>
      <c r="R101" s="307">
        <v>9.1830567151993364E-2</v>
      </c>
      <c r="S101" s="307">
        <v>8.2526537356014076E-2</v>
      </c>
      <c r="T101" s="307">
        <v>8.3273819821312975E-2</v>
      </c>
      <c r="U101" s="307"/>
      <c r="V101" s="307">
        <v>6.9147350927968629E-2</v>
      </c>
      <c r="W101" s="307">
        <v>7.0415915409166197E-2</v>
      </c>
      <c r="X101" s="307">
        <v>8.1970836242729342E-2</v>
      </c>
      <c r="Y101" s="307"/>
      <c r="Z101" s="307">
        <v>0.44383965368817169</v>
      </c>
      <c r="AA101" s="307">
        <v>0.36983438816935849</v>
      </c>
      <c r="AB101" s="307">
        <v>0.21671657655383963</v>
      </c>
      <c r="AC101" s="307"/>
      <c r="AD101" s="307">
        <v>0.79659200100823047</v>
      </c>
      <c r="AE101" s="307">
        <v>0.6379947484428099</v>
      </c>
      <c r="AF101" s="307">
        <v>0.31643928417330869</v>
      </c>
      <c r="AG101" s="307"/>
      <c r="AH101" s="307">
        <v>0.53498054672991846</v>
      </c>
      <c r="AI101" s="307">
        <v>0.27660396486233046</v>
      </c>
      <c r="AJ101" s="307">
        <v>6.1395532279588758E-2</v>
      </c>
      <c r="AK101" s="307"/>
      <c r="AL101" s="307">
        <v>0.29805535184278448</v>
      </c>
      <c r="AM101" s="307">
        <v>0.13705162914861352</v>
      </c>
      <c r="AN101" s="307">
        <v>9.9449290610399213E-2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Stoke-on-Trent and Staffordshire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Stoke-on-Trent and Staffordshire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Stoke-on-Trent and Staffordshire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Stoke-on-Trent and Staffordshire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Stoke-on-Trent and Staffordshire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Stoke-on-Trent and Staffordshire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Stoke-on-Trent and Staffordshire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Stoke-on-Trent and Staffordshire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Stoke-on-Trent and Staffordshire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0.20586597622068895</v>
      </c>
      <c r="C8" s="69">
        <v>0.29193430008123517</v>
      </c>
      <c r="D8" s="69">
        <v>0.27178315096825523</v>
      </c>
      <c r="E8" s="69">
        <v>0.32957362868223772</v>
      </c>
      <c r="F8" s="69">
        <v>0.51467984222780838</v>
      </c>
      <c r="G8" s="10"/>
      <c r="H8" s="69">
        <f>F8-D8</f>
        <v>0.24289669125955315</v>
      </c>
      <c r="I8" s="69">
        <f>'RD T1'!E36</f>
        <v>0.19446503558994785</v>
      </c>
      <c r="J8" s="69">
        <f>SUM(H8:I8)</f>
        <v>0.43736172684950103</v>
      </c>
      <c r="L8" t="str">
        <f>A8</f>
        <v>11 Corporate managers and directors</v>
      </c>
      <c r="M8" s="69">
        <v>1.6964920875822247</v>
      </c>
      <c r="N8" s="69">
        <v>2.63888079812109</v>
      </c>
      <c r="O8" s="69">
        <v>2.5456136167303707</v>
      </c>
      <c r="P8" s="69">
        <v>2.9905272525432749</v>
      </c>
      <c r="Q8" s="69">
        <v>4.5479563113554358</v>
      </c>
      <c r="R8" s="10"/>
      <c r="S8" s="69">
        <f>Q8-O8</f>
        <v>2.0023426946250651</v>
      </c>
      <c r="T8" s="69">
        <f>'RD T1'!E65</f>
        <v>1.7606567325360063</v>
      </c>
      <c r="U8" s="69">
        <f>SUM(S8:T8)</f>
        <v>3.7629994271610716</v>
      </c>
      <c r="W8" t="str">
        <f>A8</f>
        <v>11 Corporate managers and directors</v>
      </c>
      <c r="X8" s="69">
        <v>5.0363216036785268</v>
      </c>
      <c r="Y8" s="69">
        <v>5.533031132558305</v>
      </c>
      <c r="Z8" s="69">
        <v>5.9392015323362015</v>
      </c>
      <c r="AA8" s="69">
        <v>5.8136497333310526</v>
      </c>
      <c r="AB8" s="69">
        <v>6.734643325537383</v>
      </c>
      <c r="AC8" s="69"/>
      <c r="AD8" s="69">
        <f>AB8-Z8</f>
        <v>0.79544179320118147</v>
      </c>
      <c r="AE8" s="69">
        <f>'RD T1'!E94</f>
        <v>3.5588018070419976</v>
      </c>
      <c r="AF8" s="69">
        <f>SUM(AD8:AE8)</f>
        <v>4.354243600243179</v>
      </c>
      <c r="AH8" t="str">
        <f>L8</f>
        <v>11 Corporate managers and directors</v>
      </c>
      <c r="AI8" s="69">
        <v>1.0504544439938861</v>
      </c>
      <c r="AJ8" s="69">
        <v>1.111730706009769</v>
      </c>
      <c r="AK8" s="69">
        <v>1.232887303556345</v>
      </c>
      <c r="AL8" s="69">
        <v>1.1304495333586024</v>
      </c>
      <c r="AM8" s="69">
        <v>1.2227377734324696</v>
      </c>
      <c r="AN8" s="69"/>
      <c r="AO8" s="69">
        <f>AM8-AK8</f>
        <v>-1.0149530123875428E-2</v>
      </c>
      <c r="AP8" s="69">
        <f>'RD T1'!E123</f>
        <v>0.63133651977530281</v>
      </c>
      <c r="AQ8" s="69">
        <f>SUM(AO8:AP8)</f>
        <v>0.62118698965142738</v>
      </c>
      <c r="AS8" t="str">
        <f>W8</f>
        <v>11 Corporate managers and directors</v>
      </c>
      <c r="AT8" s="69">
        <v>1.5064883635746602</v>
      </c>
      <c r="AU8" s="69">
        <v>1.5665760231118329</v>
      </c>
      <c r="AV8" s="69">
        <v>1.6659895255638126</v>
      </c>
      <c r="AW8" s="69">
        <v>1.5077287048692207</v>
      </c>
      <c r="AX8" s="69">
        <v>1.6206354107910048</v>
      </c>
      <c r="AY8" s="69"/>
      <c r="AZ8" s="69">
        <f>AX8-AV8</f>
        <v>-4.5354114772807819E-2</v>
      </c>
      <c r="BA8" s="69">
        <f>'RD T1'!E152</f>
        <v>0.83812682692500928</v>
      </c>
      <c r="BB8" s="69">
        <f>SUM(AZ8:BA8)</f>
        <v>0.79277271215220146</v>
      </c>
      <c r="BD8" t="str">
        <f>AH8</f>
        <v>11 Corporate managers and directors</v>
      </c>
      <c r="BE8" s="69">
        <v>3.2674820759796428</v>
      </c>
      <c r="BF8" s="69">
        <v>4.073850721195825</v>
      </c>
      <c r="BG8" s="69">
        <v>4.1518411776048154</v>
      </c>
      <c r="BH8" s="69">
        <v>3.7941105203992853</v>
      </c>
      <c r="BI8" s="69">
        <v>4.0900721170803465</v>
      </c>
      <c r="BJ8" s="69"/>
      <c r="BK8" s="69">
        <f>BI8-BG8</f>
        <v>-6.1769060524468955E-2</v>
      </c>
      <c r="BL8" s="69">
        <f>'RD T1'!E181</f>
        <v>1.7483760791633929</v>
      </c>
      <c r="BM8" s="69">
        <f>SUM(BK8:BL8)</f>
        <v>1.6866070186389239</v>
      </c>
      <c r="BO8" t="str">
        <f>AS8</f>
        <v>11 Corporate managers and directors</v>
      </c>
      <c r="BP8" s="69">
        <v>3.0161981915182725</v>
      </c>
      <c r="BQ8" s="69">
        <v>3.4696843685712975</v>
      </c>
      <c r="BR8" s="69">
        <v>3.2434276058617697</v>
      </c>
      <c r="BS8" s="69">
        <v>2.9696556305908346</v>
      </c>
      <c r="BT8" s="69">
        <v>2.6233463482520993</v>
      </c>
      <c r="BU8" s="69"/>
      <c r="BV8" s="69">
        <f>BT8-BR8</f>
        <v>-0.62008125760967037</v>
      </c>
      <c r="BW8" s="69">
        <f>'RD T1'!E210</f>
        <v>1.3937805293498327</v>
      </c>
      <c r="BX8" s="69">
        <f>SUM(BV8:BW8)</f>
        <v>0.77369927174016229</v>
      </c>
      <c r="BZ8" t="str">
        <f>BD8</f>
        <v>11 Corporate managers and directors</v>
      </c>
      <c r="CA8" s="69">
        <v>2.1489593024571367</v>
      </c>
      <c r="CB8" s="69">
        <v>2.2699927726203408</v>
      </c>
      <c r="CC8" s="69">
        <v>2.3524662843909714</v>
      </c>
      <c r="CD8" s="69">
        <v>1.9284671695680522</v>
      </c>
      <c r="CE8" s="69">
        <v>1.4178189020209127</v>
      </c>
      <c r="CF8" s="69"/>
      <c r="CG8" s="69">
        <f>CE8-CC8</f>
        <v>-0.93464738237005873</v>
      </c>
      <c r="CH8" s="69">
        <f>'RD T1'!E239</f>
        <v>0.81227510052766361</v>
      </c>
      <c r="CI8" s="69">
        <f>SUM(CG8:CH8)</f>
        <v>-0.12237228184239513</v>
      </c>
      <c r="CK8" t="str">
        <f>BO8</f>
        <v>11 Corporate managers and directors</v>
      </c>
      <c r="CL8" s="69">
        <v>0.63619916230224327</v>
      </c>
      <c r="CM8" s="69">
        <v>0.69951568746358295</v>
      </c>
      <c r="CN8" s="69">
        <v>0.75717219595611374</v>
      </c>
      <c r="CO8" s="69">
        <v>0.45797518983797098</v>
      </c>
      <c r="CP8" s="69">
        <v>0.36803214173311066</v>
      </c>
      <c r="CQ8" s="69"/>
      <c r="CR8" s="69">
        <f>CP8-CN8</f>
        <v>-0.38914005422300307</v>
      </c>
      <c r="CS8" s="69">
        <f>'RD T1'!E268</f>
        <v>0.1594893588974941</v>
      </c>
      <c r="CT8" s="69">
        <f>SUM(CR8:CS8)</f>
        <v>-0.22965069532550897</v>
      </c>
    </row>
    <row r="9" spans="1:98" x14ac:dyDescent="0.2">
      <c r="A9" s="10" t="str">
        <f>name!D5</f>
        <v>12 Other managers and proprietors</v>
      </c>
      <c r="B9" s="69">
        <v>6.9234921736693031E-2</v>
      </c>
      <c r="C9" s="69">
        <v>9.9353316699836824E-2</v>
      </c>
      <c r="D9" s="69">
        <v>8.8579536891542854E-2</v>
      </c>
      <c r="E9" s="69">
        <v>0.14457749063885955</v>
      </c>
      <c r="F9" s="69">
        <v>0.25351400073204083</v>
      </c>
      <c r="H9" s="69">
        <f t="shared" ref="H9:H32" si="26">F9-D9</f>
        <v>0.16493446384049798</v>
      </c>
      <c r="I9" s="69">
        <f>'RD T1'!E37</f>
        <v>0.10454024190630111</v>
      </c>
      <c r="J9" s="69">
        <f t="shared" ref="J9:J32" si="27">SUM(H9:I9)</f>
        <v>0.2694747057467991</v>
      </c>
      <c r="L9" t="str">
        <f t="shared" ref="L9:L32" si="28">A9</f>
        <v>12 Other managers and proprietors</v>
      </c>
      <c r="M9" s="69">
        <v>0.6111184340640885</v>
      </c>
      <c r="N9" s="69">
        <v>0.86171711761996639</v>
      </c>
      <c r="O9" s="69">
        <v>0.87379088949307493</v>
      </c>
      <c r="P9" s="69">
        <v>1.3914726333171614</v>
      </c>
      <c r="Q9" s="69">
        <v>2.4410042827146303</v>
      </c>
      <c r="S9" s="69">
        <f t="shared" ref="S9:S35" si="29">Q9-O9</f>
        <v>1.5672133932215555</v>
      </c>
      <c r="T9" s="69">
        <f>'RD T1'!E66</f>
        <v>0.97662662879750051</v>
      </c>
      <c r="U9" s="69">
        <f t="shared" ref="U9:U32" si="30">SUM(S9:T9)</f>
        <v>2.5438400220190562</v>
      </c>
      <c r="W9" t="str">
        <f t="shared" ref="W9:W32" si="31">A9</f>
        <v>12 Other managers and proprietors</v>
      </c>
      <c r="X9" s="69">
        <v>1.6802733828832053</v>
      </c>
      <c r="Y9" s="69">
        <v>1.7044576135489078</v>
      </c>
      <c r="Z9" s="69">
        <v>1.926965705917284</v>
      </c>
      <c r="AA9" s="69">
        <v>2.5221353671713072</v>
      </c>
      <c r="AB9" s="69">
        <v>3.241517540514625</v>
      </c>
      <c r="AC9" s="69"/>
      <c r="AD9" s="69">
        <f t="shared" ref="AD9:AD32" si="32">AB9-Z9</f>
        <v>1.314551834597341</v>
      </c>
      <c r="AE9" s="69">
        <f>'RD T1'!E95</f>
        <v>1.80481640113616</v>
      </c>
      <c r="AF9" s="69">
        <f t="shared" ref="AF9:AF32" si="33">SUM(AD9:AE9)</f>
        <v>3.1193682357335009</v>
      </c>
      <c r="AH9" t="str">
        <f t="shared" ref="AH9:AH32" si="34">L9</f>
        <v>12 Other managers and proprietors</v>
      </c>
      <c r="AI9" s="69">
        <v>0.49952521519418891</v>
      </c>
      <c r="AJ9" s="69">
        <v>0.49237524858922493</v>
      </c>
      <c r="AK9" s="69">
        <v>0.58269234791266056</v>
      </c>
      <c r="AL9" s="69">
        <v>0.70958824126648845</v>
      </c>
      <c r="AM9" s="69">
        <v>0.89739429517925162</v>
      </c>
      <c r="AN9" s="69"/>
      <c r="AO9" s="69">
        <f t="shared" ref="AO9:AO32" si="35">AM9-AK9</f>
        <v>0.31470194726659106</v>
      </c>
      <c r="AP9" s="69">
        <f>'RD T1'!E124</f>
        <v>0.49929553242705876</v>
      </c>
      <c r="AQ9" s="69">
        <f t="shared" ref="AQ9:AQ32" si="36">SUM(AO9:AP9)</f>
        <v>0.81399747969364977</v>
      </c>
      <c r="AS9" t="str">
        <f t="shared" ref="AS9:AS32" si="37">W9</f>
        <v>12 Other managers and proprietors</v>
      </c>
      <c r="AT9" s="69">
        <v>0.55885344469817033</v>
      </c>
      <c r="AU9" s="69">
        <v>0.54911334576622461</v>
      </c>
      <c r="AV9" s="69">
        <v>0.62211676575976294</v>
      </c>
      <c r="AW9" s="69">
        <v>0.78334575267465045</v>
      </c>
      <c r="AX9" s="69">
        <v>0.94994175940472403</v>
      </c>
      <c r="AY9" s="69"/>
      <c r="AZ9" s="69">
        <f t="shared" ref="AZ9:AZ32" si="38">AX9-AV9</f>
        <v>0.32782499364496109</v>
      </c>
      <c r="BA9" s="69">
        <f>'RD T1'!E153</f>
        <v>0.50424811522636426</v>
      </c>
      <c r="BB9" s="69">
        <f t="shared" ref="BB9:BB32" si="39">SUM(AZ9:BA9)</f>
        <v>0.83207310887132535</v>
      </c>
      <c r="BD9" t="str">
        <f t="shared" ref="BD9:BD32" si="40">AH9</f>
        <v>12 Other managers and proprietors</v>
      </c>
      <c r="BE9" s="69">
        <v>1.4803328033747036</v>
      </c>
      <c r="BF9" s="69">
        <v>1.5640267355142095</v>
      </c>
      <c r="BG9" s="69">
        <v>1.5411954262511238</v>
      </c>
      <c r="BH9" s="69">
        <v>1.8612822426801945</v>
      </c>
      <c r="BI9" s="69">
        <v>2.0314360793918831</v>
      </c>
      <c r="BJ9" s="69"/>
      <c r="BK9" s="69">
        <f t="shared" ref="BK9:BK32" si="41">BI9-BG9</f>
        <v>0.49024065314075926</v>
      </c>
      <c r="BL9" s="69">
        <f>'RD T1'!E182</f>
        <v>0.88518148687722553</v>
      </c>
      <c r="BM9" s="69">
        <f t="shared" ref="BM9:BM32" si="42">SUM(BK9:BL9)</f>
        <v>1.3754221400179847</v>
      </c>
      <c r="BO9" t="str">
        <f t="shared" ref="BO9:BO32" si="43">AS9</f>
        <v>12 Other managers and proprietors</v>
      </c>
      <c r="BP9" s="69">
        <v>1.6719367268999115</v>
      </c>
      <c r="BQ9" s="69">
        <v>1.7577171159373597</v>
      </c>
      <c r="BR9" s="69">
        <v>1.7042932777569777</v>
      </c>
      <c r="BS9" s="69">
        <v>2.1619268432149576</v>
      </c>
      <c r="BT9" s="69">
        <v>2.1061271227112721</v>
      </c>
      <c r="BU9" s="69"/>
      <c r="BV9" s="69">
        <f t="shared" ref="BV9:BV32" si="44">BT9-BR9</f>
        <v>0.40183384495429442</v>
      </c>
      <c r="BW9" s="69">
        <f>'RD T1'!E211</f>
        <v>1.2220581338764211</v>
      </c>
      <c r="BX9" s="69">
        <f t="shared" ref="BX9:BX32" si="45">SUM(BV9:BW9)</f>
        <v>1.6238919788307156</v>
      </c>
      <c r="BZ9" t="str">
        <f t="shared" ref="BZ9:BZ32" si="46">BD9</f>
        <v>12 Other managers and proprietors</v>
      </c>
      <c r="CA9" s="69">
        <v>1.1224396770142955</v>
      </c>
      <c r="CB9" s="69">
        <v>1.1037173570634675</v>
      </c>
      <c r="CC9" s="69">
        <v>1.1078597841995967</v>
      </c>
      <c r="CD9" s="69">
        <v>1.1608420335231051</v>
      </c>
      <c r="CE9" s="69">
        <v>0.84693966870658111</v>
      </c>
      <c r="CF9" s="69"/>
      <c r="CG9" s="69">
        <f t="shared" ref="CG9:CG32" si="47">CE9-CC9</f>
        <v>-0.26092011549301564</v>
      </c>
      <c r="CH9" s="69">
        <f>'RD T1'!E240</f>
        <v>0.52046072559066847</v>
      </c>
      <c r="CI9" s="69">
        <f t="shared" ref="CI9:CI32" si="48">SUM(CG9:CH9)</f>
        <v>0.25954061009765284</v>
      </c>
      <c r="CK9" t="str">
        <f t="shared" ref="CK9:CK32" si="49">BO9</f>
        <v>12 Other managers and proprietors</v>
      </c>
      <c r="CL9" s="69">
        <v>0.56187371952841048</v>
      </c>
      <c r="CM9" s="69">
        <v>0.51557993683525571</v>
      </c>
      <c r="CN9" s="69">
        <v>0.51869979796318877</v>
      </c>
      <c r="CO9" s="69">
        <v>0.47677322462407917</v>
      </c>
      <c r="CP9" s="69">
        <v>0.33256942665684791</v>
      </c>
      <c r="CQ9" s="69"/>
      <c r="CR9" s="69">
        <f t="shared" ref="CR9:CR32" si="50">CP9-CN9</f>
        <v>-0.18613037130634086</v>
      </c>
      <c r="CS9" s="69">
        <f>'RD T1'!E269</f>
        <v>0.16540555381359137</v>
      </c>
      <c r="CT9" s="69">
        <f t="shared" ref="CT9:CT32" si="51">SUM(CR9:CS9)</f>
        <v>-2.0724817492749487E-2</v>
      </c>
    </row>
    <row r="10" spans="1:98" x14ac:dyDescent="0.2">
      <c r="A10" s="10" t="str">
        <f>name!D6</f>
        <v>21 Science, research, engineering and technology professionals</v>
      </c>
      <c r="B10" s="69">
        <v>0.6096502410031045</v>
      </c>
      <c r="C10" s="69">
        <v>0.89744771439562188</v>
      </c>
      <c r="D10" s="69">
        <v>0.81884138084806002</v>
      </c>
      <c r="E10" s="69">
        <v>1.0519120997697342</v>
      </c>
      <c r="F10" s="69">
        <v>1.4837418040941293</v>
      </c>
      <c r="G10" s="11"/>
      <c r="H10" s="69">
        <f t="shared" si="26"/>
        <v>0.66490042324606924</v>
      </c>
      <c r="I10" s="69">
        <f>'RD T1'!E38</f>
        <v>0.4225557134380315</v>
      </c>
      <c r="J10" s="69">
        <f t="shared" si="27"/>
        <v>1.0874561366841007</v>
      </c>
      <c r="L10" t="str">
        <f t="shared" si="28"/>
        <v>21 Science, research, engineering and technology professionals</v>
      </c>
      <c r="M10" s="69">
        <v>2.2677295258462062</v>
      </c>
      <c r="N10" s="69">
        <v>3.4069845234339327</v>
      </c>
      <c r="O10" s="69">
        <v>3.2443463090104712</v>
      </c>
      <c r="P10" s="69">
        <v>4.2497258536525626</v>
      </c>
      <c r="Q10" s="69">
        <v>6.1088880398655983</v>
      </c>
      <c r="R10" s="11"/>
      <c r="S10" s="69">
        <f t="shared" si="29"/>
        <v>2.8645417308551271</v>
      </c>
      <c r="T10" s="69">
        <f>'RD T1'!E67</f>
        <v>1.8012540505020449</v>
      </c>
      <c r="U10" s="69">
        <f t="shared" si="30"/>
        <v>4.665795781357172</v>
      </c>
      <c r="W10" t="str">
        <f t="shared" si="31"/>
        <v>21 Science, research, engineering and technology professionals</v>
      </c>
      <c r="X10" s="69">
        <v>5.1790706717774961</v>
      </c>
      <c r="Y10" s="69">
        <v>5.4279792703695673</v>
      </c>
      <c r="Z10" s="69">
        <v>5.9897533087859589</v>
      </c>
      <c r="AA10" s="69">
        <v>6.1132108669091982</v>
      </c>
      <c r="AB10" s="69">
        <v>6.364197636718842</v>
      </c>
      <c r="AC10" s="69"/>
      <c r="AD10" s="69">
        <f t="shared" si="32"/>
        <v>0.37444432793288307</v>
      </c>
      <c r="AE10" s="69">
        <f>'RD T1'!E96</f>
        <v>2.4398959633132082</v>
      </c>
      <c r="AF10" s="69">
        <f t="shared" si="33"/>
        <v>2.8143402912460913</v>
      </c>
      <c r="AH10" t="str">
        <f t="shared" si="34"/>
        <v>21 Science, research, engineering and technology professionals</v>
      </c>
      <c r="AI10" s="69">
        <v>0.56412339077796603</v>
      </c>
      <c r="AJ10" s="69">
        <v>0.56417517303668951</v>
      </c>
      <c r="AK10" s="69">
        <v>0.64671965125461361</v>
      </c>
      <c r="AL10" s="69">
        <v>0.65442999267208657</v>
      </c>
      <c r="AM10" s="69">
        <v>0.70915371546232853</v>
      </c>
      <c r="AN10" s="69"/>
      <c r="AO10" s="69">
        <f t="shared" si="35"/>
        <v>6.2434064207714912E-2</v>
      </c>
      <c r="AP10" s="69">
        <f>'RD T1'!E125</f>
        <v>0.25600198448066902</v>
      </c>
      <c r="AQ10" s="69">
        <f t="shared" si="36"/>
        <v>0.31843604868838393</v>
      </c>
      <c r="AS10" t="str">
        <f t="shared" si="37"/>
        <v>21 Science, research, engineering and technology professionals</v>
      </c>
      <c r="AT10" s="69">
        <v>1.5912760762148981</v>
      </c>
      <c r="AU10" s="69">
        <v>1.6318920193134394</v>
      </c>
      <c r="AV10" s="69">
        <v>1.8074062254958683</v>
      </c>
      <c r="AW10" s="69">
        <v>1.7130851392550528</v>
      </c>
      <c r="AX10" s="69">
        <v>1.690197742343968</v>
      </c>
      <c r="AY10" s="69"/>
      <c r="AZ10" s="69">
        <f t="shared" si="38"/>
        <v>-0.11720848315190024</v>
      </c>
      <c r="BA10" s="69">
        <f>'RD T1'!E154</f>
        <v>0.60515748068335828</v>
      </c>
      <c r="BB10" s="69">
        <f t="shared" si="39"/>
        <v>0.48794899753145804</v>
      </c>
      <c r="BD10" t="str">
        <f t="shared" si="40"/>
        <v>21 Science, research, engineering and technology professionals</v>
      </c>
      <c r="BE10" s="69">
        <v>2.0855755309475348</v>
      </c>
      <c r="BF10" s="69">
        <v>2.5334408163067974</v>
      </c>
      <c r="BG10" s="69">
        <v>2.7097598591874896</v>
      </c>
      <c r="BH10" s="69">
        <v>2.6278929362779504</v>
      </c>
      <c r="BI10" s="69">
        <v>2.676197373073617</v>
      </c>
      <c r="BJ10" s="69"/>
      <c r="BK10" s="69">
        <f t="shared" si="41"/>
        <v>-3.3562486113872581E-2</v>
      </c>
      <c r="BL10" s="69">
        <f>'RD T1'!E183</f>
        <v>0.79722969930133369</v>
      </c>
      <c r="BM10" s="69">
        <f t="shared" si="42"/>
        <v>0.76366721318746111</v>
      </c>
      <c r="BO10" t="str">
        <f t="shared" si="43"/>
        <v>21 Science, research, engineering and technology professionals</v>
      </c>
      <c r="BP10" s="69">
        <v>1.5980460108087362</v>
      </c>
      <c r="BQ10" s="69">
        <v>1.8744440277199066</v>
      </c>
      <c r="BR10" s="69">
        <v>1.8970511201562694</v>
      </c>
      <c r="BS10" s="69">
        <v>1.8823646939378236</v>
      </c>
      <c r="BT10" s="69">
        <v>1.6489837262069762</v>
      </c>
      <c r="BU10" s="69"/>
      <c r="BV10" s="69">
        <f t="shared" si="44"/>
        <v>-0.24806739394929322</v>
      </c>
      <c r="BW10" s="69">
        <f>'RD T1'!E212</f>
        <v>0.62879622603930929</v>
      </c>
      <c r="BX10" s="69">
        <f t="shared" si="45"/>
        <v>0.38072883209001607</v>
      </c>
      <c r="BZ10" t="str">
        <f t="shared" si="46"/>
        <v>21 Science, research, engineering and technology professionals</v>
      </c>
      <c r="CA10" s="69">
        <v>0.95744953143078526</v>
      </c>
      <c r="CB10" s="69">
        <v>1.0427997581198385</v>
      </c>
      <c r="CC10" s="69">
        <v>1.1350964251737095</v>
      </c>
      <c r="CD10" s="69">
        <v>1.002621253457431</v>
      </c>
      <c r="CE10" s="69">
        <v>0.70978262983938334</v>
      </c>
      <c r="CF10" s="69"/>
      <c r="CG10" s="69">
        <f t="shared" si="47"/>
        <v>-0.42531379533432612</v>
      </c>
      <c r="CH10" s="69">
        <f>'RD T1'!E241</f>
        <v>0.28583850747873163</v>
      </c>
      <c r="CI10" s="69">
        <f t="shared" si="48"/>
        <v>-0.13947528785559449</v>
      </c>
      <c r="CK10" t="str">
        <f t="shared" si="49"/>
        <v>21 Science, research, engineering and technology professionals</v>
      </c>
      <c r="CL10" s="69">
        <v>0.33199874837579968</v>
      </c>
      <c r="CM10" s="69">
        <v>0.39144344302194578</v>
      </c>
      <c r="CN10" s="69">
        <v>0.44920833701113433</v>
      </c>
      <c r="CO10" s="69">
        <v>0.35307746312950899</v>
      </c>
      <c r="CP10" s="69">
        <v>0.27203525755966945</v>
      </c>
      <c r="CQ10" s="69"/>
      <c r="CR10" s="69">
        <f t="shared" si="50"/>
        <v>-0.17717307945146488</v>
      </c>
      <c r="CS10" s="69">
        <f>'RD T1'!E270</f>
        <v>0.10347029962702599</v>
      </c>
      <c r="CT10" s="69">
        <f t="shared" si="51"/>
        <v>-7.3702779824438888E-2</v>
      </c>
    </row>
    <row r="11" spans="1:98" x14ac:dyDescent="0.2">
      <c r="A11" s="10" t="str">
        <f>name!D7</f>
        <v>22 Health professionals</v>
      </c>
      <c r="B11" s="69">
        <v>0.72052385850984935</v>
      </c>
      <c r="C11" s="69">
        <v>1.1794803748946787</v>
      </c>
      <c r="D11" s="69">
        <v>1.1531347753901351</v>
      </c>
      <c r="E11" s="69">
        <v>1.5605620684263748</v>
      </c>
      <c r="F11" s="69">
        <v>2.3496462046574198</v>
      </c>
      <c r="G11" s="11"/>
      <c r="H11" s="69">
        <f t="shared" si="26"/>
        <v>1.1965114292672847</v>
      </c>
      <c r="I11" s="69">
        <f>'RD T1'!E39</f>
        <v>0.84443097088516117</v>
      </c>
      <c r="J11" s="69">
        <f t="shared" si="27"/>
        <v>2.0409424001524457</v>
      </c>
      <c r="L11" t="str">
        <f t="shared" si="28"/>
        <v>22 Health professionals</v>
      </c>
      <c r="M11" s="69">
        <v>2.1354782495852276</v>
      </c>
      <c r="N11" s="69">
        <v>3.4849505162104837</v>
      </c>
      <c r="O11" s="69">
        <v>3.4345679539805465</v>
      </c>
      <c r="P11" s="69">
        <v>4.4858298453241057</v>
      </c>
      <c r="Q11" s="69">
        <v>6.5554922509197002</v>
      </c>
      <c r="R11" s="11"/>
      <c r="S11" s="69">
        <f t="shared" si="29"/>
        <v>3.1209242969391537</v>
      </c>
      <c r="T11" s="69">
        <f>'RD T1'!E68</f>
        <v>2.5245480066203601</v>
      </c>
      <c r="U11" s="69">
        <f t="shared" si="30"/>
        <v>5.6454723035595133</v>
      </c>
      <c r="W11" t="str">
        <f t="shared" si="31"/>
        <v>22 Health professionals</v>
      </c>
      <c r="X11" s="69">
        <v>5.4149814722854472</v>
      </c>
      <c r="Y11" s="69">
        <v>6.1952819546667586</v>
      </c>
      <c r="Z11" s="69">
        <v>6.5879725289770139</v>
      </c>
      <c r="AA11" s="69">
        <v>7.2954837797142691</v>
      </c>
      <c r="AB11" s="69">
        <v>7.7199171956599466</v>
      </c>
      <c r="AC11" s="69"/>
      <c r="AD11" s="69">
        <f t="shared" si="32"/>
        <v>1.1319446666829327</v>
      </c>
      <c r="AE11" s="69">
        <f>'RD T1'!E97</f>
        <v>4.3186440428630304</v>
      </c>
      <c r="AF11" s="69">
        <f t="shared" si="33"/>
        <v>5.4505887095459631</v>
      </c>
      <c r="AH11" t="str">
        <f t="shared" si="34"/>
        <v>22 Health professionals</v>
      </c>
      <c r="AI11" s="69">
        <v>2.8827923917956797</v>
      </c>
      <c r="AJ11" s="69">
        <v>2.2916694317638346</v>
      </c>
      <c r="AK11" s="69">
        <v>2.2399180439599635</v>
      </c>
      <c r="AL11" s="69">
        <v>1.3471650157337978</v>
      </c>
      <c r="AM11" s="69">
        <v>0.4725628781178155</v>
      </c>
      <c r="AN11" s="69"/>
      <c r="AO11" s="69">
        <f t="shared" si="35"/>
        <v>-1.767355165842148</v>
      </c>
      <c r="AP11" s="69">
        <f>'RD T1'!E126</f>
        <v>0.45082478474204529</v>
      </c>
      <c r="AQ11" s="69">
        <f t="shared" si="36"/>
        <v>-1.3165303811001028</v>
      </c>
      <c r="AS11" t="str">
        <f t="shared" si="37"/>
        <v>22 Health professionals</v>
      </c>
      <c r="AT11" s="69">
        <v>0.33893989462369983</v>
      </c>
      <c r="AU11" s="69">
        <v>0.3691120965679619</v>
      </c>
      <c r="AV11" s="69">
        <v>0.41760238974203329</v>
      </c>
      <c r="AW11" s="69">
        <v>0.439146744992639</v>
      </c>
      <c r="AX11" s="69">
        <v>0.46852726195402683</v>
      </c>
      <c r="AY11" s="69"/>
      <c r="AZ11" s="69">
        <f t="shared" si="38"/>
        <v>5.0924872211993544E-2</v>
      </c>
      <c r="BA11" s="69">
        <f>'RD T1'!E155</f>
        <v>0.22886545454677845</v>
      </c>
      <c r="BB11" s="69">
        <f t="shared" si="39"/>
        <v>0.27979032675877202</v>
      </c>
      <c r="BD11" t="str">
        <f t="shared" si="40"/>
        <v>22 Health professionals</v>
      </c>
      <c r="BE11" s="69">
        <v>1.4420237835735297</v>
      </c>
      <c r="BF11" s="69">
        <v>1.9445912835365795</v>
      </c>
      <c r="BG11" s="69">
        <v>1.7673983241185436</v>
      </c>
      <c r="BH11" s="69">
        <v>1.9792087127848585</v>
      </c>
      <c r="BI11" s="69">
        <v>1.8642151222526169</v>
      </c>
      <c r="BJ11" s="69"/>
      <c r="BK11" s="69">
        <f t="shared" si="41"/>
        <v>9.681679813407329E-2</v>
      </c>
      <c r="BL11" s="69">
        <f>'RD T1'!E184</f>
        <v>1.0850111327087428</v>
      </c>
      <c r="BM11" s="69">
        <f t="shared" si="42"/>
        <v>1.1818279308428161</v>
      </c>
      <c r="BO11" t="str">
        <f t="shared" si="43"/>
        <v>22 Health professionals</v>
      </c>
      <c r="BP11" s="69">
        <v>1.2504994588210343</v>
      </c>
      <c r="BQ11" s="69">
        <v>1.5250106158576104</v>
      </c>
      <c r="BR11" s="69">
        <v>1.2616460731658761</v>
      </c>
      <c r="BS11" s="69">
        <v>1.3827110826586022</v>
      </c>
      <c r="BT11" s="69">
        <v>1.1155366024068123</v>
      </c>
      <c r="BU11" s="69"/>
      <c r="BV11" s="69">
        <f t="shared" si="44"/>
        <v>-0.14610947075906378</v>
      </c>
      <c r="BW11" s="69">
        <f>'RD T1'!E213</f>
        <v>0.67405425263122332</v>
      </c>
      <c r="BX11" s="69">
        <f t="shared" si="45"/>
        <v>0.52794478187215954</v>
      </c>
      <c r="BZ11" t="str">
        <f t="shared" si="46"/>
        <v>22 Health professionals</v>
      </c>
      <c r="CA11" s="69">
        <v>0.67313427738584075</v>
      </c>
      <c r="CB11" s="69">
        <v>0.80928929814494455</v>
      </c>
      <c r="CC11" s="69">
        <v>0.61058283855761797</v>
      </c>
      <c r="CD11" s="69">
        <v>0.54323795768190564</v>
      </c>
      <c r="CE11" s="69">
        <v>0.2650078776784684</v>
      </c>
      <c r="CF11" s="69"/>
      <c r="CG11" s="69">
        <f t="shared" si="47"/>
        <v>-0.34557496087914957</v>
      </c>
      <c r="CH11" s="69">
        <f>'RD T1'!E242</f>
        <v>0.19793706619604742</v>
      </c>
      <c r="CI11" s="69">
        <f t="shared" si="48"/>
        <v>-0.14763789468310215</v>
      </c>
      <c r="CK11" t="str">
        <f t="shared" si="49"/>
        <v>22 Health professionals</v>
      </c>
      <c r="CL11" s="69">
        <v>0.12720912404360987</v>
      </c>
      <c r="CM11" s="69">
        <v>0.14755328776025792</v>
      </c>
      <c r="CN11" s="69">
        <v>0.18465740255119448</v>
      </c>
      <c r="CO11" s="69">
        <v>0.17066106821050764</v>
      </c>
      <c r="CP11" s="69">
        <v>0.19895897779632424</v>
      </c>
      <c r="CQ11" s="69"/>
      <c r="CR11" s="69">
        <f t="shared" si="50"/>
        <v>1.4301575245129761E-2</v>
      </c>
      <c r="CS11" s="69">
        <f>'RD T1'!E271</f>
        <v>8.2015714981120022E-2</v>
      </c>
      <c r="CT11" s="69">
        <f t="shared" si="51"/>
        <v>9.6317290226249783E-2</v>
      </c>
    </row>
    <row r="12" spans="1:98" x14ac:dyDescent="0.2">
      <c r="A12" s="10" t="str">
        <f>name!D8</f>
        <v>23 Teaching and other educational professionals</v>
      </c>
      <c r="B12" s="69">
        <v>0.9255818999729315</v>
      </c>
      <c r="C12" s="69">
        <v>1.1757862329110231</v>
      </c>
      <c r="D12" s="69">
        <v>1.2100125254603178</v>
      </c>
      <c r="E12" s="69">
        <v>1.4459678253671444</v>
      </c>
      <c r="F12" s="69">
        <v>1.8179321641142825</v>
      </c>
      <c r="G12" s="11"/>
      <c r="H12" s="69">
        <f t="shared" si="26"/>
        <v>0.6079196386539647</v>
      </c>
      <c r="I12" s="69">
        <f>'RD T1'!E40</f>
        <v>0.7591388295648227</v>
      </c>
      <c r="J12" s="69">
        <f t="shared" si="27"/>
        <v>1.3670584682187874</v>
      </c>
      <c r="L12" t="str">
        <f t="shared" si="28"/>
        <v>23 Teaching and other educational professionals</v>
      </c>
      <c r="M12" s="69">
        <v>5.1010359272161621</v>
      </c>
      <c r="N12" s="69">
        <v>6.7594998705811058</v>
      </c>
      <c r="O12" s="69">
        <v>7.0188095256353833</v>
      </c>
      <c r="P12" s="69">
        <v>8.2730324355614453</v>
      </c>
      <c r="Q12" s="69">
        <v>10.301064665963708</v>
      </c>
      <c r="R12" s="11"/>
      <c r="S12" s="69">
        <f t="shared" si="29"/>
        <v>3.2822551403283242</v>
      </c>
      <c r="T12" s="69">
        <f>'RD T1'!E69</f>
        <v>4.473902249792304</v>
      </c>
      <c r="U12" s="69">
        <f t="shared" si="30"/>
        <v>7.7561573901206282</v>
      </c>
      <c r="W12" t="str">
        <f t="shared" si="31"/>
        <v>23 Teaching and other educational professionals</v>
      </c>
      <c r="X12" s="69">
        <v>3.8854564321674609</v>
      </c>
      <c r="Y12" s="69">
        <v>3.1312735379573637</v>
      </c>
      <c r="Z12" s="69">
        <v>3.4970982114834608</v>
      </c>
      <c r="AA12" s="69">
        <v>2.9407336985070178</v>
      </c>
      <c r="AB12" s="69">
        <v>2.1427318190888536</v>
      </c>
      <c r="AC12" s="69"/>
      <c r="AD12" s="69">
        <f t="shared" si="32"/>
        <v>-1.3543663923946072</v>
      </c>
      <c r="AE12" s="69">
        <f>'RD T1'!E98</f>
        <v>1.4862500438414123</v>
      </c>
      <c r="AF12" s="69">
        <f t="shared" si="33"/>
        <v>0.13188365144680514</v>
      </c>
      <c r="AH12" t="str">
        <f t="shared" si="34"/>
        <v>23 Teaching and other educational professionals</v>
      </c>
      <c r="AI12" s="69">
        <v>0.54159162642213154</v>
      </c>
      <c r="AJ12" s="69">
        <v>0.27046913826563157</v>
      </c>
      <c r="AK12" s="69">
        <v>0.26472488072084688</v>
      </c>
      <c r="AL12" s="69">
        <v>0.16721373755647709</v>
      </c>
      <c r="AM12" s="69">
        <v>0.16509176397670361</v>
      </c>
      <c r="AN12" s="69"/>
      <c r="AO12" s="69">
        <f t="shared" si="35"/>
        <v>-9.9633116744143269E-2</v>
      </c>
      <c r="AP12" s="69">
        <f>'RD T1'!E127</f>
        <v>5.1885303755688575E-2</v>
      </c>
      <c r="AQ12" s="69">
        <f t="shared" si="36"/>
        <v>-4.7747812988454694E-2</v>
      </c>
      <c r="AS12" t="str">
        <f t="shared" si="37"/>
        <v>23 Teaching and other educational professionals</v>
      </c>
      <c r="AT12" s="69">
        <v>0.13275764945593055</v>
      </c>
      <c r="AU12" s="69">
        <v>0.11215034338694059</v>
      </c>
      <c r="AV12" s="69">
        <v>0.12784636434418664</v>
      </c>
      <c r="AW12" s="69">
        <v>0.10421019833443232</v>
      </c>
      <c r="AX12" s="69">
        <v>8.8094432554655877E-2</v>
      </c>
      <c r="AY12" s="69"/>
      <c r="AZ12" s="69">
        <f t="shared" si="38"/>
        <v>-3.9751931789530764E-2</v>
      </c>
      <c r="BA12" s="69">
        <f>'RD T1'!E156</f>
        <v>5.0429795800396943E-2</v>
      </c>
      <c r="BB12" s="69">
        <f t="shared" si="39"/>
        <v>1.0677864010866178E-2</v>
      </c>
      <c r="BD12" t="str">
        <f t="shared" si="40"/>
        <v>23 Teaching and other educational professionals</v>
      </c>
      <c r="BE12" s="69">
        <v>0.50563791704307837</v>
      </c>
      <c r="BF12" s="69">
        <v>0.52477806013779871</v>
      </c>
      <c r="BG12" s="69">
        <v>0.56609699467791474</v>
      </c>
      <c r="BH12" s="69">
        <v>0.56905474203626671</v>
      </c>
      <c r="BI12" s="69">
        <v>0.57379408933721909</v>
      </c>
      <c r="BJ12" s="69"/>
      <c r="BK12" s="69">
        <f t="shared" si="41"/>
        <v>7.6970946593043488E-3</v>
      </c>
      <c r="BL12" s="69">
        <f>'RD T1'!E185</f>
        <v>0.25254647798263485</v>
      </c>
      <c r="BM12" s="69">
        <f t="shared" si="42"/>
        <v>0.2602435726419392</v>
      </c>
      <c r="BO12" t="str">
        <f t="shared" si="43"/>
        <v>23 Teaching and other educational professionals</v>
      </c>
      <c r="BP12" s="69">
        <v>0.49127488270184477</v>
      </c>
      <c r="BQ12" s="69">
        <v>0.4975236866390686</v>
      </c>
      <c r="BR12" s="69">
        <v>0.44790777386031611</v>
      </c>
      <c r="BS12" s="69">
        <v>0.44198337659799397</v>
      </c>
      <c r="BT12" s="69">
        <v>0.34508371996253268</v>
      </c>
      <c r="BU12" s="69"/>
      <c r="BV12" s="69">
        <f t="shared" si="44"/>
        <v>-0.10282405389778343</v>
      </c>
      <c r="BW12" s="69">
        <f>'RD T1'!E214</f>
        <v>0.21470216551218144</v>
      </c>
      <c r="BX12" s="69">
        <f t="shared" si="45"/>
        <v>0.11187811161439801</v>
      </c>
      <c r="BZ12" t="str">
        <f t="shared" si="46"/>
        <v>23 Teaching and other educational professionals</v>
      </c>
      <c r="CA12" s="69">
        <v>0.30465380935433939</v>
      </c>
      <c r="CB12" s="69">
        <v>0.30023613047720632</v>
      </c>
      <c r="CC12" s="69">
        <v>0.30140280844284473</v>
      </c>
      <c r="CD12" s="69">
        <v>0.25906539036560966</v>
      </c>
      <c r="CE12" s="69">
        <v>0.15186077365994258</v>
      </c>
      <c r="CF12" s="69"/>
      <c r="CG12" s="69">
        <f t="shared" si="47"/>
        <v>-0.14954203478290215</v>
      </c>
      <c r="CH12" s="69">
        <f>'RD T1'!E243</f>
        <v>0.10752108353430917</v>
      </c>
      <c r="CI12" s="69">
        <f t="shared" si="48"/>
        <v>-4.202095124859298E-2</v>
      </c>
      <c r="CK12" t="str">
        <f t="shared" si="49"/>
        <v>23 Teaching and other educational professionals</v>
      </c>
      <c r="CL12" s="69">
        <v>8.7757253376274297E-2</v>
      </c>
      <c r="CM12" s="69">
        <v>9.5062063700319305E-2</v>
      </c>
      <c r="CN12" s="69">
        <v>0.13055109911739998</v>
      </c>
      <c r="CO12" s="69">
        <v>0.10129494852779584</v>
      </c>
      <c r="CP12" s="69">
        <v>7.5239765550347892E-2</v>
      </c>
      <c r="CQ12" s="69"/>
      <c r="CR12" s="69">
        <f t="shared" si="50"/>
        <v>-5.531133356705209E-2</v>
      </c>
      <c r="CS12" s="69">
        <f>'RD T1'!E272</f>
        <v>4.2637406724226778E-2</v>
      </c>
      <c r="CT12" s="69">
        <f t="shared" si="51"/>
        <v>-1.2673926842825312E-2</v>
      </c>
    </row>
    <row r="13" spans="1:98" x14ac:dyDescent="0.2">
      <c r="A13" s="10" t="str">
        <f>name!D9</f>
        <v>24 Business, media and public service professionals</v>
      </c>
      <c r="B13" s="69">
        <v>0.2041983607974393</v>
      </c>
      <c r="C13" s="69">
        <v>0.30841806370006403</v>
      </c>
      <c r="D13" s="69">
        <v>0.31286678770944942</v>
      </c>
      <c r="E13" s="69">
        <v>0.44359765603720652</v>
      </c>
      <c r="F13" s="69">
        <v>0.69293319908193129</v>
      </c>
      <c r="G13" s="11"/>
      <c r="H13" s="69">
        <f t="shared" si="26"/>
        <v>0.38006641137248187</v>
      </c>
      <c r="I13" s="69">
        <f>'RD T1'!E41</f>
        <v>0.2410248044120146</v>
      </c>
      <c r="J13" s="69">
        <f t="shared" si="27"/>
        <v>0.62109121578449644</v>
      </c>
      <c r="L13" t="str">
        <f t="shared" si="28"/>
        <v>24 Business, media and public service professionals</v>
      </c>
      <c r="M13" s="69">
        <v>2.5225962725597642</v>
      </c>
      <c r="N13" s="69">
        <v>3.9467619870259627</v>
      </c>
      <c r="O13" s="69">
        <v>3.9650032123777783</v>
      </c>
      <c r="P13" s="69">
        <v>5.1921488416073478</v>
      </c>
      <c r="Q13" s="69">
        <v>7.3493120330897197</v>
      </c>
      <c r="R13" s="11"/>
      <c r="S13" s="69">
        <f t="shared" si="29"/>
        <v>3.3843088207119414</v>
      </c>
      <c r="T13" s="69">
        <f>'RD T1'!E70</f>
        <v>2.7350063139744352</v>
      </c>
      <c r="U13" s="69">
        <f t="shared" si="30"/>
        <v>6.1193151346863761</v>
      </c>
      <c r="W13" t="str">
        <f t="shared" si="31"/>
        <v>24 Business, media and public service professionals</v>
      </c>
      <c r="X13" s="69">
        <v>5.3568583884357404</v>
      </c>
      <c r="Y13" s="69">
        <v>5.7700852711283206</v>
      </c>
      <c r="Z13" s="69">
        <v>6.7660108169609972</v>
      </c>
      <c r="AA13" s="69">
        <v>7.442193292005217</v>
      </c>
      <c r="AB13" s="69">
        <v>8.2014346280562744</v>
      </c>
      <c r="AC13" s="69"/>
      <c r="AD13" s="69">
        <f t="shared" si="32"/>
        <v>1.4354238110952773</v>
      </c>
      <c r="AE13" s="69">
        <f>'RD T1'!E99</f>
        <v>4.0092031123446237</v>
      </c>
      <c r="AF13" s="69">
        <f t="shared" si="33"/>
        <v>5.444626923439901</v>
      </c>
      <c r="AH13" t="str">
        <f t="shared" si="34"/>
        <v>24 Business, media and public service professionals</v>
      </c>
      <c r="AI13" s="69">
        <v>0.66084526129141852</v>
      </c>
      <c r="AJ13" s="69">
        <v>0.61270448752033413</v>
      </c>
      <c r="AK13" s="69">
        <v>0.73073218246391491</v>
      </c>
      <c r="AL13" s="69">
        <v>0.7036262783651922</v>
      </c>
      <c r="AM13" s="69">
        <v>0.72957906580109289</v>
      </c>
      <c r="AN13" s="69"/>
      <c r="AO13" s="69">
        <f t="shared" si="35"/>
        <v>-1.1531166628220291E-3</v>
      </c>
      <c r="AP13" s="69">
        <f>'RD T1'!E128</f>
        <v>0.2762927021192923</v>
      </c>
      <c r="AQ13" s="69">
        <f t="shared" si="36"/>
        <v>0.27513958545647027</v>
      </c>
      <c r="AS13" t="str">
        <f t="shared" si="37"/>
        <v>24 Business, media and public service professionals</v>
      </c>
      <c r="AT13" s="69">
        <v>0.90801481411776841</v>
      </c>
      <c r="AU13" s="69">
        <v>0.92136598225233812</v>
      </c>
      <c r="AV13" s="69">
        <v>1.0782006230619838</v>
      </c>
      <c r="AW13" s="69">
        <v>1.1677644238386109</v>
      </c>
      <c r="AX13" s="69">
        <v>1.2904467767166303</v>
      </c>
      <c r="AY13" s="69"/>
      <c r="AZ13" s="69">
        <f t="shared" si="38"/>
        <v>0.2122461536546465</v>
      </c>
      <c r="BA13" s="69">
        <f>'RD T1'!E157</f>
        <v>0.58526986687632188</v>
      </c>
      <c r="BB13" s="69">
        <f t="shared" si="39"/>
        <v>0.79751602053096837</v>
      </c>
      <c r="BD13" t="str">
        <f t="shared" si="40"/>
        <v>24 Business, media and public service professionals</v>
      </c>
      <c r="BE13" s="69">
        <v>2.0034168282440286</v>
      </c>
      <c r="BF13" s="69">
        <v>2.5223015817012402</v>
      </c>
      <c r="BG13" s="69">
        <v>2.7747156108237574</v>
      </c>
      <c r="BH13" s="69">
        <v>3.115363692230428</v>
      </c>
      <c r="BI13" s="69">
        <v>3.4133518016802777</v>
      </c>
      <c r="BJ13" s="69"/>
      <c r="BK13" s="69">
        <f t="shared" si="41"/>
        <v>0.63863619085652035</v>
      </c>
      <c r="BL13" s="69">
        <f>'RD T1'!E186</f>
        <v>1.3501818021011387</v>
      </c>
      <c r="BM13" s="69">
        <f t="shared" si="42"/>
        <v>1.988817992957659</v>
      </c>
      <c r="BO13" t="str">
        <f t="shared" si="43"/>
        <v>24 Business, media and public service professionals</v>
      </c>
      <c r="BP13" s="69">
        <v>1.6081929380292415</v>
      </c>
      <c r="BQ13" s="69">
        <v>1.8243496462342033</v>
      </c>
      <c r="BR13" s="69">
        <v>1.7787206104342197</v>
      </c>
      <c r="BS13" s="69">
        <v>1.878449464926023</v>
      </c>
      <c r="BT13" s="69">
        <v>1.6579285407325464</v>
      </c>
      <c r="BU13" s="69"/>
      <c r="BV13" s="69">
        <f t="shared" si="44"/>
        <v>-0.12079206970167333</v>
      </c>
      <c r="BW13" s="69">
        <f>'RD T1'!E215</f>
        <v>0.78072152712081699</v>
      </c>
      <c r="BX13" s="69">
        <f t="shared" si="45"/>
        <v>0.65992945741914366</v>
      </c>
      <c r="BZ13" t="str">
        <f t="shared" si="46"/>
        <v>24 Business, media and public service professionals</v>
      </c>
      <c r="CA13" s="69">
        <v>0.95770649418485976</v>
      </c>
      <c r="CB13" s="69">
        <v>1.0446474409151247</v>
      </c>
      <c r="CC13" s="69">
        <v>1.08906522969488</v>
      </c>
      <c r="CD13" s="69">
        <v>0.99924469900579149</v>
      </c>
      <c r="CE13" s="69">
        <v>0.63915008609361068</v>
      </c>
      <c r="CF13" s="69"/>
      <c r="CG13" s="69">
        <f t="shared" si="47"/>
        <v>-0.44991514360126927</v>
      </c>
      <c r="CH13" s="69">
        <f>'RD T1'!E244</f>
        <v>0.35238858033105902</v>
      </c>
      <c r="CI13" s="69">
        <f t="shared" si="48"/>
        <v>-9.7526563270210254E-2</v>
      </c>
      <c r="CK13" t="str">
        <f t="shared" si="49"/>
        <v>24 Business, media and public service professionals</v>
      </c>
      <c r="CL13" s="69">
        <v>0.32877922521753988</v>
      </c>
      <c r="CM13" s="69">
        <v>0.36014375261798193</v>
      </c>
      <c r="CN13" s="69">
        <v>0.43229220813791852</v>
      </c>
      <c r="CO13" s="69">
        <v>0.33105102042395051</v>
      </c>
      <c r="CP13" s="69">
        <v>0.25231637913145399</v>
      </c>
      <c r="CQ13" s="69"/>
      <c r="CR13" s="69">
        <f t="shared" si="50"/>
        <v>-0.17997582900646453</v>
      </c>
      <c r="CS13" s="69">
        <f>'RD T1'!E273</f>
        <v>0.11585958187677219</v>
      </c>
      <c r="CT13" s="69">
        <f t="shared" si="51"/>
        <v>-6.4116247129692341E-2</v>
      </c>
    </row>
    <row r="14" spans="1:98" x14ac:dyDescent="0.2">
      <c r="A14" s="10" t="str">
        <f>name!D10</f>
        <v>31 Science, engineering and technology associate professionals</v>
      </c>
      <c r="B14" s="69">
        <v>6.3303217844896995E-2</v>
      </c>
      <c r="C14" s="69">
        <v>9.7422771536995897E-2</v>
      </c>
      <c r="D14" s="69">
        <v>9.3241504906374659E-2</v>
      </c>
      <c r="E14" s="69">
        <v>0.11230519818497048</v>
      </c>
      <c r="F14" s="69">
        <v>0.18222026861568144</v>
      </c>
      <c r="G14" s="11"/>
      <c r="H14" s="69">
        <f t="shared" si="26"/>
        <v>8.8978763709306782E-2</v>
      </c>
      <c r="I14" s="69">
        <f>'RD T1'!E42</f>
        <v>5.8242901733223981E-2</v>
      </c>
      <c r="J14" s="69">
        <f t="shared" si="27"/>
        <v>0.14722166544253076</v>
      </c>
      <c r="L14" t="str">
        <f t="shared" si="28"/>
        <v>31 Science, engineering and technology associate professionals</v>
      </c>
      <c r="M14" s="69">
        <v>0.43466908534439991</v>
      </c>
      <c r="N14" s="69">
        <v>0.66028277638799371</v>
      </c>
      <c r="O14" s="69">
        <v>0.63454685352684148</v>
      </c>
      <c r="P14" s="69">
        <v>0.68216402318913705</v>
      </c>
      <c r="Q14" s="69">
        <v>0.95255955873953591</v>
      </c>
      <c r="R14" s="11"/>
      <c r="S14" s="69">
        <f t="shared" si="29"/>
        <v>0.31801270521269442</v>
      </c>
      <c r="T14" s="69">
        <f>'RD T1'!E71</f>
        <v>0.31421434536690879</v>
      </c>
      <c r="U14" s="69">
        <f t="shared" si="30"/>
        <v>0.63222705057960327</v>
      </c>
      <c r="W14" t="str">
        <f t="shared" si="31"/>
        <v>31 Science, engineering and technology associate professionals</v>
      </c>
      <c r="X14" s="69">
        <v>1.1485270585672158</v>
      </c>
      <c r="Y14" s="69">
        <v>1.2927063410565545</v>
      </c>
      <c r="Z14" s="69">
        <v>1.4269496351810582</v>
      </c>
      <c r="AA14" s="69">
        <v>1.3052649979256605</v>
      </c>
      <c r="AB14" s="69">
        <v>1.4357779305831559</v>
      </c>
      <c r="AC14" s="69"/>
      <c r="AD14" s="69">
        <f t="shared" si="32"/>
        <v>8.82829540209773E-3</v>
      </c>
      <c r="AE14" s="69">
        <f>'RD T1'!E100</f>
        <v>0.60158953216391309</v>
      </c>
      <c r="AF14" s="69">
        <f t="shared" si="33"/>
        <v>0.61041782756601082</v>
      </c>
      <c r="AH14" t="str">
        <f t="shared" si="34"/>
        <v>31 Science, engineering and technology associate professionals</v>
      </c>
      <c r="AI14" s="69">
        <v>0.20597445003801673</v>
      </c>
      <c r="AJ14" s="69">
        <v>0.23602499141759811</v>
      </c>
      <c r="AK14" s="69">
        <v>0.28228627752360713</v>
      </c>
      <c r="AL14" s="69">
        <v>0.27843973893621726</v>
      </c>
      <c r="AM14" s="69">
        <v>0.36090542139109677</v>
      </c>
      <c r="AN14" s="69"/>
      <c r="AO14" s="69">
        <f t="shared" si="35"/>
        <v>7.8619143867489638E-2</v>
      </c>
      <c r="AP14" s="69">
        <f>'RD T1'!E129</f>
        <v>0.14209394810036466</v>
      </c>
      <c r="AQ14" s="69">
        <f t="shared" si="36"/>
        <v>0.2207130919678543</v>
      </c>
      <c r="AS14" t="str">
        <f t="shared" si="37"/>
        <v>31 Science, engineering and technology associate professionals</v>
      </c>
      <c r="AT14" s="69">
        <v>0.55932008965337943</v>
      </c>
      <c r="AU14" s="69">
        <v>0.57152236401031775</v>
      </c>
      <c r="AV14" s="69">
        <v>0.62619276613663599</v>
      </c>
      <c r="AW14" s="69">
        <v>0.51397549759601813</v>
      </c>
      <c r="AX14" s="69">
        <v>0.51053367266314298</v>
      </c>
      <c r="AY14" s="69"/>
      <c r="AZ14" s="69">
        <f t="shared" si="38"/>
        <v>-0.11565909347349301</v>
      </c>
      <c r="BA14" s="69">
        <f>'RD T1'!E158</f>
        <v>0.19627153347503312</v>
      </c>
      <c r="BB14" s="69">
        <f t="shared" si="39"/>
        <v>8.0612440001540109E-2</v>
      </c>
      <c r="BD14" t="str">
        <f t="shared" si="40"/>
        <v>31 Science, engineering and technology associate professionals</v>
      </c>
      <c r="BE14" s="69">
        <v>0.86375974705306346</v>
      </c>
      <c r="BF14" s="69">
        <v>0.96122098975893677</v>
      </c>
      <c r="BG14" s="69">
        <v>1.0466572913117969</v>
      </c>
      <c r="BH14" s="69">
        <v>0.82221716021772617</v>
      </c>
      <c r="BI14" s="69">
        <v>0.69187852374576297</v>
      </c>
      <c r="BJ14" s="69"/>
      <c r="BK14" s="69">
        <f t="shared" si="41"/>
        <v>-0.35477876756603388</v>
      </c>
      <c r="BL14" s="69">
        <f>'RD T1'!E187</f>
        <v>0.27754128222963242</v>
      </c>
      <c r="BM14" s="69">
        <f t="shared" si="42"/>
        <v>-7.7237485336401457E-2</v>
      </c>
      <c r="BO14" t="str">
        <f t="shared" si="43"/>
        <v>31 Science, engineering and technology associate professionals</v>
      </c>
      <c r="BP14" s="69">
        <v>0.71850186760118184</v>
      </c>
      <c r="BQ14" s="69">
        <v>0.86666766825467889</v>
      </c>
      <c r="BR14" s="69">
        <v>0.8982502969508136</v>
      </c>
      <c r="BS14" s="69">
        <v>0.78691953173913454</v>
      </c>
      <c r="BT14" s="69">
        <v>0.73702924982906459</v>
      </c>
      <c r="BU14" s="69"/>
      <c r="BV14" s="69">
        <f t="shared" si="44"/>
        <v>-0.16122104712174901</v>
      </c>
      <c r="BW14" s="69">
        <f>'RD T1'!E216</f>
        <v>0.29902283307939659</v>
      </c>
      <c r="BX14" s="69">
        <f t="shared" si="45"/>
        <v>0.13780178595764758</v>
      </c>
      <c r="BZ14" t="str">
        <f t="shared" si="46"/>
        <v>31 Science, engineering and technology associate professionals</v>
      </c>
      <c r="CA14" s="69">
        <v>0.53301027221878639</v>
      </c>
      <c r="CB14" s="69">
        <v>0.60795094826826002</v>
      </c>
      <c r="CC14" s="69">
        <v>0.70382722568896305</v>
      </c>
      <c r="CD14" s="69">
        <v>0.51690038972203622</v>
      </c>
      <c r="CE14" s="69">
        <v>0.39428126542208991</v>
      </c>
      <c r="CF14" s="69"/>
      <c r="CG14" s="69">
        <f t="shared" si="47"/>
        <v>-0.30954596026687314</v>
      </c>
      <c r="CH14" s="69">
        <f>'RD T1'!E245</f>
        <v>0.17681376202162177</v>
      </c>
      <c r="CI14" s="69">
        <f t="shared" si="48"/>
        <v>-0.13273219824525137</v>
      </c>
      <c r="CK14" t="str">
        <f t="shared" si="49"/>
        <v>31 Science, engineering and technology associate professionals</v>
      </c>
      <c r="CL14" s="69">
        <v>0.14078419657358907</v>
      </c>
      <c r="CM14" s="69">
        <v>0.16863463116087571</v>
      </c>
      <c r="CN14" s="69">
        <v>0.22226440892642285</v>
      </c>
      <c r="CO14" s="69">
        <v>0.17669573200453276</v>
      </c>
      <c r="CP14" s="69">
        <v>0.20564520145374129</v>
      </c>
      <c r="CQ14" s="69"/>
      <c r="CR14" s="69">
        <f t="shared" si="50"/>
        <v>-1.6619207472681558E-2</v>
      </c>
      <c r="CS14" s="69">
        <f>'RD T1'!E274</f>
        <v>7.4329479045544045E-2</v>
      </c>
      <c r="CT14" s="69">
        <f t="shared" si="51"/>
        <v>5.7710271572862487E-2</v>
      </c>
    </row>
    <row r="15" spans="1:98" x14ac:dyDescent="0.2">
      <c r="A15" s="10" t="str">
        <f>name!D11</f>
        <v>32 Health and social care associate professionals</v>
      </c>
      <c r="B15" s="69">
        <v>1.9270811766174442E-2</v>
      </c>
      <c r="C15" s="69">
        <v>2.8961319867249972E-2</v>
      </c>
      <c r="D15" s="69">
        <v>2.6017001995997283E-2</v>
      </c>
      <c r="E15" s="69">
        <v>3.7392535919884111E-2</v>
      </c>
      <c r="F15" s="69">
        <v>7.2662074373743238E-2</v>
      </c>
      <c r="G15" s="11"/>
      <c r="H15" s="69">
        <f t="shared" si="26"/>
        <v>4.6645072377745955E-2</v>
      </c>
      <c r="I15" s="69">
        <f>'RD T1'!E43</f>
        <v>2.6501147185069039E-2</v>
      </c>
      <c r="J15" s="69">
        <f t="shared" si="27"/>
        <v>7.3146219562815001E-2</v>
      </c>
      <c r="L15" t="str">
        <f t="shared" si="28"/>
        <v>32 Health and social care associate professionals</v>
      </c>
      <c r="M15" s="69">
        <v>0.49637631570777491</v>
      </c>
      <c r="N15" s="69">
        <v>0.81322610411137686</v>
      </c>
      <c r="O15" s="69">
        <v>0.83417242737472541</v>
      </c>
      <c r="P15" s="69">
        <v>1.0996876197516119</v>
      </c>
      <c r="Q15" s="69">
        <v>1.9376455964508013</v>
      </c>
      <c r="R15" s="11"/>
      <c r="S15" s="69">
        <f t="shared" si="29"/>
        <v>1.103473169076076</v>
      </c>
      <c r="T15" s="69">
        <f>'RD T1'!E72</f>
        <v>0.72480714851712147</v>
      </c>
      <c r="U15" s="69">
        <f t="shared" si="30"/>
        <v>1.8282803175931974</v>
      </c>
      <c r="W15" t="str">
        <f t="shared" si="31"/>
        <v>32 Health and social care associate professionals</v>
      </c>
      <c r="X15" s="69">
        <v>1.7987372506947952</v>
      </c>
      <c r="Y15" s="69">
        <v>2.0923101452354276</v>
      </c>
      <c r="Z15" s="69">
        <v>2.3378288571758739</v>
      </c>
      <c r="AA15" s="69">
        <v>2.5923862697222035</v>
      </c>
      <c r="AB15" s="69">
        <v>3.0923479400956744</v>
      </c>
      <c r="AC15" s="69"/>
      <c r="AD15" s="69">
        <f t="shared" si="32"/>
        <v>0.75451908291980052</v>
      </c>
      <c r="AE15" s="69">
        <f>'RD T1'!E101</f>
        <v>1.7645743258067805</v>
      </c>
      <c r="AF15" s="69">
        <f t="shared" si="33"/>
        <v>2.5190934087265813</v>
      </c>
      <c r="AH15" t="str">
        <f t="shared" si="34"/>
        <v>32 Health and social care associate professionals</v>
      </c>
      <c r="AI15" s="69">
        <v>1.3156295973553238</v>
      </c>
      <c r="AJ15" s="69">
        <v>1.1567185943704199</v>
      </c>
      <c r="AK15" s="69">
        <v>1.223485126059215</v>
      </c>
      <c r="AL15" s="69">
        <v>0.92121831961681022</v>
      </c>
      <c r="AM15" s="69">
        <v>0.55533841011248664</v>
      </c>
      <c r="AN15" s="69"/>
      <c r="AO15" s="69">
        <f t="shared" si="35"/>
        <v>-0.66814671594672836</v>
      </c>
      <c r="AP15" s="69">
        <f>'RD T1'!E130</f>
        <v>0.36960201478156562</v>
      </c>
      <c r="AQ15" s="69">
        <f t="shared" si="36"/>
        <v>-0.29854470116516274</v>
      </c>
      <c r="AS15" t="str">
        <f t="shared" si="37"/>
        <v>32 Health and social care associate professionals</v>
      </c>
      <c r="AT15" s="69">
        <v>0.25917193064451521</v>
      </c>
      <c r="AU15" s="69">
        <v>0.27570255021587653</v>
      </c>
      <c r="AV15" s="69">
        <v>0.32137077576591094</v>
      </c>
      <c r="AW15" s="69">
        <v>0.30637040937719162</v>
      </c>
      <c r="AX15" s="69">
        <v>0.33717883027528484</v>
      </c>
      <c r="AY15" s="69"/>
      <c r="AZ15" s="69">
        <f t="shared" si="38"/>
        <v>1.5808054509373892E-2</v>
      </c>
      <c r="BA15" s="69">
        <f>'RD T1'!E159</f>
        <v>0.18140843961901112</v>
      </c>
      <c r="BB15" s="69">
        <f t="shared" si="39"/>
        <v>0.19721649412838502</v>
      </c>
      <c r="BD15" t="str">
        <f t="shared" si="40"/>
        <v>32 Health and social care associate professionals</v>
      </c>
      <c r="BE15" s="69">
        <v>1.0144359848366913</v>
      </c>
      <c r="BF15" s="69">
        <v>1.3589241800229725</v>
      </c>
      <c r="BG15" s="69">
        <v>1.2883646982292665</v>
      </c>
      <c r="BH15" s="69">
        <v>1.3433094810684314</v>
      </c>
      <c r="BI15" s="69">
        <v>1.3690410552076679</v>
      </c>
      <c r="BJ15" s="69"/>
      <c r="BK15" s="69">
        <f t="shared" si="41"/>
        <v>8.0676356978401476E-2</v>
      </c>
      <c r="BL15" s="69">
        <f>'RD T1'!E188</f>
        <v>0.77068613891925741</v>
      </c>
      <c r="BM15" s="69">
        <f t="shared" si="42"/>
        <v>0.85136249589765889</v>
      </c>
      <c r="BO15" t="str">
        <f t="shared" si="43"/>
        <v>32 Health and social care associate professionals</v>
      </c>
      <c r="BP15" s="69">
        <v>0.92934033056653753</v>
      </c>
      <c r="BQ15" s="69">
        <v>1.1079741017879068</v>
      </c>
      <c r="BR15" s="69">
        <v>0.91581392130523753</v>
      </c>
      <c r="BS15" s="69">
        <v>0.92215057843011494</v>
      </c>
      <c r="BT15" s="69">
        <v>0.72627430335483367</v>
      </c>
      <c r="BU15" s="69"/>
      <c r="BV15" s="69">
        <f t="shared" si="44"/>
        <v>-0.18953961795040386</v>
      </c>
      <c r="BW15" s="69">
        <f>'RD T1'!E217</f>
        <v>0.4694901308776</v>
      </c>
      <c r="BX15" s="69">
        <f t="shared" si="45"/>
        <v>0.27995051292719614</v>
      </c>
      <c r="BZ15" t="str">
        <f t="shared" si="46"/>
        <v>32 Health and social care associate professionals</v>
      </c>
      <c r="CA15" s="69">
        <v>0.35783999955677048</v>
      </c>
      <c r="CB15" s="69">
        <v>0.3546104803488051</v>
      </c>
      <c r="CC15" s="69">
        <v>0.29103720627484536</v>
      </c>
      <c r="CD15" s="69">
        <v>0.23174322839264885</v>
      </c>
      <c r="CE15" s="69">
        <v>0.12662781664328063</v>
      </c>
      <c r="CF15" s="69"/>
      <c r="CG15" s="69">
        <f t="shared" si="47"/>
        <v>-0.16440938963156473</v>
      </c>
      <c r="CH15" s="69">
        <f>'RD T1'!E246</f>
        <v>8.8759335462465824E-2</v>
      </c>
      <c r="CI15" s="69">
        <f t="shared" si="48"/>
        <v>-7.565005416909891E-2</v>
      </c>
      <c r="CK15" t="str">
        <f t="shared" si="49"/>
        <v>32 Health and social care associate professionals</v>
      </c>
      <c r="CL15" s="69">
        <v>6.3643018366073223E-2</v>
      </c>
      <c r="CM15" s="69">
        <v>6.7767328572189797E-2</v>
      </c>
      <c r="CN15" s="69">
        <v>7.9351088890254454E-2</v>
      </c>
      <c r="CO15" s="69">
        <v>6.0070279521381269E-2</v>
      </c>
      <c r="CP15" s="69">
        <v>5.70378389483637E-2</v>
      </c>
      <c r="CQ15" s="69"/>
      <c r="CR15" s="69">
        <f t="shared" si="50"/>
        <v>-2.2313249941890753E-2</v>
      </c>
      <c r="CS15" s="69">
        <f>'RD T1'!E275</f>
        <v>2.5408402580089695E-2</v>
      </c>
      <c r="CT15" s="69">
        <f t="shared" si="51"/>
        <v>3.0951526381989419E-3</v>
      </c>
    </row>
    <row r="16" spans="1:98" x14ac:dyDescent="0.2">
      <c r="A16" s="10" t="str">
        <f>name!D12</f>
        <v>33 Protective service occupations</v>
      </c>
      <c r="B16" s="69">
        <v>1.1226965084251384E-2</v>
      </c>
      <c r="C16" s="69">
        <v>1.7490309443442979E-2</v>
      </c>
      <c r="D16" s="69">
        <v>1.5601541806083433E-2</v>
      </c>
      <c r="E16" s="69">
        <v>2.5985311716261384E-2</v>
      </c>
      <c r="F16" s="69">
        <v>4.851599398443926E-2</v>
      </c>
      <c r="G16" s="11"/>
      <c r="H16" s="69">
        <f t="shared" si="26"/>
        <v>3.2914452178355827E-2</v>
      </c>
      <c r="I16" s="69">
        <f>'RD T1'!E44</f>
        <v>1.1648899802334496E-2</v>
      </c>
      <c r="J16" s="69">
        <f t="shared" si="27"/>
        <v>4.4563351980690322E-2</v>
      </c>
      <c r="L16" t="str">
        <f t="shared" si="28"/>
        <v>33 Protective service occupations</v>
      </c>
      <c r="M16" s="69">
        <v>0.15836122541638378</v>
      </c>
      <c r="N16" s="69">
        <v>0.21870989261230389</v>
      </c>
      <c r="O16" s="69">
        <v>0.19943910819965313</v>
      </c>
      <c r="P16" s="69">
        <v>0.31369995638152132</v>
      </c>
      <c r="Q16" s="69">
        <v>0.54695767445853472</v>
      </c>
      <c r="R16" s="11"/>
      <c r="S16" s="69">
        <f t="shared" si="29"/>
        <v>0.34751856625888156</v>
      </c>
      <c r="T16" s="69">
        <f>'RD T1'!E73</f>
        <v>0.12004803375610879</v>
      </c>
      <c r="U16" s="69">
        <f t="shared" si="30"/>
        <v>0.46756660001499034</v>
      </c>
      <c r="W16" t="str">
        <f t="shared" si="31"/>
        <v>33 Protective service occupations</v>
      </c>
      <c r="X16" s="69">
        <v>0.75544996517908414</v>
      </c>
      <c r="Y16" s="69">
        <v>0.76295971467805657</v>
      </c>
      <c r="Z16" s="69">
        <v>0.89880540265967523</v>
      </c>
      <c r="AA16" s="69">
        <v>1.1792303819153727</v>
      </c>
      <c r="AB16" s="69">
        <v>1.7189230876902477</v>
      </c>
      <c r="AC16" s="69"/>
      <c r="AD16" s="69">
        <f t="shared" si="32"/>
        <v>0.82011768503057247</v>
      </c>
      <c r="AE16" s="69">
        <f>'RD T1'!E102</f>
        <v>0.56770749462530967</v>
      </c>
      <c r="AF16" s="69">
        <f t="shared" si="33"/>
        <v>1.387825179655882</v>
      </c>
      <c r="AH16" t="str">
        <f t="shared" si="34"/>
        <v>33 Protective service occupations</v>
      </c>
      <c r="AI16" s="69">
        <v>0.20997998375259777</v>
      </c>
      <c r="AJ16" s="69">
        <v>0.21047034362510836</v>
      </c>
      <c r="AK16" s="69">
        <v>0.24681947676712593</v>
      </c>
      <c r="AL16" s="69">
        <v>0.32103797285671465</v>
      </c>
      <c r="AM16" s="69">
        <v>0.45555693941188191</v>
      </c>
      <c r="AN16" s="69"/>
      <c r="AO16" s="69">
        <f t="shared" si="35"/>
        <v>0.20873746264475598</v>
      </c>
      <c r="AP16" s="69">
        <f>'RD T1'!E131</f>
        <v>0.13482749196466601</v>
      </c>
      <c r="AQ16" s="69">
        <f t="shared" si="36"/>
        <v>0.34356495460942199</v>
      </c>
      <c r="AS16" t="str">
        <f t="shared" si="37"/>
        <v>33 Protective service occupations</v>
      </c>
      <c r="AT16" s="69">
        <v>0.19235541179082219</v>
      </c>
      <c r="AU16" s="69">
        <v>0.17322595670336771</v>
      </c>
      <c r="AV16" s="69">
        <v>0.19998544174291683</v>
      </c>
      <c r="AW16" s="69">
        <v>0.22695003093849248</v>
      </c>
      <c r="AX16" s="69">
        <v>0.27166869875726724</v>
      </c>
      <c r="AY16" s="69"/>
      <c r="AZ16" s="69">
        <f t="shared" si="38"/>
        <v>7.168325701435041E-2</v>
      </c>
      <c r="BA16" s="69">
        <f>'RD T1'!E160</f>
        <v>9.3423645302758387E-2</v>
      </c>
      <c r="BB16" s="69">
        <f t="shared" si="39"/>
        <v>0.16510690231710878</v>
      </c>
      <c r="BD16" t="str">
        <f t="shared" si="40"/>
        <v>33 Protective service occupations</v>
      </c>
      <c r="BE16" s="69">
        <v>0.63462692822861133</v>
      </c>
      <c r="BF16" s="69">
        <v>0.63339638684555821</v>
      </c>
      <c r="BG16" s="69">
        <v>0.66314756089489602</v>
      </c>
      <c r="BH16" s="69">
        <v>0.77277585131715587</v>
      </c>
      <c r="BI16" s="69">
        <v>0.80532384839130067</v>
      </c>
      <c r="BJ16" s="69"/>
      <c r="BK16" s="69">
        <f t="shared" si="41"/>
        <v>0.14217628749640465</v>
      </c>
      <c r="BL16" s="69">
        <f>'RD T1'!E189</f>
        <v>0.19992829233935663</v>
      </c>
      <c r="BM16" s="69">
        <f t="shared" si="42"/>
        <v>0.34210457983576126</v>
      </c>
      <c r="BO16" t="str">
        <f t="shared" si="43"/>
        <v>33 Protective service occupations</v>
      </c>
      <c r="BP16" s="69">
        <v>0.80551820025702636</v>
      </c>
      <c r="BQ16" s="69">
        <v>0.84538822030809091</v>
      </c>
      <c r="BR16" s="69">
        <v>0.81808361184299205</v>
      </c>
      <c r="BS16" s="69">
        <v>0.9757025389457441</v>
      </c>
      <c r="BT16" s="69">
        <v>0.88838559198787004</v>
      </c>
      <c r="BU16" s="69"/>
      <c r="BV16" s="69">
        <f t="shared" si="44"/>
        <v>7.0301980144877985E-2</v>
      </c>
      <c r="BW16" s="69">
        <f>'RD T1'!E218</f>
        <v>0.29096736546301766</v>
      </c>
      <c r="BX16" s="69">
        <f t="shared" si="45"/>
        <v>0.36126934560789564</v>
      </c>
      <c r="BZ16" t="str">
        <f t="shared" si="46"/>
        <v>33 Protective service occupations</v>
      </c>
      <c r="CA16" s="69">
        <v>0.46155962168648845</v>
      </c>
      <c r="CB16" s="69">
        <v>0.44604450539206786</v>
      </c>
      <c r="CC16" s="69">
        <v>0.45577163934750387</v>
      </c>
      <c r="CD16" s="69">
        <v>0.47450557675126265</v>
      </c>
      <c r="CE16" s="69">
        <v>0.30408990352625709</v>
      </c>
      <c r="CF16" s="69"/>
      <c r="CG16" s="69">
        <f t="shared" si="47"/>
        <v>-0.15168173582124678</v>
      </c>
      <c r="CH16" s="69">
        <f>'RD T1'!E247</f>
        <v>0.14640972207815461</v>
      </c>
      <c r="CI16" s="69">
        <f t="shared" si="48"/>
        <v>-5.2720137430921632E-3</v>
      </c>
      <c r="CK16" t="str">
        <f t="shared" si="49"/>
        <v>33 Protective service occupations</v>
      </c>
      <c r="CL16" s="69">
        <v>0.11180723472691677</v>
      </c>
      <c r="CM16" s="69">
        <v>9.0670794091711304E-2</v>
      </c>
      <c r="CN16" s="69">
        <v>0.1009760139484828</v>
      </c>
      <c r="CO16" s="69">
        <v>7.6839272374560758E-2</v>
      </c>
      <c r="CP16" s="69">
        <v>6.0598632571669607E-2</v>
      </c>
      <c r="CQ16" s="69"/>
      <c r="CR16" s="69">
        <f t="shared" si="50"/>
        <v>-4.0377381376813189E-2</v>
      </c>
      <c r="CS16" s="69">
        <f>'RD T1'!E276</f>
        <v>1.7645755973041934E-2</v>
      </c>
      <c r="CT16" s="69">
        <f t="shared" si="51"/>
        <v>-2.2731625403771254E-2</v>
      </c>
    </row>
    <row r="17" spans="1:98" x14ac:dyDescent="0.2">
      <c r="A17" s="10" t="str">
        <f>name!D13</f>
        <v>34 Culture, media and sports occupations</v>
      </c>
      <c r="B17" s="69">
        <v>3.1421116194724631E-2</v>
      </c>
      <c r="C17" s="69">
        <v>4.8142823869887337E-2</v>
      </c>
      <c r="D17" s="69">
        <v>4.9701347917918873E-2</v>
      </c>
      <c r="E17" s="69">
        <v>6.0458819906962634E-2</v>
      </c>
      <c r="F17" s="69">
        <v>8.7885002248565117E-2</v>
      </c>
      <c r="G17" s="11"/>
      <c r="H17" s="69">
        <f t="shared" si="26"/>
        <v>3.8183654330646244E-2</v>
      </c>
      <c r="I17" s="69">
        <f>'RD T1'!E45</f>
        <v>3.3884041683335225E-2</v>
      </c>
      <c r="J17" s="69">
        <f t="shared" si="27"/>
        <v>7.2067696013981469E-2</v>
      </c>
      <c r="L17" t="str">
        <f t="shared" si="28"/>
        <v>34 Culture, media and sports occupations</v>
      </c>
      <c r="M17" s="69">
        <v>0.73782100730597655</v>
      </c>
      <c r="N17" s="69">
        <v>1.097871736112785</v>
      </c>
      <c r="O17" s="69">
        <v>1.061843941914441</v>
      </c>
      <c r="P17" s="69">
        <v>1.2057241703159698</v>
      </c>
      <c r="Q17" s="69">
        <v>1.7005323269632673</v>
      </c>
      <c r="R17" s="11"/>
      <c r="S17" s="69">
        <f t="shared" si="29"/>
        <v>0.6386883850488263</v>
      </c>
      <c r="T17" s="69">
        <f>'RD T1'!E74</f>
        <v>0.66653177377330286</v>
      </c>
      <c r="U17" s="69">
        <f t="shared" si="30"/>
        <v>1.3052201588221291</v>
      </c>
      <c r="W17" t="str">
        <f t="shared" si="31"/>
        <v>34 Culture, media and sports occupations</v>
      </c>
      <c r="X17" s="69">
        <v>2.0871462853247587</v>
      </c>
      <c r="Y17" s="69">
        <v>2.1908845240252033</v>
      </c>
      <c r="Z17" s="69">
        <v>2.2262348924833191</v>
      </c>
      <c r="AA17" s="69">
        <v>2.1669609975899324</v>
      </c>
      <c r="AB17" s="69">
        <v>2.4256126966404077</v>
      </c>
      <c r="AC17" s="69"/>
      <c r="AD17" s="69">
        <f t="shared" si="32"/>
        <v>0.19937780415708861</v>
      </c>
      <c r="AE17" s="69">
        <f>'RD T1'!E103</f>
        <v>1.0945307959182018</v>
      </c>
      <c r="AF17" s="69">
        <f t="shared" si="33"/>
        <v>1.2939086000752904</v>
      </c>
      <c r="AH17" t="str">
        <f t="shared" si="34"/>
        <v>34 Culture, media and sports occupations</v>
      </c>
      <c r="AI17" s="69">
        <v>0.28672055347037506</v>
      </c>
      <c r="AJ17" s="69">
        <v>0.25414159664214381</v>
      </c>
      <c r="AK17" s="69">
        <v>0.3049311865439161</v>
      </c>
      <c r="AL17" s="69">
        <v>0.31075553524914623</v>
      </c>
      <c r="AM17" s="69">
        <v>0.41064334053571022</v>
      </c>
      <c r="AN17" s="69"/>
      <c r="AO17" s="69">
        <f t="shared" si="35"/>
        <v>0.10571215399179412</v>
      </c>
      <c r="AP17" s="69">
        <f>'RD T1'!E132</f>
        <v>0.17618391477412057</v>
      </c>
      <c r="AQ17" s="69">
        <f t="shared" si="36"/>
        <v>0.28189606876591466</v>
      </c>
      <c r="AS17" t="str">
        <f t="shared" si="37"/>
        <v>34 Culture, media and sports occupations</v>
      </c>
      <c r="AT17" s="69">
        <v>0.35566209223931039</v>
      </c>
      <c r="AU17" s="69">
        <v>0.35444028960673185</v>
      </c>
      <c r="AV17" s="69">
        <v>0.35974197166086569</v>
      </c>
      <c r="AW17" s="69">
        <v>0.32550396794239816</v>
      </c>
      <c r="AX17" s="69">
        <v>0.34743658261745541</v>
      </c>
      <c r="AY17" s="69"/>
      <c r="AZ17" s="69">
        <f t="shared" si="38"/>
        <v>-1.2305389043410275E-2</v>
      </c>
      <c r="BA17" s="69">
        <f>'RD T1'!E161</f>
        <v>0.15752465692260351</v>
      </c>
      <c r="BB17" s="69">
        <f t="shared" si="39"/>
        <v>0.14521926787919323</v>
      </c>
      <c r="BD17" t="str">
        <f t="shared" si="40"/>
        <v>34 Culture, media and sports occupations</v>
      </c>
      <c r="BE17" s="69">
        <v>0.97447892070627395</v>
      </c>
      <c r="BF17" s="69">
        <v>1.0908223234209291</v>
      </c>
      <c r="BG17" s="69">
        <v>1.0927208762100575</v>
      </c>
      <c r="BH17" s="69">
        <v>1.0689216934374224</v>
      </c>
      <c r="BI17" s="69">
        <v>1.2090293842440194</v>
      </c>
      <c r="BJ17" s="69"/>
      <c r="BK17" s="69">
        <f t="shared" si="41"/>
        <v>0.11630850803396187</v>
      </c>
      <c r="BL17" s="69">
        <f>'RD T1'!E190</f>
        <v>0.44394229421776454</v>
      </c>
      <c r="BM17" s="69">
        <f t="shared" si="42"/>
        <v>0.56025080225172641</v>
      </c>
      <c r="BO17" t="str">
        <f t="shared" si="43"/>
        <v>34 Culture, media and sports occupations</v>
      </c>
      <c r="BP17" s="69">
        <v>0.54993957211809608</v>
      </c>
      <c r="BQ17" s="69">
        <v>0.56436540151964909</v>
      </c>
      <c r="BR17" s="69">
        <v>0.47547403637824648</v>
      </c>
      <c r="BS17" s="69">
        <v>0.40349967109645757</v>
      </c>
      <c r="BT17" s="69">
        <v>0.2765501749185364</v>
      </c>
      <c r="BU17" s="69"/>
      <c r="BV17" s="69">
        <f t="shared" si="44"/>
        <v>-0.19892386145971008</v>
      </c>
      <c r="BW17" s="69">
        <f>'RD T1'!E219</f>
        <v>0.14196476626241639</v>
      </c>
      <c r="BX17" s="69">
        <f t="shared" si="45"/>
        <v>-5.6959095197293697E-2</v>
      </c>
      <c r="BZ17" t="str">
        <f t="shared" si="46"/>
        <v>34 Culture, media and sports occupations</v>
      </c>
      <c r="CA17" s="69">
        <v>0.38458797435594499</v>
      </c>
      <c r="CB17" s="69">
        <v>0.35174214647622282</v>
      </c>
      <c r="CC17" s="69">
        <v>0.33288126823167119</v>
      </c>
      <c r="CD17" s="69">
        <v>0.23890868735822562</v>
      </c>
      <c r="CE17" s="69">
        <v>0.12846400864212293</v>
      </c>
      <c r="CF17" s="69"/>
      <c r="CG17" s="69">
        <f t="shared" si="47"/>
        <v>-0.20441725958954826</v>
      </c>
      <c r="CH17" s="69">
        <f>'RD T1'!E248</f>
        <v>7.5786747914844368E-2</v>
      </c>
      <c r="CI17" s="69">
        <f t="shared" si="48"/>
        <v>-0.12863051167470391</v>
      </c>
      <c r="CK17" t="str">
        <f t="shared" si="49"/>
        <v>34 Culture, media and sports occupations</v>
      </c>
      <c r="CL17" s="69">
        <v>0.19209583527100105</v>
      </c>
      <c r="CM17" s="69">
        <v>0.19446503332630208</v>
      </c>
      <c r="CN17" s="69">
        <v>0.20719298899745445</v>
      </c>
      <c r="CO17" s="69">
        <v>0.12879810812954862</v>
      </c>
      <c r="CP17" s="69">
        <v>0.10520981058595039</v>
      </c>
      <c r="CQ17" s="69"/>
      <c r="CR17" s="69">
        <f t="shared" si="50"/>
        <v>-0.10198317841150406</v>
      </c>
      <c r="CS17" s="69">
        <f>'RD T1'!E277</f>
        <v>4.7625326971668692E-2</v>
      </c>
      <c r="CT17" s="69">
        <f t="shared" si="51"/>
        <v>-5.4357851439835368E-2</v>
      </c>
    </row>
    <row r="18" spans="1:98" x14ac:dyDescent="0.2">
      <c r="A18" s="10" t="str">
        <f>name!D14</f>
        <v>35 Business and public service associate professionals</v>
      </c>
      <c r="B18" s="69">
        <v>0.17616277683113057</v>
      </c>
      <c r="C18" s="69">
        <v>0.24697284238725101</v>
      </c>
      <c r="D18" s="69">
        <v>0.23281580270907218</v>
      </c>
      <c r="E18" s="69">
        <v>0.29615032658364659</v>
      </c>
      <c r="F18" s="69">
        <v>0.47736530505538621</v>
      </c>
      <c r="G18" s="11"/>
      <c r="H18" s="69">
        <f t="shared" si="26"/>
        <v>0.24454950234631403</v>
      </c>
      <c r="I18" s="69">
        <f>'RD T1'!E46</f>
        <v>0.16006011026213512</v>
      </c>
      <c r="J18" s="69">
        <f t="shared" si="27"/>
        <v>0.40460961260844919</v>
      </c>
      <c r="L18" t="str">
        <f t="shared" si="28"/>
        <v>35 Business and public service associate professionals</v>
      </c>
      <c r="M18" s="69">
        <v>1.7247731163678295</v>
      </c>
      <c r="N18" s="69">
        <v>2.3530597906240986</v>
      </c>
      <c r="O18" s="69">
        <v>2.2915252759512272</v>
      </c>
      <c r="P18" s="69">
        <v>2.7643915614397572</v>
      </c>
      <c r="Q18" s="69">
        <v>4.0120529636132023</v>
      </c>
      <c r="R18" s="11"/>
      <c r="S18" s="69">
        <f t="shared" si="29"/>
        <v>1.7205276876619751</v>
      </c>
      <c r="T18" s="69">
        <f>'RD T1'!E75</f>
        <v>1.4786866257156985</v>
      </c>
      <c r="U18" s="69">
        <f t="shared" si="30"/>
        <v>3.1992143133776736</v>
      </c>
      <c r="W18" t="str">
        <f t="shared" si="31"/>
        <v>35 Business and public service associate professionals</v>
      </c>
      <c r="X18" s="69">
        <v>4.4205939454620191</v>
      </c>
      <c r="Y18" s="69">
        <v>4.2215975073243595</v>
      </c>
      <c r="Z18" s="69">
        <v>4.6835970983958255</v>
      </c>
      <c r="AA18" s="69">
        <v>4.5580565966641533</v>
      </c>
      <c r="AB18" s="69">
        <v>4.8138758779948585</v>
      </c>
      <c r="AC18" s="69"/>
      <c r="AD18" s="69">
        <f t="shared" si="32"/>
        <v>0.130278779599033</v>
      </c>
      <c r="AE18" s="69">
        <f>'RD T1'!E104</f>
        <v>2.4044137379387389</v>
      </c>
      <c r="AF18" s="69">
        <f t="shared" si="33"/>
        <v>2.5346925175377719</v>
      </c>
      <c r="AH18" t="str">
        <f t="shared" si="34"/>
        <v>35 Business and public service associate professionals</v>
      </c>
      <c r="AI18" s="69">
        <v>1.2202284239480163</v>
      </c>
      <c r="AJ18" s="69">
        <v>1.2039865934094869</v>
      </c>
      <c r="AK18" s="69">
        <v>1.3931035290414882</v>
      </c>
      <c r="AL18" s="69">
        <v>1.3682901421060925</v>
      </c>
      <c r="AM18" s="69">
        <v>1.4998467998503169</v>
      </c>
      <c r="AN18" s="69"/>
      <c r="AO18" s="69">
        <f t="shared" si="35"/>
        <v>0.10674327080882873</v>
      </c>
      <c r="AP18" s="69">
        <f>'RD T1'!E133</f>
        <v>0.70026185031343868</v>
      </c>
      <c r="AQ18" s="69">
        <f t="shared" si="36"/>
        <v>0.80700512112226741</v>
      </c>
      <c r="AS18" t="str">
        <f t="shared" si="37"/>
        <v>35 Business and public service associate professionals</v>
      </c>
      <c r="AT18" s="69">
        <v>1.1461064220720991</v>
      </c>
      <c r="AU18" s="69">
        <v>1.0934518949382765</v>
      </c>
      <c r="AV18" s="69">
        <v>1.2163383611935266</v>
      </c>
      <c r="AW18" s="69">
        <v>1.1700825367086654</v>
      </c>
      <c r="AX18" s="69">
        <v>1.2768295921787949</v>
      </c>
      <c r="AY18" s="69"/>
      <c r="AZ18" s="69">
        <f t="shared" si="38"/>
        <v>6.0491230985268318E-2</v>
      </c>
      <c r="BA18" s="69">
        <f>'RD T1'!E162</f>
        <v>0.58479607394536981</v>
      </c>
      <c r="BB18" s="69">
        <f t="shared" si="39"/>
        <v>0.64528730493063813</v>
      </c>
      <c r="BD18" t="str">
        <f t="shared" si="40"/>
        <v>35 Business and public service associate professionals</v>
      </c>
      <c r="BE18" s="69">
        <v>3.2407968844356092</v>
      </c>
      <c r="BF18" s="69">
        <v>3.506410074349064</v>
      </c>
      <c r="BG18" s="69">
        <v>3.5505093146147257</v>
      </c>
      <c r="BH18" s="69">
        <v>3.3435600848042535</v>
      </c>
      <c r="BI18" s="69">
        <v>3.251626218930912</v>
      </c>
      <c r="BJ18" s="69"/>
      <c r="BK18" s="69">
        <f t="shared" si="41"/>
        <v>-0.29888309568381377</v>
      </c>
      <c r="BL18" s="69">
        <f>'RD T1'!E191</f>
        <v>1.4001837801317851</v>
      </c>
      <c r="BM18" s="69">
        <f t="shared" si="42"/>
        <v>1.1013006844479714</v>
      </c>
      <c r="BO18" t="str">
        <f t="shared" si="43"/>
        <v>35 Business and public service associate professionals</v>
      </c>
      <c r="BP18" s="69">
        <v>2.9489570808263927</v>
      </c>
      <c r="BQ18" s="69">
        <v>2.9977382410040567</v>
      </c>
      <c r="BR18" s="69">
        <v>2.7732747577343955</v>
      </c>
      <c r="BS18" s="69">
        <v>2.5991257326344033</v>
      </c>
      <c r="BT18" s="69">
        <v>2.1972153671344832</v>
      </c>
      <c r="BU18" s="69"/>
      <c r="BV18" s="69">
        <f t="shared" si="44"/>
        <v>-0.57605939059991229</v>
      </c>
      <c r="BW18" s="69">
        <f>'RD T1'!E220</f>
        <v>1.0303880833146766</v>
      </c>
      <c r="BX18" s="69">
        <f t="shared" si="45"/>
        <v>0.45432869271476428</v>
      </c>
      <c r="BZ18" t="str">
        <f t="shared" si="46"/>
        <v>35 Business and public service associate professionals</v>
      </c>
      <c r="CA18" s="69">
        <v>1.7277027607132156</v>
      </c>
      <c r="CB18" s="69">
        <v>1.67967091126178</v>
      </c>
      <c r="CC18" s="69">
        <v>1.6482886516426913</v>
      </c>
      <c r="CD18" s="69">
        <v>1.2834436600244266</v>
      </c>
      <c r="CE18" s="69">
        <v>0.77421800834821475</v>
      </c>
      <c r="CF18" s="69"/>
      <c r="CG18" s="69">
        <f t="shared" si="47"/>
        <v>-0.87407064329447659</v>
      </c>
      <c r="CH18" s="69">
        <f>'RD T1'!E249</f>
        <v>0.42450412304107615</v>
      </c>
      <c r="CI18" s="69">
        <f t="shared" si="48"/>
        <v>-0.44956652025340044</v>
      </c>
      <c r="CK18" t="str">
        <f t="shared" si="49"/>
        <v>35 Business and public service associate professionals</v>
      </c>
      <c r="CL18" s="69">
        <v>0.55192573473822337</v>
      </c>
      <c r="CM18" s="69">
        <v>0.51919380147216598</v>
      </c>
      <c r="CN18" s="69">
        <v>0.59088384135808947</v>
      </c>
      <c r="CO18" s="69">
        <v>0.38319301909991488</v>
      </c>
      <c r="CP18" s="69">
        <v>0.35769553061615927</v>
      </c>
      <c r="CQ18" s="69"/>
      <c r="CR18" s="69">
        <f t="shared" si="50"/>
        <v>-0.23318831074193019</v>
      </c>
      <c r="CS18" s="69">
        <f>'RD T1'!E278</f>
        <v>0.13366490230523859</v>
      </c>
      <c r="CT18" s="69">
        <f t="shared" si="51"/>
        <v>-9.9523408436691607E-2</v>
      </c>
    </row>
    <row r="19" spans="1:98" x14ac:dyDescent="0.2">
      <c r="A19" s="10" t="str">
        <f>name!D15</f>
        <v>41 Administrative occupations</v>
      </c>
      <c r="B19" s="69">
        <v>0.13832418004369035</v>
      </c>
      <c r="C19" s="69">
        <v>0.18005393480130427</v>
      </c>
      <c r="D19" s="69">
        <v>0.19088613062434615</v>
      </c>
      <c r="E19" s="69">
        <v>0.24151747282930952</v>
      </c>
      <c r="F19" s="69">
        <v>0.39624776115158639</v>
      </c>
      <c r="G19" s="11"/>
      <c r="H19" s="69">
        <f t="shared" si="26"/>
        <v>0.20536163052724024</v>
      </c>
      <c r="I19" s="69">
        <f>'RD T1'!E47</f>
        <v>0.14149056428740592</v>
      </c>
      <c r="J19" s="69">
        <f t="shared" si="27"/>
        <v>0.34685219481464613</v>
      </c>
      <c r="L19" t="str">
        <f t="shared" si="28"/>
        <v>41 Administrative occupations</v>
      </c>
      <c r="M19" s="69">
        <v>1.345449872314983</v>
      </c>
      <c r="N19" s="69">
        <v>1.811106534052684</v>
      </c>
      <c r="O19" s="69">
        <v>1.9720803032001395</v>
      </c>
      <c r="P19" s="69">
        <v>2.3887203635156005</v>
      </c>
      <c r="Q19" s="69">
        <v>3.4508790069100286</v>
      </c>
      <c r="R19" s="11"/>
      <c r="S19" s="69">
        <f t="shared" si="29"/>
        <v>1.4787987037098891</v>
      </c>
      <c r="T19" s="69">
        <f>'RD T1'!E76</f>
        <v>1.3617667047369681</v>
      </c>
      <c r="U19" s="69">
        <f t="shared" si="30"/>
        <v>2.8405654084468575</v>
      </c>
      <c r="W19" t="str">
        <f t="shared" si="31"/>
        <v>41 Administrative occupations</v>
      </c>
      <c r="X19" s="69">
        <v>5.538045026190165</v>
      </c>
      <c r="Y19" s="69">
        <v>5.1244567791197273</v>
      </c>
      <c r="Z19" s="69">
        <v>6.1699482063265227</v>
      </c>
      <c r="AA19" s="69">
        <v>6.3272642356711071</v>
      </c>
      <c r="AB19" s="69">
        <v>7.3259774840214682</v>
      </c>
      <c r="AC19" s="69"/>
      <c r="AD19" s="69">
        <f t="shared" si="32"/>
        <v>1.1560292776949455</v>
      </c>
      <c r="AE19" s="69">
        <f>'RD T1'!E105</f>
        <v>3.7586273098537486</v>
      </c>
      <c r="AF19" s="69">
        <f t="shared" si="33"/>
        <v>4.9146565875486941</v>
      </c>
      <c r="AH19" t="str">
        <f t="shared" si="34"/>
        <v>41 Administrative occupations</v>
      </c>
      <c r="AI19" s="69">
        <v>1.9634086671382134</v>
      </c>
      <c r="AJ19" s="69">
        <v>1.9042243426220449</v>
      </c>
      <c r="AK19" s="69">
        <v>2.3357355748716282</v>
      </c>
      <c r="AL19" s="69">
        <v>2.3613752191100104</v>
      </c>
      <c r="AM19" s="69">
        <v>2.74087018829497</v>
      </c>
      <c r="AN19" s="69"/>
      <c r="AO19" s="69">
        <f t="shared" si="35"/>
        <v>0.40513461342334178</v>
      </c>
      <c r="AP19" s="69">
        <f>'RD T1'!E134</f>
        <v>1.4917653419805479</v>
      </c>
      <c r="AQ19" s="69">
        <f t="shared" si="36"/>
        <v>1.8968999554038897</v>
      </c>
      <c r="AS19" t="str">
        <f t="shared" si="37"/>
        <v>41 Administrative occupations</v>
      </c>
      <c r="AT19" s="69">
        <v>1.9350207678731792</v>
      </c>
      <c r="AU19" s="69">
        <v>1.7548635486344537</v>
      </c>
      <c r="AV19" s="69">
        <v>2.1373870826165229</v>
      </c>
      <c r="AW19" s="69">
        <v>2.0981831525837826</v>
      </c>
      <c r="AX19" s="69">
        <v>2.3980630519350146</v>
      </c>
      <c r="AY19" s="69"/>
      <c r="AZ19" s="69">
        <f t="shared" si="38"/>
        <v>0.26067596931849168</v>
      </c>
      <c r="BA19" s="69">
        <f>'RD T1'!E163</f>
        <v>1.223816897294649</v>
      </c>
      <c r="BB19" s="69">
        <f t="shared" si="39"/>
        <v>1.4844928666131407</v>
      </c>
      <c r="BD19" t="str">
        <f t="shared" si="40"/>
        <v>41 Administrative occupations</v>
      </c>
      <c r="BE19" s="69">
        <v>6.4387896215627372</v>
      </c>
      <c r="BF19" s="69">
        <v>6.4171823574735356</v>
      </c>
      <c r="BG19" s="69">
        <v>6.527796802017984</v>
      </c>
      <c r="BH19" s="69">
        <v>5.9922898195231351</v>
      </c>
      <c r="BI19" s="69">
        <v>5.3030375592591232</v>
      </c>
      <c r="BJ19" s="69"/>
      <c r="BK19" s="69">
        <f t="shared" si="41"/>
        <v>-1.2247592427588607</v>
      </c>
      <c r="BL19" s="69">
        <f>'RD T1'!E192</f>
        <v>2.6836254067552776</v>
      </c>
      <c r="BM19" s="69">
        <f t="shared" si="42"/>
        <v>1.4588661639964169</v>
      </c>
      <c r="BO19" t="str">
        <f t="shared" si="43"/>
        <v>41 Administrative occupations</v>
      </c>
      <c r="BP19" s="69">
        <v>8.3147283777771008</v>
      </c>
      <c r="BQ19" s="69">
        <v>7.9237662998349059</v>
      </c>
      <c r="BR19" s="69">
        <v>7.2790777237260835</v>
      </c>
      <c r="BS19" s="69">
        <v>6.6596810820528187</v>
      </c>
      <c r="BT19" s="69">
        <v>4.899057520138121</v>
      </c>
      <c r="BU19" s="69"/>
      <c r="BV19" s="69">
        <f t="shared" si="44"/>
        <v>-2.3800202035879625</v>
      </c>
      <c r="BW19" s="69">
        <f>'RD T1'!E221</f>
        <v>2.7897733596329197</v>
      </c>
      <c r="BX19" s="69">
        <f t="shared" si="45"/>
        <v>0.40975315604495721</v>
      </c>
      <c r="BZ19" t="str">
        <f t="shared" si="46"/>
        <v>41 Administrative occupations</v>
      </c>
      <c r="CA19" s="69">
        <v>4.3293502150417593</v>
      </c>
      <c r="CB19" s="69">
        <v>3.5657865331233727</v>
      </c>
      <c r="CC19" s="69">
        <v>3.2303433622099313</v>
      </c>
      <c r="CD19" s="69">
        <v>2.2494128903709947</v>
      </c>
      <c r="CE19" s="69">
        <v>0.81365863188120713</v>
      </c>
      <c r="CF19" s="69"/>
      <c r="CG19" s="69">
        <f t="shared" si="47"/>
        <v>-2.4166847303287242</v>
      </c>
      <c r="CH19" s="69">
        <f>'RD T1'!E250</f>
        <v>0.70621251153100084</v>
      </c>
      <c r="CI19" s="69">
        <f t="shared" si="48"/>
        <v>-1.7104722187977233</v>
      </c>
      <c r="CK19" t="str">
        <f t="shared" si="49"/>
        <v>41 Administrative occupations</v>
      </c>
      <c r="CL19" s="69">
        <v>1.5344114196882304</v>
      </c>
      <c r="CM19" s="69">
        <v>1.1834899400197136</v>
      </c>
      <c r="CN19" s="69">
        <v>1.3390631153475951</v>
      </c>
      <c r="CO19" s="69">
        <v>0.87396639979507951</v>
      </c>
      <c r="CP19" s="69">
        <v>0.61728185800757973</v>
      </c>
      <c r="CQ19" s="69"/>
      <c r="CR19" s="69">
        <f t="shared" si="50"/>
        <v>-0.72178125734001541</v>
      </c>
      <c r="CS19" s="69">
        <f>'RD T1'!E279</f>
        <v>0.27580659570772365</v>
      </c>
      <c r="CT19" s="69">
        <f t="shared" si="51"/>
        <v>-0.44597466163229177</v>
      </c>
    </row>
    <row r="20" spans="1:98" x14ac:dyDescent="0.2">
      <c r="A20" s="10" t="str">
        <f>name!D16</f>
        <v>42 Secretarial and related occupations</v>
      </c>
      <c r="B20" s="69">
        <v>1.0728248706966809E-2</v>
      </c>
      <c r="C20" s="69">
        <v>1.2827433385852684E-2</v>
      </c>
      <c r="D20" s="69">
        <v>1.5096623804373464E-2</v>
      </c>
      <c r="E20" s="69">
        <v>2.3362949460710863E-2</v>
      </c>
      <c r="F20" s="69">
        <v>3.7878553502451479E-2</v>
      </c>
      <c r="G20" s="11"/>
      <c r="H20" s="69">
        <f t="shared" si="26"/>
        <v>2.2781929698078015E-2</v>
      </c>
      <c r="I20" s="69">
        <f>'RD T1'!E48</f>
        <v>1.5824055466036557E-2</v>
      </c>
      <c r="J20" s="69">
        <f t="shared" si="27"/>
        <v>3.8605985164114572E-2</v>
      </c>
      <c r="L20" t="str">
        <f t="shared" si="28"/>
        <v>42 Secretarial and related occupations</v>
      </c>
      <c r="M20" s="69">
        <v>0.22157511299345117</v>
      </c>
      <c r="N20" s="69">
        <v>0.27977251295687233</v>
      </c>
      <c r="O20" s="69">
        <v>0.32136702091272373</v>
      </c>
      <c r="P20" s="69">
        <v>0.45602558417786371</v>
      </c>
      <c r="Q20" s="69">
        <v>0.41622855000828168</v>
      </c>
      <c r="R20" s="11"/>
      <c r="S20" s="69">
        <f t="shared" si="29"/>
        <v>9.486152909555795E-2</v>
      </c>
      <c r="T20" s="69">
        <f>'RD T1'!E77</f>
        <v>0.23107385581846232</v>
      </c>
      <c r="U20" s="69">
        <f t="shared" si="30"/>
        <v>0.3259353849140203</v>
      </c>
      <c r="W20" t="str">
        <f t="shared" si="31"/>
        <v>42 Secretarial and related occupations</v>
      </c>
      <c r="X20" s="69">
        <v>0.86676667499718607</v>
      </c>
      <c r="Y20" s="69">
        <v>0.77765855649476634</v>
      </c>
      <c r="Z20" s="69">
        <v>0.94466805482543059</v>
      </c>
      <c r="AA20" s="69">
        <v>1.320063063453554</v>
      </c>
      <c r="AB20" s="69">
        <v>1.7735923644934091</v>
      </c>
      <c r="AC20" s="69"/>
      <c r="AD20" s="69">
        <f t="shared" si="32"/>
        <v>0.82892430966797848</v>
      </c>
      <c r="AE20" s="69">
        <f>'RD T1'!E106</f>
        <v>0.90543583647442005</v>
      </c>
      <c r="AF20" s="69">
        <f t="shared" si="33"/>
        <v>1.7343601461423985</v>
      </c>
      <c r="AH20" t="str">
        <f t="shared" si="34"/>
        <v>42 Secretarial and related occupations</v>
      </c>
      <c r="AI20" s="69">
        <v>0.41653942848897563</v>
      </c>
      <c r="AJ20" s="69">
        <v>0.36664781235339139</v>
      </c>
      <c r="AK20" s="69">
        <v>0.45906227886146589</v>
      </c>
      <c r="AL20" s="69">
        <v>0.57012320654308113</v>
      </c>
      <c r="AM20" s="69">
        <v>0.58764018920360439</v>
      </c>
      <c r="AN20" s="69"/>
      <c r="AO20" s="69">
        <f t="shared" si="35"/>
        <v>0.1285779103421385</v>
      </c>
      <c r="AP20" s="69">
        <f>'RD T1'!E135</f>
        <v>0.34613689026896793</v>
      </c>
      <c r="AQ20" s="69">
        <f t="shared" si="36"/>
        <v>0.47471480061110644</v>
      </c>
      <c r="AS20" t="str">
        <f t="shared" si="37"/>
        <v>42 Secretarial and related occupations</v>
      </c>
      <c r="AT20" s="69">
        <v>0.34631070621841209</v>
      </c>
      <c r="AU20" s="69">
        <v>0.28482874427204247</v>
      </c>
      <c r="AV20" s="69">
        <v>0.35516702535281514</v>
      </c>
      <c r="AW20" s="69">
        <v>0.41608574269803533</v>
      </c>
      <c r="AX20" s="69">
        <v>0.41710798245051922</v>
      </c>
      <c r="AY20" s="69"/>
      <c r="AZ20" s="69">
        <f t="shared" si="38"/>
        <v>6.1940957097704086E-2</v>
      </c>
      <c r="BA20" s="69">
        <f>'RD T1'!E164</f>
        <v>0.23490242996627267</v>
      </c>
      <c r="BB20" s="69">
        <f t="shared" si="39"/>
        <v>0.29684338706397673</v>
      </c>
      <c r="BD20" t="str">
        <f t="shared" si="40"/>
        <v>42 Secretarial and related occupations</v>
      </c>
      <c r="BE20" s="69">
        <v>1.3358388435932267</v>
      </c>
      <c r="BF20" s="69">
        <v>1.2537986201591031</v>
      </c>
      <c r="BG20" s="69">
        <v>1.1813623034950955</v>
      </c>
      <c r="BH20" s="69">
        <v>1.3236660684498824</v>
      </c>
      <c r="BI20" s="69">
        <v>0.45472072802331504</v>
      </c>
      <c r="BJ20" s="69"/>
      <c r="BK20" s="69">
        <f t="shared" si="41"/>
        <v>-0.72664157547178054</v>
      </c>
      <c r="BL20" s="69">
        <f>'RD T1'!E193</f>
        <v>0.48909520677594881</v>
      </c>
      <c r="BM20" s="69">
        <f t="shared" si="42"/>
        <v>-0.23754636869583173</v>
      </c>
      <c r="BO20" t="str">
        <f t="shared" si="43"/>
        <v>42 Secretarial and related occupations</v>
      </c>
      <c r="BP20" s="69">
        <v>1.9589091014470355</v>
      </c>
      <c r="BQ20" s="69">
        <v>1.6203909259864353</v>
      </c>
      <c r="BR20" s="69">
        <v>1.3588254097956212</v>
      </c>
      <c r="BS20" s="69">
        <v>1.1881921433414995</v>
      </c>
      <c r="BT20" s="69">
        <v>0.35535932643622425</v>
      </c>
      <c r="BU20" s="69"/>
      <c r="BV20" s="69">
        <f t="shared" si="44"/>
        <v>-1.0034660833593969</v>
      </c>
      <c r="BW20" s="69">
        <f>'RD T1'!E222</f>
        <v>0.42896748090556441</v>
      </c>
      <c r="BX20" s="69">
        <f t="shared" si="45"/>
        <v>-0.57449860245383255</v>
      </c>
      <c r="BZ20" t="str">
        <f t="shared" si="46"/>
        <v>42 Secretarial and related occupations</v>
      </c>
      <c r="CA20" s="69">
        <v>1.5668962261774477</v>
      </c>
      <c r="CB20" s="69">
        <v>1.3916635980722591</v>
      </c>
      <c r="CC20" s="69">
        <v>1.1541992194488901</v>
      </c>
      <c r="CD20" s="69">
        <v>0.91666793113270839</v>
      </c>
      <c r="CE20" s="69">
        <v>0.19587170863770972</v>
      </c>
      <c r="CF20" s="69"/>
      <c r="CG20" s="69">
        <f t="shared" si="47"/>
        <v>-0.95832751081118039</v>
      </c>
      <c r="CH20" s="69">
        <f>'RD T1'!E251</f>
        <v>0.29446761830659518</v>
      </c>
      <c r="CI20" s="69">
        <f t="shared" si="48"/>
        <v>-0.66385989250458521</v>
      </c>
      <c r="CK20" t="str">
        <f t="shared" si="49"/>
        <v>42 Secretarial and related occupations</v>
      </c>
      <c r="CL20" s="69">
        <v>0.48841336068236407</v>
      </c>
      <c r="CM20" s="69">
        <v>0.41086742106495822</v>
      </c>
      <c r="CN20" s="69">
        <v>0.47340818500789855</v>
      </c>
      <c r="CO20" s="69">
        <v>0.42943158419839494</v>
      </c>
      <c r="CP20" s="69">
        <v>0.35368393765108963</v>
      </c>
      <c r="CQ20" s="69"/>
      <c r="CR20" s="69">
        <f t="shared" si="50"/>
        <v>-0.11972424735680892</v>
      </c>
      <c r="CS20" s="69">
        <f>'RD T1'!E280</f>
        <v>0.17056016517909803</v>
      </c>
      <c r="CT20" s="69">
        <f t="shared" si="51"/>
        <v>5.0835917822289106E-2</v>
      </c>
    </row>
    <row r="21" spans="1:98" x14ac:dyDescent="0.2">
      <c r="A21" s="10" t="str">
        <f>name!D17</f>
        <v>51 Skilled agricultural and related trades</v>
      </c>
      <c r="B21" s="69">
        <v>7.6502092862740937E-3</v>
      </c>
      <c r="C21" s="69">
        <v>1.1944803438454525E-2</v>
      </c>
      <c r="D21" s="69">
        <v>1.0021899063499679E-2</v>
      </c>
      <c r="E21" s="69">
        <v>1.2097609083589093E-2</v>
      </c>
      <c r="F21" s="69">
        <v>1.8735652258480534E-2</v>
      </c>
      <c r="G21" s="11"/>
      <c r="H21" s="69">
        <f t="shared" si="26"/>
        <v>8.7137531949808555E-3</v>
      </c>
      <c r="I21" s="69">
        <f>'RD T1'!E49</f>
        <v>8.8031326751565435E-3</v>
      </c>
      <c r="J21" s="69">
        <f t="shared" si="27"/>
        <v>1.7516885870137399E-2</v>
      </c>
      <c r="L21" t="str">
        <f t="shared" si="28"/>
        <v>51 Skilled agricultural and related trades</v>
      </c>
      <c r="M21" s="69">
        <v>6.6345056341210767E-2</v>
      </c>
      <c r="N21" s="69">
        <v>6.5273743037469023E-2</v>
      </c>
      <c r="O21" s="69">
        <v>5.4425684902472959E-2</v>
      </c>
      <c r="P21" s="69">
        <v>6.5273911128963538E-2</v>
      </c>
      <c r="Q21" s="69">
        <v>9.3373982532359873E-2</v>
      </c>
      <c r="R21" s="11"/>
      <c r="S21" s="69">
        <f t="shared" si="29"/>
        <v>3.8948297629886913E-2</v>
      </c>
      <c r="T21" s="69">
        <f>'RD T1'!E78</f>
        <v>3.6660591300816843E-2</v>
      </c>
      <c r="U21" s="69">
        <f t="shared" si="30"/>
        <v>7.5608888930703749E-2</v>
      </c>
      <c r="W21" t="str">
        <f t="shared" si="31"/>
        <v>51 Skilled agricultural and related trades</v>
      </c>
      <c r="X21" s="69">
        <v>0.55837394650872962</v>
      </c>
      <c r="Y21" s="69">
        <v>0.49048262789327784</v>
      </c>
      <c r="Z21" s="69">
        <v>0.4703264484424558</v>
      </c>
      <c r="AA21" s="69">
        <v>0.55006483356884184</v>
      </c>
      <c r="AB21" s="69">
        <v>0.74486925478234378</v>
      </c>
      <c r="AC21" s="69"/>
      <c r="AD21" s="69">
        <f t="shared" si="32"/>
        <v>0.27454280633988798</v>
      </c>
      <c r="AE21" s="69">
        <f>'RD T1'!E107</f>
        <v>0.40856887894094102</v>
      </c>
      <c r="AF21" s="69">
        <f t="shared" si="33"/>
        <v>0.683111685280829</v>
      </c>
      <c r="AH21" t="str">
        <f t="shared" si="34"/>
        <v>51 Skilled agricultural and related trades</v>
      </c>
      <c r="AI21" s="69">
        <v>0.20759346792237224</v>
      </c>
      <c r="AJ21" s="69">
        <v>0.19309908200239276</v>
      </c>
      <c r="AK21" s="69">
        <v>0.17601236378117369</v>
      </c>
      <c r="AL21" s="69">
        <v>0.2127257901976376</v>
      </c>
      <c r="AM21" s="69">
        <v>0.28005481151967043</v>
      </c>
      <c r="AN21" s="69"/>
      <c r="AO21" s="69">
        <f t="shared" si="35"/>
        <v>0.10404244773849675</v>
      </c>
      <c r="AP21" s="69">
        <f>'RD T1'!E136</f>
        <v>0.16159027731478454</v>
      </c>
      <c r="AQ21" s="69">
        <f t="shared" si="36"/>
        <v>0.26563272505328128</v>
      </c>
      <c r="AS21" t="str">
        <f t="shared" si="37"/>
        <v>51 Skilled agricultural and related trades</v>
      </c>
      <c r="AT21" s="69">
        <v>0.40607824973887302</v>
      </c>
      <c r="AU21" s="69">
        <v>0.34813556386032901</v>
      </c>
      <c r="AV21" s="69">
        <v>0.29449066919463274</v>
      </c>
      <c r="AW21" s="69">
        <v>0.34447315366816833</v>
      </c>
      <c r="AX21" s="69">
        <v>0.48301878235946633</v>
      </c>
      <c r="AY21" s="69"/>
      <c r="AZ21" s="69">
        <f t="shared" si="38"/>
        <v>0.18852811316483359</v>
      </c>
      <c r="BA21" s="69">
        <f>'RD T1'!E165</f>
        <v>0.23989388540333551</v>
      </c>
      <c r="BB21" s="69">
        <f t="shared" si="39"/>
        <v>0.42842199856816909</v>
      </c>
      <c r="BD21" t="str">
        <f t="shared" si="40"/>
        <v>51 Skilled agricultural and related trades</v>
      </c>
      <c r="BE21" s="69">
        <v>0.64583454507977778</v>
      </c>
      <c r="BF21" s="69">
        <v>0.6335021186561971</v>
      </c>
      <c r="BG21" s="69">
        <v>0.47825220838584359</v>
      </c>
      <c r="BH21" s="69">
        <v>0.50208816690724656</v>
      </c>
      <c r="BI21" s="69">
        <v>0.52255382995950994</v>
      </c>
      <c r="BJ21" s="69"/>
      <c r="BK21" s="69">
        <f t="shared" si="41"/>
        <v>4.430162157366635E-2</v>
      </c>
      <c r="BL21" s="69">
        <f>'RD T1'!E194</f>
        <v>0.27219331682918618</v>
      </c>
      <c r="BM21" s="69">
        <f t="shared" si="42"/>
        <v>0.31649493840285253</v>
      </c>
      <c r="BO21" t="str">
        <f t="shared" si="43"/>
        <v>51 Skilled agricultural and related trades</v>
      </c>
      <c r="BP21" s="69">
        <v>1.1080880223394276</v>
      </c>
      <c r="BQ21" s="69">
        <v>1.1068838811654131</v>
      </c>
      <c r="BR21" s="69">
        <v>0.79653986682019284</v>
      </c>
      <c r="BS21" s="69">
        <v>0.85468043039411579</v>
      </c>
      <c r="BT21" s="69">
        <v>0.79487990306115797</v>
      </c>
      <c r="BU21" s="69"/>
      <c r="BV21" s="69">
        <f t="shared" si="44"/>
        <v>-1.659963759034877E-3</v>
      </c>
      <c r="BW21" s="69">
        <f>'RD T1'!E223</f>
        <v>0.47499330733703071</v>
      </c>
      <c r="BX21" s="69">
        <f t="shared" si="45"/>
        <v>0.47333334357799584</v>
      </c>
      <c r="BZ21" t="str">
        <f t="shared" si="46"/>
        <v>51 Skilled agricultural and related trades</v>
      </c>
      <c r="CA21" s="69">
        <v>0.87466081178780952</v>
      </c>
      <c r="CB21" s="69">
        <v>0.73728309065384934</v>
      </c>
      <c r="CC21" s="69">
        <v>0.6850662036335694</v>
      </c>
      <c r="CD21" s="69">
        <v>0.67099215746890706</v>
      </c>
      <c r="CE21" s="69">
        <v>0.71377122756578892</v>
      </c>
      <c r="CF21" s="69"/>
      <c r="CG21" s="69">
        <f t="shared" si="47"/>
        <v>2.870502393221952E-2</v>
      </c>
      <c r="CH21" s="69">
        <f>'RD T1'!E252</f>
        <v>0.3204457577238029</v>
      </c>
      <c r="CI21" s="69">
        <f t="shared" si="48"/>
        <v>0.34915078165602242</v>
      </c>
      <c r="CK21" t="str">
        <f t="shared" si="49"/>
        <v>51 Skilled agricultural and related trades</v>
      </c>
      <c r="CL21" s="69">
        <v>0.95871114443496297</v>
      </c>
      <c r="CM21" s="69">
        <v>0.76937666049599951</v>
      </c>
      <c r="CN21" s="69">
        <v>0.60269944654526331</v>
      </c>
      <c r="CO21" s="69">
        <v>0.4449097881219421</v>
      </c>
      <c r="CP21" s="69">
        <v>0.20756943450660667</v>
      </c>
      <c r="CQ21" s="69"/>
      <c r="CR21" s="69">
        <f t="shared" si="50"/>
        <v>-0.39513001203865661</v>
      </c>
      <c r="CS21" s="69">
        <f>'RD T1'!E281</f>
        <v>0.14182070383089079</v>
      </c>
      <c r="CT21" s="69">
        <f t="shared" si="51"/>
        <v>-0.25330930820776582</v>
      </c>
    </row>
    <row r="22" spans="1:98" x14ac:dyDescent="0.2">
      <c r="A22" s="10" t="str">
        <f>name!D18</f>
        <v>52 Skilled metal, electrical and electronic trades</v>
      </c>
      <c r="B22" s="69">
        <v>7.4192974628452552E-3</v>
      </c>
      <c r="C22" s="69">
        <v>8.0086910194204844E-3</v>
      </c>
      <c r="D22" s="69">
        <v>5.7375165693718359E-3</v>
      </c>
      <c r="E22" s="69">
        <v>7.2358311016458565E-3</v>
      </c>
      <c r="F22" s="69">
        <v>1.0546844363293176E-2</v>
      </c>
      <c r="G22" s="11"/>
      <c r="H22" s="69">
        <f t="shared" si="26"/>
        <v>4.8093277939213405E-3</v>
      </c>
      <c r="I22" s="69">
        <f>'RD T1'!E50</f>
        <v>3.3240031437648246E-3</v>
      </c>
      <c r="J22" s="69">
        <f t="shared" si="27"/>
        <v>8.1333309376861659E-3</v>
      </c>
      <c r="L22" t="str">
        <f t="shared" si="28"/>
        <v>52 Skilled metal, electrical and electronic trades</v>
      </c>
      <c r="M22" s="69">
        <v>0.24138722243718749</v>
      </c>
      <c r="N22" s="69">
        <v>0.32555265606136968</v>
      </c>
      <c r="O22" s="69">
        <v>0.23601476491320195</v>
      </c>
      <c r="P22" s="69">
        <v>0.40656614136702829</v>
      </c>
      <c r="Q22" s="69">
        <v>0.66647213222484059</v>
      </c>
      <c r="R22" s="11"/>
      <c r="S22" s="69">
        <f t="shared" si="29"/>
        <v>0.43045736731163864</v>
      </c>
      <c r="T22" s="69">
        <f>'RD T1'!E79</f>
        <v>0.21453691089000584</v>
      </c>
      <c r="U22" s="69">
        <f t="shared" si="30"/>
        <v>0.64499427820164446</v>
      </c>
      <c r="W22" t="str">
        <f t="shared" si="31"/>
        <v>52 Skilled metal, electrical and electronic trades</v>
      </c>
      <c r="X22" s="69">
        <v>0.78197135313619981</v>
      </c>
      <c r="Y22" s="69">
        <v>0.76486806308437227</v>
      </c>
      <c r="Z22" s="69">
        <v>0.61988609308421794</v>
      </c>
      <c r="AA22" s="69">
        <v>0.78834538879032201</v>
      </c>
      <c r="AB22" s="69">
        <v>0.97475802033669345</v>
      </c>
      <c r="AC22" s="69"/>
      <c r="AD22" s="69">
        <f t="shared" si="32"/>
        <v>0.35487192725247552</v>
      </c>
      <c r="AE22" s="69">
        <f>'RD T1'!E108</f>
        <v>0.40629740475466924</v>
      </c>
      <c r="AF22" s="69">
        <f t="shared" si="33"/>
        <v>0.76116933200714476</v>
      </c>
      <c r="AH22" t="str">
        <f t="shared" si="34"/>
        <v>52 Skilled metal, electrical and electronic trades</v>
      </c>
      <c r="AI22" s="69">
        <v>0.33214779804083167</v>
      </c>
      <c r="AJ22" s="69">
        <v>0.29130646415013872</v>
      </c>
      <c r="AK22" s="69">
        <v>0.24625775484899559</v>
      </c>
      <c r="AL22" s="69">
        <v>0.27244925279413834</v>
      </c>
      <c r="AM22" s="69">
        <v>0.32878621363113453</v>
      </c>
      <c r="AN22" s="69"/>
      <c r="AO22" s="69">
        <f t="shared" si="35"/>
        <v>8.2528458782138936E-2</v>
      </c>
      <c r="AP22" s="69">
        <f>'RD T1'!E137</f>
        <v>0.12462205179767412</v>
      </c>
      <c r="AQ22" s="69">
        <f t="shared" si="36"/>
        <v>0.20715051057981304</v>
      </c>
      <c r="AS22" t="str">
        <f t="shared" si="37"/>
        <v>52 Skilled metal, electrical and electronic trades</v>
      </c>
      <c r="AT22" s="69">
        <v>1.3694254406898789</v>
      </c>
      <c r="AU22" s="69">
        <v>1.2624590031619372</v>
      </c>
      <c r="AV22" s="69">
        <v>1.1191901594756939</v>
      </c>
      <c r="AW22" s="69">
        <v>1.1861157258488773</v>
      </c>
      <c r="AX22" s="69">
        <v>1.3112929982005295</v>
      </c>
      <c r="AY22" s="69"/>
      <c r="AZ22" s="69">
        <f t="shared" si="38"/>
        <v>0.19210283872483558</v>
      </c>
      <c r="BA22" s="69">
        <f>'RD T1'!E166</f>
        <v>0.52515975489249778</v>
      </c>
      <c r="BB22" s="69">
        <f t="shared" si="39"/>
        <v>0.71726259361733335</v>
      </c>
      <c r="BD22" t="str">
        <f t="shared" si="40"/>
        <v>52 Skilled metal, electrical and electronic trades</v>
      </c>
      <c r="BE22" s="69">
        <v>6.4565133252561138</v>
      </c>
      <c r="BF22" s="69">
        <v>7.0558980628996064</v>
      </c>
      <c r="BG22" s="69">
        <v>5.980403746135039</v>
      </c>
      <c r="BH22" s="69">
        <v>6.0276639602004742</v>
      </c>
      <c r="BI22" s="69">
        <v>5.7716051033186995</v>
      </c>
      <c r="BJ22" s="69"/>
      <c r="BK22" s="69">
        <f t="shared" si="41"/>
        <v>-0.20879864281633953</v>
      </c>
      <c r="BL22" s="69">
        <f>'RD T1'!E195</f>
        <v>2.0799846417177519</v>
      </c>
      <c r="BM22" s="69">
        <f t="shared" si="42"/>
        <v>1.8711859989014124</v>
      </c>
      <c r="BO22" t="str">
        <f t="shared" si="43"/>
        <v>52 Skilled metal, electrical and electronic trades</v>
      </c>
      <c r="BP22" s="69">
        <v>4.1182408861167374</v>
      </c>
      <c r="BQ22" s="69">
        <v>4.2970531865033745</v>
      </c>
      <c r="BR22" s="69">
        <v>3.4983626631993849</v>
      </c>
      <c r="BS22" s="69">
        <v>3.4728230591085039</v>
      </c>
      <c r="BT22" s="69">
        <v>2.9753151273325718</v>
      </c>
      <c r="BU22" s="69"/>
      <c r="BV22" s="69">
        <f t="shared" si="44"/>
        <v>-0.52304753586681318</v>
      </c>
      <c r="BW22" s="69">
        <f>'RD T1'!E224</f>
        <v>1.2550699166713064</v>
      </c>
      <c r="BX22" s="69">
        <f t="shared" si="45"/>
        <v>0.73202238080449322</v>
      </c>
      <c r="BZ22" t="str">
        <f t="shared" si="46"/>
        <v>52 Skilled metal, electrical and electronic trades</v>
      </c>
      <c r="CA22" s="69">
        <v>2.1987688621657888</v>
      </c>
      <c r="CB22" s="69">
        <v>1.9661762637926463</v>
      </c>
      <c r="CC22" s="69">
        <v>1.7497314480168724</v>
      </c>
      <c r="CD22" s="69">
        <v>1.4387092433973063</v>
      </c>
      <c r="CE22" s="69">
        <v>0.7711293743446147</v>
      </c>
      <c r="CF22" s="69"/>
      <c r="CG22" s="69">
        <f t="shared" si="47"/>
        <v>-0.97860207367225771</v>
      </c>
      <c r="CH22" s="69">
        <f>'RD T1'!E253</f>
        <v>0.44328056238222763</v>
      </c>
      <c r="CI22" s="69">
        <f t="shared" si="48"/>
        <v>-0.53532151129003003</v>
      </c>
      <c r="CK22" t="str">
        <f t="shared" si="49"/>
        <v>52 Skilled metal, electrical and electronic trades</v>
      </c>
      <c r="CL22" s="69">
        <v>1.2681911336363025</v>
      </c>
      <c r="CM22" s="69">
        <v>1.0744922960357297</v>
      </c>
      <c r="CN22" s="69">
        <v>0.86969631610260834</v>
      </c>
      <c r="CO22" s="69">
        <v>0.53658680399026448</v>
      </c>
      <c r="CP22" s="69">
        <v>0.33801334823518459</v>
      </c>
      <c r="CQ22" s="69"/>
      <c r="CR22" s="69">
        <f t="shared" si="50"/>
        <v>-0.53168296786742375</v>
      </c>
      <c r="CS22" s="69">
        <f>'RD T1'!E282</f>
        <v>0.17995252776259199</v>
      </c>
      <c r="CT22" s="69">
        <f t="shared" si="51"/>
        <v>-0.35173044010483179</v>
      </c>
    </row>
    <row r="23" spans="1:98" x14ac:dyDescent="0.2">
      <c r="A23" s="10" t="str">
        <f>name!D19</f>
        <v>53 Skilled construction and building trades</v>
      </c>
      <c r="B23" s="69">
        <v>4.2413542436619354E-3</v>
      </c>
      <c r="C23" s="69">
        <v>3.7609331194008934E-3</v>
      </c>
      <c r="D23" s="69">
        <v>2.2870906656849797E-3</v>
      </c>
      <c r="E23" s="69">
        <v>3.4349896260121079E-3</v>
      </c>
      <c r="F23" s="69">
        <v>3.6560279948501294E-3</v>
      </c>
      <c r="G23" s="11"/>
      <c r="H23" s="69">
        <f t="shared" si="26"/>
        <v>1.3689373291651498E-3</v>
      </c>
      <c r="I23" s="69">
        <f>'RD T1'!E51</f>
        <v>1.3574791156018937E-3</v>
      </c>
      <c r="J23" s="69">
        <f t="shared" si="27"/>
        <v>2.7264164447670432E-3</v>
      </c>
      <c r="L23" t="str">
        <f t="shared" si="28"/>
        <v>53 Skilled construction and building trades</v>
      </c>
      <c r="M23" s="69">
        <v>9.1241802779495465E-2</v>
      </c>
      <c r="N23" s="69">
        <v>0.12889429427040225</v>
      </c>
      <c r="O23" s="69">
        <v>9.0707656069131462E-2</v>
      </c>
      <c r="P23" s="69">
        <v>0.13015450060851536</v>
      </c>
      <c r="Q23" s="69">
        <v>0.19051611911174465</v>
      </c>
      <c r="R23" s="11"/>
      <c r="S23" s="69">
        <f t="shared" si="29"/>
        <v>9.9808463042613191E-2</v>
      </c>
      <c r="T23" s="69">
        <f>'RD T1'!E80</f>
        <v>6.5158928847011521E-2</v>
      </c>
      <c r="U23" s="69">
        <f t="shared" si="30"/>
        <v>0.16496739188962473</v>
      </c>
      <c r="W23" t="str">
        <f t="shared" si="31"/>
        <v>53 Skilled construction and building trades</v>
      </c>
      <c r="X23" s="69">
        <v>0.39019952301195632</v>
      </c>
      <c r="Y23" s="69">
        <v>0.38384501529001425</v>
      </c>
      <c r="Z23" s="69">
        <v>0.30776601371591211</v>
      </c>
      <c r="AA23" s="69">
        <v>0.38883414364100527</v>
      </c>
      <c r="AB23" s="69">
        <v>0.44495022966308667</v>
      </c>
      <c r="AC23" s="69"/>
      <c r="AD23" s="69">
        <f t="shared" si="32"/>
        <v>0.13718421594717456</v>
      </c>
      <c r="AE23" s="69">
        <f>'RD T1'!E109</f>
        <v>0.19822808247393434</v>
      </c>
      <c r="AF23" s="69">
        <f t="shared" si="33"/>
        <v>0.33541229842110887</v>
      </c>
      <c r="AH23" t="str">
        <f t="shared" si="34"/>
        <v>53 Skilled construction and building trades</v>
      </c>
      <c r="AI23" s="69">
        <v>0.22880901304952697</v>
      </c>
      <c r="AJ23" s="69">
        <v>0.27392118052613112</v>
      </c>
      <c r="AK23" s="69">
        <v>0.23911183049302942</v>
      </c>
      <c r="AL23" s="69">
        <v>0.28694508746444142</v>
      </c>
      <c r="AM23" s="69">
        <v>0.3358601522553239</v>
      </c>
      <c r="AN23" s="69"/>
      <c r="AO23" s="69">
        <f t="shared" si="35"/>
        <v>9.6748321762294476E-2</v>
      </c>
      <c r="AP23" s="69">
        <f>'RD T1'!E138</f>
        <v>0.15761930077845124</v>
      </c>
      <c r="AQ23" s="69">
        <f t="shared" si="36"/>
        <v>0.25436762254074574</v>
      </c>
      <c r="AS23" t="str">
        <f t="shared" si="37"/>
        <v>53 Skilled construction and building trades</v>
      </c>
      <c r="AT23" s="69">
        <v>0.36302067342782685</v>
      </c>
      <c r="AU23" s="69">
        <v>0.40708978968411191</v>
      </c>
      <c r="AV23" s="69">
        <v>0.34903446970624963</v>
      </c>
      <c r="AW23" s="69">
        <v>0.42858278667884703</v>
      </c>
      <c r="AX23" s="69">
        <v>0.46286344050021849</v>
      </c>
      <c r="AY23" s="69"/>
      <c r="AZ23" s="69">
        <f t="shared" si="38"/>
        <v>0.11382897079396886</v>
      </c>
      <c r="BA23" s="69">
        <f>'RD T1'!E167</f>
        <v>0.21837236474709898</v>
      </c>
      <c r="BB23" s="69">
        <f t="shared" si="39"/>
        <v>0.33220133554106784</v>
      </c>
      <c r="BD23" t="str">
        <f t="shared" si="40"/>
        <v>53 Skilled construction and building trades</v>
      </c>
      <c r="BE23" s="69">
        <v>3.6255374224996211</v>
      </c>
      <c r="BF23" s="69">
        <v>4.5119589192496994</v>
      </c>
      <c r="BG23" s="69">
        <v>3.7054900967609123</v>
      </c>
      <c r="BH23" s="69">
        <v>3.8515356541836385</v>
      </c>
      <c r="BI23" s="69">
        <v>3.4710007839880967</v>
      </c>
      <c r="BJ23" s="69"/>
      <c r="BK23" s="69">
        <f t="shared" si="41"/>
        <v>-0.23448931277281559</v>
      </c>
      <c r="BL23" s="69">
        <f>'RD T1'!E196</f>
        <v>1.4214200261779588</v>
      </c>
      <c r="BM23" s="69">
        <f t="shared" si="42"/>
        <v>1.1869307134051432</v>
      </c>
      <c r="BO23" t="str">
        <f t="shared" si="43"/>
        <v>53 Skilled construction and building trades</v>
      </c>
      <c r="BP23" s="69">
        <v>3.4722249629983803</v>
      </c>
      <c r="BQ23" s="69">
        <v>4.5697271473728636</v>
      </c>
      <c r="BR23" s="69">
        <v>3.6298993172829062</v>
      </c>
      <c r="BS23" s="69">
        <v>4.1658260925639077</v>
      </c>
      <c r="BT23" s="69">
        <v>3.9382671769218942</v>
      </c>
      <c r="BU23" s="69"/>
      <c r="BV23" s="69">
        <f t="shared" si="44"/>
        <v>0.30836785963898805</v>
      </c>
      <c r="BW23" s="69">
        <f>'RD T1'!E225</f>
        <v>1.862692826704911</v>
      </c>
      <c r="BX23" s="69">
        <f t="shared" si="45"/>
        <v>2.1710606863438988</v>
      </c>
      <c r="BZ23" t="str">
        <f t="shared" si="46"/>
        <v>53 Skilled construction and building trades</v>
      </c>
      <c r="CA23" s="69">
        <v>1.9007721398502389</v>
      </c>
      <c r="CB23" s="69">
        <v>1.9776706690088737</v>
      </c>
      <c r="CC23" s="69">
        <v>1.7176651559647851</v>
      </c>
      <c r="CD23" s="69">
        <v>1.5226227727311172</v>
      </c>
      <c r="CE23" s="69">
        <v>1.0634412936017592</v>
      </c>
      <c r="CF23" s="69"/>
      <c r="CG23" s="69">
        <f t="shared" si="47"/>
        <v>-0.65422386236302588</v>
      </c>
      <c r="CH23" s="69">
        <f>'RD T1'!E254</f>
        <v>0.5489206738029434</v>
      </c>
      <c r="CI23" s="69">
        <f t="shared" si="48"/>
        <v>-0.10530318856008247</v>
      </c>
      <c r="CK23" t="str">
        <f t="shared" si="49"/>
        <v>53 Skilled construction and building trades</v>
      </c>
      <c r="CL23" s="69">
        <v>1.4812058036498088</v>
      </c>
      <c r="CM23" s="69">
        <v>1.5777862796293529</v>
      </c>
      <c r="CN23" s="69">
        <v>1.2785215077427223</v>
      </c>
      <c r="CO23" s="69">
        <v>0.66424111202345715</v>
      </c>
      <c r="CP23" s="69">
        <v>0.12191349767770024</v>
      </c>
      <c r="CQ23" s="69"/>
      <c r="CR23" s="69">
        <f t="shared" si="50"/>
        <v>-1.156608010065022</v>
      </c>
      <c r="CS23" s="69">
        <f>'RD T1'!E283</f>
        <v>0.15816634744288999</v>
      </c>
      <c r="CT23" s="69">
        <f t="shared" si="51"/>
        <v>-0.99844166262213196</v>
      </c>
    </row>
    <row r="24" spans="1:98" x14ac:dyDescent="0.2">
      <c r="A24" s="10" t="str">
        <f>name!D20</f>
        <v>54 Textiles, printing and other skilled trades</v>
      </c>
      <c r="B24" s="69">
        <v>2.0334968893030072E-2</v>
      </c>
      <c r="C24" s="69">
        <v>2.1102436608936931E-2</v>
      </c>
      <c r="D24" s="69">
        <v>1.941524383024747E-2</v>
      </c>
      <c r="E24" s="69">
        <v>2.503088470619616E-2</v>
      </c>
      <c r="F24" s="69">
        <v>3.2578843786535687E-2</v>
      </c>
      <c r="G24" s="11"/>
      <c r="H24" s="69">
        <f t="shared" si="26"/>
        <v>1.3163599956288217E-2</v>
      </c>
      <c r="I24" s="69">
        <f>'RD T1'!E52</f>
        <v>1.2574769065892102E-2</v>
      </c>
      <c r="J24" s="69">
        <f t="shared" si="27"/>
        <v>2.5738369022180317E-2</v>
      </c>
      <c r="L24" t="str">
        <f t="shared" si="28"/>
        <v>54 Textiles, printing and other skilled trades</v>
      </c>
      <c r="M24" s="69">
        <v>0.13252576284042061</v>
      </c>
      <c r="N24" s="69">
        <v>0.1761730488585517</v>
      </c>
      <c r="O24" s="69">
        <v>0.1922008447446569</v>
      </c>
      <c r="P24" s="69">
        <v>0.25438034689298911</v>
      </c>
      <c r="Q24" s="69">
        <v>0.39493403795124221</v>
      </c>
      <c r="R24" s="11"/>
      <c r="S24" s="69">
        <f t="shared" si="29"/>
        <v>0.20273319320658531</v>
      </c>
      <c r="T24" s="69">
        <f>'RD T1'!E81</f>
        <v>0.15466701060030993</v>
      </c>
      <c r="U24" s="69">
        <f t="shared" si="30"/>
        <v>0.35740020380689524</v>
      </c>
      <c r="W24" t="str">
        <f t="shared" si="31"/>
        <v>54 Textiles, printing and other skilled trades</v>
      </c>
      <c r="X24" s="69">
        <v>0.42835419193473523</v>
      </c>
      <c r="Y24" s="69">
        <v>0.37224908373998361</v>
      </c>
      <c r="Z24" s="69">
        <v>0.41761242685217281</v>
      </c>
      <c r="AA24" s="69">
        <v>0.49553418442605729</v>
      </c>
      <c r="AB24" s="69">
        <v>0.62680811364153943</v>
      </c>
      <c r="AC24" s="69"/>
      <c r="AD24" s="69">
        <f t="shared" si="32"/>
        <v>0.20919568678936662</v>
      </c>
      <c r="AE24" s="69">
        <f>'RD T1'!E110</f>
        <v>0.30108389386976875</v>
      </c>
      <c r="AF24" s="69">
        <f t="shared" si="33"/>
        <v>0.51027958065913537</v>
      </c>
      <c r="AH24" t="str">
        <f t="shared" si="34"/>
        <v>54 Textiles, printing and other skilled trades</v>
      </c>
      <c r="AI24" s="69">
        <v>0.17481763111629525</v>
      </c>
      <c r="AJ24" s="69">
        <v>0.13888038478784109</v>
      </c>
      <c r="AK24" s="69">
        <v>0.17446090228853559</v>
      </c>
      <c r="AL24" s="69">
        <v>0.18193137134810178</v>
      </c>
      <c r="AM24" s="69">
        <v>0.21867579954056388</v>
      </c>
      <c r="AN24" s="69"/>
      <c r="AO24" s="69">
        <f t="shared" si="35"/>
        <v>4.421489725202829E-2</v>
      </c>
      <c r="AP24" s="69">
        <f>'RD T1'!E139</f>
        <v>0.11409744954094612</v>
      </c>
      <c r="AQ24" s="69">
        <f t="shared" si="36"/>
        <v>0.1583123467929744</v>
      </c>
      <c r="AS24" t="str">
        <f t="shared" si="37"/>
        <v>54 Textiles, printing and other skilled trades</v>
      </c>
      <c r="AT24" s="69">
        <v>0.20310891443628085</v>
      </c>
      <c r="AU24" s="69">
        <v>0.16357941939660559</v>
      </c>
      <c r="AV24" s="69">
        <v>0.1918442878732427</v>
      </c>
      <c r="AW24" s="69">
        <v>0.20989336665466246</v>
      </c>
      <c r="AX24" s="69">
        <v>0.24555172121774405</v>
      </c>
      <c r="AY24" s="69"/>
      <c r="AZ24" s="69">
        <f t="shared" si="38"/>
        <v>5.3707433344501343E-2</v>
      </c>
      <c r="BA24" s="69">
        <f>'RD T1'!E168</f>
        <v>0.11922316399401073</v>
      </c>
      <c r="BB24" s="69">
        <f t="shared" si="39"/>
        <v>0.17293059733851207</v>
      </c>
      <c r="BD24" t="str">
        <f t="shared" si="40"/>
        <v>54 Textiles, printing and other skilled trades</v>
      </c>
      <c r="BE24" s="69">
        <v>1.3367062221964781</v>
      </c>
      <c r="BF24" s="69">
        <v>1.3408391318110464</v>
      </c>
      <c r="BG24" s="69">
        <v>1.2913029299642522</v>
      </c>
      <c r="BH24" s="69">
        <v>1.4140343683654224</v>
      </c>
      <c r="BI24" s="69">
        <v>1.3955282888981131</v>
      </c>
      <c r="BJ24" s="69"/>
      <c r="BK24" s="69">
        <f t="shared" si="41"/>
        <v>0.10422535893386087</v>
      </c>
      <c r="BL24" s="69">
        <f>'RD T1'!E197</f>
        <v>0.56053349850388123</v>
      </c>
      <c r="BM24" s="69">
        <f t="shared" si="42"/>
        <v>0.6647588574377421</v>
      </c>
      <c r="BO24" t="str">
        <f t="shared" si="43"/>
        <v>54 Textiles, printing and other skilled trades</v>
      </c>
      <c r="BP24" s="69">
        <v>1.6716750863994156</v>
      </c>
      <c r="BQ24" s="69">
        <v>1.4803113246637352</v>
      </c>
      <c r="BR24" s="69">
        <v>1.4020920894490574</v>
      </c>
      <c r="BS24" s="69">
        <v>1.3782190897741509</v>
      </c>
      <c r="BT24" s="69">
        <v>1.2899609689294509</v>
      </c>
      <c r="BU24" s="69"/>
      <c r="BV24" s="69">
        <f t="shared" si="44"/>
        <v>-0.1121311205196065</v>
      </c>
      <c r="BW24" s="69">
        <f>'RD T1'!E226</f>
        <v>0.54548947583530283</v>
      </c>
      <c r="BX24" s="69">
        <f t="shared" si="45"/>
        <v>0.43335835531569633</v>
      </c>
      <c r="BZ24" t="str">
        <f t="shared" si="46"/>
        <v>54 Textiles, printing and other skilled trades</v>
      </c>
      <c r="CA24" s="69">
        <v>1.3025994999204209</v>
      </c>
      <c r="CB24" s="69">
        <v>1.0854825252072997</v>
      </c>
      <c r="CC24" s="69">
        <v>1.0710557383528618</v>
      </c>
      <c r="CD24" s="69">
        <v>0.94090910900189195</v>
      </c>
      <c r="CE24" s="69">
        <v>0.5661301424449966</v>
      </c>
      <c r="CF24" s="69"/>
      <c r="CG24" s="69">
        <f t="shared" si="47"/>
        <v>-0.50492559590786523</v>
      </c>
      <c r="CH24" s="69">
        <f>'RD T1'!E255</f>
        <v>0.30641381226763226</v>
      </c>
      <c r="CI24" s="69">
        <f t="shared" si="48"/>
        <v>-0.19851178364023297</v>
      </c>
      <c r="CK24" t="str">
        <f t="shared" si="49"/>
        <v>54 Textiles, printing and other skilled trades</v>
      </c>
      <c r="CL24" s="69">
        <v>0.95668401085983246</v>
      </c>
      <c r="CM24" s="69">
        <v>0.72023404084844234</v>
      </c>
      <c r="CN24" s="69">
        <v>0.77077242255001688</v>
      </c>
      <c r="CO24" s="69">
        <v>0.42710018790449372</v>
      </c>
      <c r="CP24" s="69">
        <v>0.29547338769724851</v>
      </c>
      <c r="CQ24" s="69"/>
      <c r="CR24" s="69">
        <f t="shared" si="50"/>
        <v>-0.47529903485276837</v>
      </c>
      <c r="CS24" s="69">
        <f>'RD T1'!E284</f>
        <v>0.13883348045134219</v>
      </c>
      <c r="CT24" s="69">
        <f t="shared" si="51"/>
        <v>-0.33646555440142617</v>
      </c>
    </row>
    <row r="25" spans="1:98" x14ac:dyDescent="0.2">
      <c r="A25" s="10" t="str">
        <f>name!D21</f>
        <v>61 Caring personal service occupations</v>
      </c>
      <c r="B25" s="69">
        <v>1.3281412911342621E-2</v>
      </c>
      <c r="C25" s="69">
        <v>1.8288229741172481E-2</v>
      </c>
      <c r="D25" s="69">
        <v>1.8515508133900797E-2</v>
      </c>
      <c r="E25" s="69">
        <v>2.5847092624298119E-2</v>
      </c>
      <c r="F25" s="69">
        <v>4.6505074134232521E-2</v>
      </c>
      <c r="G25" s="11"/>
      <c r="H25" s="69">
        <f t="shared" si="26"/>
        <v>2.7989566000331725E-2</v>
      </c>
      <c r="I25" s="69">
        <f>'RD T1'!E53</f>
        <v>1.652214120727561E-2</v>
      </c>
      <c r="J25" s="69">
        <f t="shared" si="27"/>
        <v>4.4511707207607332E-2</v>
      </c>
      <c r="L25" t="str">
        <f t="shared" si="28"/>
        <v>61 Caring personal service occupations</v>
      </c>
      <c r="M25" s="69">
        <v>0.69521986515865686</v>
      </c>
      <c r="N25" s="69">
        <v>1.0542205760094152</v>
      </c>
      <c r="O25" s="69">
        <v>1.0899672053119063</v>
      </c>
      <c r="P25" s="69">
        <v>1.5552175461680398</v>
      </c>
      <c r="Q25" s="69">
        <v>2.9682657007882498</v>
      </c>
      <c r="R25" s="11"/>
      <c r="S25" s="69">
        <f t="shared" si="29"/>
        <v>1.8782984954763435</v>
      </c>
      <c r="T25" s="69">
        <f>'RD T1'!E82</f>
        <v>1.0815300987466978</v>
      </c>
      <c r="U25" s="69">
        <f t="shared" si="30"/>
        <v>2.9598285942230413</v>
      </c>
      <c r="W25" t="str">
        <f t="shared" si="31"/>
        <v>61 Caring personal service occupations</v>
      </c>
      <c r="X25" s="69">
        <v>2.8037038101594907</v>
      </c>
      <c r="Y25" s="69">
        <v>2.9053427129497051</v>
      </c>
      <c r="Z25" s="69">
        <v>3.4047242495610623</v>
      </c>
      <c r="AA25" s="69">
        <v>3.9760387033197473</v>
      </c>
      <c r="AB25" s="69">
        <v>5.153021877990942</v>
      </c>
      <c r="AC25" s="69"/>
      <c r="AD25" s="69">
        <f t="shared" si="32"/>
        <v>1.7482976284298797</v>
      </c>
      <c r="AE25" s="69">
        <f>'RD T1'!E111</f>
        <v>2.8865455198864582</v>
      </c>
      <c r="AF25" s="69">
        <f t="shared" si="33"/>
        <v>4.6348431483163379</v>
      </c>
      <c r="AH25" t="str">
        <f t="shared" si="34"/>
        <v>61 Caring personal service occupations</v>
      </c>
      <c r="AI25" s="69">
        <v>2.5254989128103542</v>
      </c>
      <c r="AJ25" s="69">
        <v>2.3175585662126768</v>
      </c>
      <c r="AK25" s="69">
        <v>2.7575101044955384</v>
      </c>
      <c r="AL25" s="69">
        <v>2.8150320958882729</v>
      </c>
      <c r="AM25" s="69">
        <v>3.1183868861616784</v>
      </c>
      <c r="AN25" s="69"/>
      <c r="AO25" s="69">
        <f t="shared" si="35"/>
        <v>0.36087678166614001</v>
      </c>
      <c r="AP25" s="69">
        <f>'RD T1'!E140</f>
        <v>1.7471913458802224</v>
      </c>
      <c r="AQ25" s="69">
        <f t="shared" si="36"/>
        <v>2.1080681275463622</v>
      </c>
      <c r="AS25" t="str">
        <f t="shared" si="37"/>
        <v>61 Caring personal service occupations</v>
      </c>
      <c r="AT25" s="69">
        <v>1.3178189787527612</v>
      </c>
      <c r="AU25" s="69">
        <v>1.3079309881118337</v>
      </c>
      <c r="AV25" s="69">
        <v>1.5320537069659044</v>
      </c>
      <c r="AW25" s="69">
        <v>1.5958692531864587</v>
      </c>
      <c r="AX25" s="69">
        <v>1.8693781456976912</v>
      </c>
      <c r="AY25" s="69"/>
      <c r="AZ25" s="69">
        <f t="shared" si="38"/>
        <v>0.33732443873178686</v>
      </c>
      <c r="BA25" s="69">
        <f>'RD T1'!E169</f>
        <v>1.0265887125180642</v>
      </c>
      <c r="BB25" s="69">
        <f t="shared" si="39"/>
        <v>1.363913151249851</v>
      </c>
      <c r="BD25" t="str">
        <f t="shared" si="40"/>
        <v>61 Caring personal service occupations</v>
      </c>
      <c r="BE25" s="69">
        <v>8.440295337252314</v>
      </c>
      <c r="BF25" s="69">
        <v>9.9255264066626037</v>
      </c>
      <c r="BG25" s="69">
        <v>9.4535011916923253</v>
      </c>
      <c r="BH25" s="69">
        <v>10.498907896773536</v>
      </c>
      <c r="BI25" s="69">
        <v>11.415304424641134</v>
      </c>
      <c r="BJ25" s="69"/>
      <c r="BK25" s="69">
        <f t="shared" si="41"/>
        <v>1.9618032329488084</v>
      </c>
      <c r="BL25" s="69">
        <f>'RD T1'!E198</f>
        <v>6.0131055428086588</v>
      </c>
      <c r="BM25" s="69">
        <f t="shared" si="42"/>
        <v>7.9749087757574673</v>
      </c>
      <c r="BO25" t="str">
        <f t="shared" si="43"/>
        <v>61 Caring personal service occupations</v>
      </c>
      <c r="BP25" s="69">
        <v>7.7065517219737458</v>
      </c>
      <c r="BQ25" s="69">
        <v>8.0342274418022495</v>
      </c>
      <c r="BR25" s="69">
        <v>6.644335927933338</v>
      </c>
      <c r="BS25" s="69">
        <v>7.058364578615322</v>
      </c>
      <c r="BT25" s="69">
        <v>5.8310990073681177</v>
      </c>
      <c r="BU25" s="69"/>
      <c r="BV25" s="69">
        <f t="shared" si="44"/>
        <v>-0.81323692056522034</v>
      </c>
      <c r="BW25" s="69">
        <f>'RD T1'!E227</f>
        <v>3.4634773192074566</v>
      </c>
      <c r="BX25" s="69">
        <f t="shared" si="45"/>
        <v>2.6502403986422363</v>
      </c>
      <c r="BZ25" t="str">
        <f t="shared" si="46"/>
        <v>61 Caring personal service occupations</v>
      </c>
      <c r="CA25" s="69">
        <v>2.080489630309732</v>
      </c>
      <c r="CB25" s="69">
        <v>1.1794416242552315</v>
      </c>
      <c r="CC25" s="69">
        <v>0.96258955347584085</v>
      </c>
      <c r="CD25" s="69">
        <v>0.68911460789557033</v>
      </c>
      <c r="CE25" s="69">
        <v>0.51101809616650673</v>
      </c>
      <c r="CF25" s="69"/>
      <c r="CG25" s="69">
        <f t="shared" si="47"/>
        <v>-0.45157145730933412</v>
      </c>
      <c r="CH25" s="69">
        <f>'RD T1'!E256</f>
        <v>0.22392337176314647</v>
      </c>
      <c r="CI25" s="69">
        <f t="shared" si="48"/>
        <v>-0.22764808554618765</v>
      </c>
      <c r="CK25" t="str">
        <f t="shared" si="49"/>
        <v>61 Caring personal service occupations</v>
      </c>
      <c r="CL25" s="69">
        <v>0.44162786675674237</v>
      </c>
      <c r="CM25" s="69">
        <v>0.35078544708713238</v>
      </c>
      <c r="CN25" s="69">
        <v>0.36813303171080902</v>
      </c>
      <c r="CO25" s="69">
        <v>0.29513915424792841</v>
      </c>
      <c r="CP25" s="69">
        <v>0.22044453249284843</v>
      </c>
      <c r="CQ25" s="69"/>
      <c r="CR25" s="69">
        <f t="shared" si="50"/>
        <v>-0.14768849921796059</v>
      </c>
      <c r="CS25" s="69">
        <f>'RD T1'!E285</f>
        <v>8.2782452216005831E-2</v>
      </c>
      <c r="CT25" s="69">
        <f t="shared" si="51"/>
        <v>-6.4906047001954764E-2</v>
      </c>
    </row>
    <row r="26" spans="1:98" x14ac:dyDescent="0.2">
      <c r="A26" s="10" t="str">
        <f>name!D22</f>
        <v>62 Leisure, travel and related personal service occupations</v>
      </c>
      <c r="B26" s="69">
        <v>5.8358266907730808E-3</v>
      </c>
      <c r="C26" s="69">
        <v>1.0084439397119692E-2</v>
      </c>
      <c r="D26" s="69">
        <v>1.0923601222549133E-2</v>
      </c>
      <c r="E26" s="69">
        <v>1.6074169276277427E-2</v>
      </c>
      <c r="F26" s="69">
        <v>2.9307727270997373E-2</v>
      </c>
      <c r="G26" s="11"/>
      <c r="H26" s="69">
        <f t="shared" si="26"/>
        <v>1.8384126048448239E-2</v>
      </c>
      <c r="I26" s="69">
        <f>'RD T1'!E54</f>
        <v>1.0841940421217706E-2</v>
      </c>
      <c r="J26" s="69">
        <f t="shared" si="27"/>
        <v>2.9226066469665947E-2</v>
      </c>
      <c r="L26" t="str">
        <f t="shared" si="28"/>
        <v>62 Leisure, travel and related personal service occupations</v>
      </c>
      <c r="M26" s="69">
        <v>0.12593287454856594</v>
      </c>
      <c r="N26" s="69">
        <v>0.16603651890576707</v>
      </c>
      <c r="O26" s="69">
        <v>0.16405539928600962</v>
      </c>
      <c r="P26" s="69">
        <v>0.21900012915035413</v>
      </c>
      <c r="Q26" s="69">
        <v>0.40134552010407287</v>
      </c>
      <c r="R26" s="11"/>
      <c r="S26" s="69">
        <f t="shared" si="29"/>
        <v>0.23729012081806325</v>
      </c>
      <c r="T26" s="69">
        <f>'RD T1'!E83</f>
        <v>0.14375902212908875</v>
      </c>
      <c r="U26" s="69">
        <f t="shared" si="30"/>
        <v>0.38104914294715198</v>
      </c>
      <c r="W26" t="str">
        <f t="shared" si="31"/>
        <v>62 Leisure, travel and related personal service occupations</v>
      </c>
      <c r="X26" s="69">
        <v>0.60470205292301005</v>
      </c>
      <c r="Y26" s="69">
        <v>0.65883409619522992</v>
      </c>
      <c r="Z26" s="69">
        <v>0.68751943036336349</v>
      </c>
      <c r="AA26" s="69">
        <v>0.85636544101252987</v>
      </c>
      <c r="AB26" s="69">
        <v>1.2097362568637613</v>
      </c>
      <c r="AC26" s="69"/>
      <c r="AD26" s="69">
        <f t="shared" si="32"/>
        <v>0.5222168265003978</v>
      </c>
      <c r="AE26" s="69">
        <f>'RD T1'!E112</f>
        <v>0.5969265498667311</v>
      </c>
      <c r="AF26" s="69">
        <f t="shared" si="33"/>
        <v>1.1191433763671288</v>
      </c>
      <c r="AH26" t="str">
        <f t="shared" si="34"/>
        <v>62 Leisure, travel and related personal service occupations</v>
      </c>
      <c r="AI26" s="69">
        <v>0.40030407863004547</v>
      </c>
      <c r="AJ26" s="69">
        <v>0.42147404639658392</v>
      </c>
      <c r="AK26" s="69">
        <v>0.45611702191415765</v>
      </c>
      <c r="AL26" s="69">
        <v>0.52941598500006515</v>
      </c>
      <c r="AM26" s="69">
        <v>0.7254059266684113</v>
      </c>
      <c r="AN26" s="69"/>
      <c r="AO26" s="69">
        <f t="shared" si="35"/>
        <v>0.26928890475425366</v>
      </c>
      <c r="AP26" s="69">
        <f>'RD T1'!E141</f>
        <v>0.37211762963172634</v>
      </c>
      <c r="AQ26" s="69">
        <f t="shared" si="36"/>
        <v>0.64140653438598005</v>
      </c>
      <c r="AS26" t="str">
        <f t="shared" si="37"/>
        <v>62 Leisure, travel and related personal service occupations</v>
      </c>
      <c r="AT26" s="69">
        <v>0.42789314033251419</v>
      </c>
      <c r="AU26" s="69">
        <v>0.44708529003939196</v>
      </c>
      <c r="AV26" s="69">
        <v>0.50019801107378703</v>
      </c>
      <c r="AW26" s="69">
        <v>0.6009041485373946</v>
      </c>
      <c r="AX26" s="69">
        <v>0.84669900272764953</v>
      </c>
      <c r="AY26" s="69"/>
      <c r="AZ26" s="69">
        <f t="shared" si="38"/>
        <v>0.3465009916538625</v>
      </c>
      <c r="BA26" s="69">
        <f>'RD T1'!E170</f>
        <v>0.4229484700253886</v>
      </c>
      <c r="BB26" s="69">
        <f t="shared" si="39"/>
        <v>0.7694494616792511</v>
      </c>
      <c r="BD26" t="str">
        <f t="shared" si="40"/>
        <v>62 Leisure, travel and related personal service occupations</v>
      </c>
      <c r="BE26" s="69">
        <v>1.795950920457809</v>
      </c>
      <c r="BF26" s="69">
        <v>1.7388424332952415</v>
      </c>
      <c r="BG26" s="69">
        <v>1.5595331726370258</v>
      </c>
      <c r="BH26" s="69">
        <v>1.5937742892296527</v>
      </c>
      <c r="BI26" s="69">
        <v>1.5258887406736925</v>
      </c>
      <c r="BJ26" s="69"/>
      <c r="BK26" s="69">
        <f t="shared" si="41"/>
        <v>-3.3644431963333332E-2</v>
      </c>
      <c r="BL26" s="69">
        <f>'RD T1'!E199</f>
        <v>0.7015427008859817</v>
      </c>
      <c r="BM26" s="69">
        <f t="shared" si="42"/>
        <v>0.66789826892264836</v>
      </c>
      <c r="BO26" t="str">
        <f t="shared" si="43"/>
        <v>62 Leisure, travel and related personal service occupations</v>
      </c>
      <c r="BP26" s="69">
        <v>2.1259724958773134</v>
      </c>
      <c r="BQ26" s="69">
        <v>2.0426159310966705</v>
      </c>
      <c r="BR26" s="69">
        <v>1.6383026456862946</v>
      </c>
      <c r="BS26" s="69">
        <v>1.6559233199826662</v>
      </c>
      <c r="BT26" s="69">
        <v>1.3590572298205241</v>
      </c>
      <c r="BU26" s="69"/>
      <c r="BV26" s="69">
        <f t="shared" si="44"/>
        <v>-0.27924541586577045</v>
      </c>
      <c r="BW26" s="69">
        <f>'RD T1'!E228</f>
        <v>0.76843938319095939</v>
      </c>
      <c r="BX26" s="69">
        <f t="shared" si="45"/>
        <v>0.48919396732518894</v>
      </c>
      <c r="BZ26" t="str">
        <f t="shared" si="46"/>
        <v>62 Leisure, travel and related personal service occupations</v>
      </c>
      <c r="CA26" s="69">
        <v>1.2047874212399288</v>
      </c>
      <c r="CB26" s="69">
        <v>1.1166194626342054</v>
      </c>
      <c r="CC26" s="69">
        <v>0.93879706424208664</v>
      </c>
      <c r="CD26" s="69">
        <v>0.86665696125365588</v>
      </c>
      <c r="CE26" s="69">
        <v>0.56495395556726058</v>
      </c>
      <c r="CF26" s="69"/>
      <c r="CG26" s="69">
        <f t="shared" si="47"/>
        <v>-0.37384310867482606</v>
      </c>
      <c r="CH26" s="69">
        <f>'RD T1'!E257</f>
        <v>0.33233654745117347</v>
      </c>
      <c r="CI26" s="69">
        <f t="shared" si="48"/>
        <v>-4.1506561223652594E-2</v>
      </c>
      <c r="CK26" t="str">
        <f t="shared" si="49"/>
        <v>62 Leisure, travel and related personal service occupations</v>
      </c>
      <c r="CL26" s="69">
        <v>0.65764019497848569</v>
      </c>
      <c r="CM26" s="69">
        <v>0.5106535922680655</v>
      </c>
      <c r="CN26" s="69">
        <v>0.51538954810648019</v>
      </c>
      <c r="CO26" s="69">
        <v>0.33015023132120264</v>
      </c>
      <c r="CP26" s="69">
        <v>0.20795545316465305</v>
      </c>
      <c r="CQ26" s="69"/>
      <c r="CR26" s="69">
        <f t="shared" si="50"/>
        <v>-0.30743409494182716</v>
      </c>
      <c r="CS26" s="69">
        <f>'RD T1'!E286</f>
        <v>9.9095059426339463E-2</v>
      </c>
      <c r="CT26" s="69">
        <f t="shared" si="51"/>
        <v>-0.20833903551548771</v>
      </c>
    </row>
    <row r="27" spans="1:98" x14ac:dyDescent="0.2">
      <c r="A27" s="10" t="str">
        <f>name!D23</f>
        <v>63 Community and civil enforcement occupations</v>
      </c>
      <c r="B27" s="69">
        <v>6.5075702617856102E-4</v>
      </c>
      <c r="C27" s="69">
        <v>1.1028487148089733E-3</v>
      </c>
      <c r="D27" s="69">
        <v>8.9995222290963311E-4</v>
      </c>
      <c r="E27" s="69">
        <v>1.3639993457402225E-3</v>
      </c>
      <c r="F27" s="69">
        <v>2.2316412801114999E-3</v>
      </c>
      <c r="G27" s="11"/>
      <c r="H27" s="69">
        <f t="shared" si="26"/>
        <v>1.3316890572018668E-3</v>
      </c>
      <c r="I27" s="69">
        <f>'RD T1'!E55</f>
        <v>8.4401094511217609E-4</v>
      </c>
      <c r="J27" s="69">
        <f t="shared" si="27"/>
        <v>2.1757000023140431E-3</v>
      </c>
      <c r="L27" t="str">
        <f t="shared" si="28"/>
        <v>63 Community and civil enforcement occupations</v>
      </c>
      <c r="M27" s="69">
        <v>9.7057442141680883E-3</v>
      </c>
      <c r="N27" s="69">
        <v>1.1678906161075279E-2</v>
      </c>
      <c r="O27" s="69">
        <v>1.2160049485592064E-2</v>
      </c>
      <c r="P27" s="69">
        <v>1.428887557054238E-2</v>
      </c>
      <c r="Q27" s="69">
        <v>2.3669958820855406E-2</v>
      </c>
      <c r="R27" s="11"/>
      <c r="S27" s="69">
        <f t="shared" si="29"/>
        <v>1.1509909335263342E-2</v>
      </c>
      <c r="T27" s="69">
        <f>'RD T1'!E84</f>
        <v>8.8361364218991923E-3</v>
      </c>
      <c r="U27" s="69">
        <f t="shared" si="30"/>
        <v>2.0346045757162534E-2</v>
      </c>
      <c r="W27" t="str">
        <f t="shared" si="31"/>
        <v>63 Community and civil enforcement occupations</v>
      </c>
      <c r="X27" s="69">
        <v>4.9582408029641117E-2</v>
      </c>
      <c r="Y27" s="69">
        <v>4.7383274533533346E-2</v>
      </c>
      <c r="Z27" s="69">
        <v>5.5276888359061915E-2</v>
      </c>
      <c r="AA27" s="69">
        <v>6.3974952365856652E-2</v>
      </c>
      <c r="AB27" s="69">
        <v>8.1693053484631559E-2</v>
      </c>
      <c r="AC27" s="69"/>
      <c r="AD27" s="69">
        <f t="shared" si="32"/>
        <v>2.6416165125569643E-2</v>
      </c>
      <c r="AE27" s="69">
        <f>'RD T1'!E113</f>
        <v>4.6197535843876432E-2</v>
      </c>
      <c r="AF27" s="69">
        <f t="shared" si="33"/>
        <v>7.2613700969446082E-2</v>
      </c>
      <c r="AH27" t="str">
        <f t="shared" si="34"/>
        <v>63 Community and civil enforcement occupations</v>
      </c>
      <c r="AI27" s="69">
        <v>1.3929478998442863E-2</v>
      </c>
      <c r="AJ27" s="69">
        <v>1.2189099720299032E-2</v>
      </c>
      <c r="AK27" s="69">
        <v>1.6094410476207303E-2</v>
      </c>
      <c r="AL27" s="69">
        <v>1.5806090872292088E-2</v>
      </c>
      <c r="AM27" s="69">
        <v>2.0551841257885034E-2</v>
      </c>
      <c r="AN27" s="69"/>
      <c r="AO27" s="69">
        <f t="shared" si="35"/>
        <v>4.4574307816777313E-3</v>
      </c>
      <c r="AP27" s="69">
        <f>'RD T1'!E142</f>
        <v>1.0344204228219796E-2</v>
      </c>
      <c r="AQ27" s="69">
        <f t="shared" si="36"/>
        <v>1.4801635009897528E-2</v>
      </c>
      <c r="AS27" t="str">
        <f t="shared" si="37"/>
        <v>63 Community and civil enforcement occupations</v>
      </c>
      <c r="AT27" s="69">
        <v>1.4313303239131657E-2</v>
      </c>
      <c r="AU27" s="69">
        <v>1.210541057063671E-2</v>
      </c>
      <c r="AV27" s="69">
        <v>1.5579653339579254E-2</v>
      </c>
      <c r="AW27" s="69">
        <v>1.3503151112248125E-2</v>
      </c>
      <c r="AX27" s="69">
        <v>1.4806732801973952E-2</v>
      </c>
      <c r="AY27" s="69"/>
      <c r="AZ27" s="69">
        <f t="shared" si="38"/>
        <v>-7.7292053760530215E-4</v>
      </c>
      <c r="BA27" s="69">
        <f>'RD T1'!E171</f>
        <v>9.0966481960759495E-3</v>
      </c>
      <c r="BB27" s="69">
        <f t="shared" si="39"/>
        <v>8.3237276584706473E-3</v>
      </c>
      <c r="BD27" t="str">
        <f t="shared" si="40"/>
        <v>63 Community and civil enforcement occupations</v>
      </c>
      <c r="BE27" s="69">
        <v>5.0133661057299245E-2</v>
      </c>
      <c r="BF27" s="69">
        <v>3.7704399758282006E-2</v>
      </c>
      <c r="BG27" s="69">
        <v>5.2688564405253546E-2</v>
      </c>
      <c r="BH27" s="69">
        <v>3.7866981316434928E-2</v>
      </c>
      <c r="BI27" s="69">
        <v>4.3065738891897049E-2</v>
      </c>
      <c r="BJ27" s="69"/>
      <c r="BK27" s="69">
        <f t="shared" si="41"/>
        <v>-9.6228255133564977E-3</v>
      </c>
      <c r="BL27" s="69">
        <f>'RD T1'!E200</f>
        <v>1.4907101893697971E-2</v>
      </c>
      <c r="BM27" s="69">
        <f t="shared" si="42"/>
        <v>5.2842763803414728E-3</v>
      </c>
      <c r="BO27" t="str">
        <f t="shared" si="43"/>
        <v>63 Community and civil enforcement occupations</v>
      </c>
      <c r="BP27" s="69">
        <v>7.6820276102505122E-2</v>
      </c>
      <c r="BQ27" s="69">
        <v>7.0728834290803982E-2</v>
      </c>
      <c r="BR27" s="69">
        <v>8.2424243598095012E-2</v>
      </c>
      <c r="BS27" s="69">
        <v>6.9592694789967366E-2</v>
      </c>
      <c r="BT27" s="69">
        <v>7.1952568867185512E-2</v>
      </c>
      <c r="BU27" s="69"/>
      <c r="BV27" s="69">
        <f t="shared" si="44"/>
        <v>-1.04716747309095E-2</v>
      </c>
      <c r="BW27" s="69">
        <f>'RD T1'!E229</f>
        <v>3.2454794688927834E-2</v>
      </c>
      <c r="BX27" s="69">
        <f t="shared" si="45"/>
        <v>2.1983119958018334E-2</v>
      </c>
      <c r="BZ27" t="str">
        <f t="shared" si="46"/>
        <v>63 Community and civil enforcement occupations</v>
      </c>
      <c r="CA27" s="69">
        <v>6.2882194709970515E-2</v>
      </c>
      <c r="CB27" s="69">
        <v>5.5904861479229073E-2</v>
      </c>
      <c r="CC27" s="69">
        <v>6.7427073194030143E-2</v>
      </c>
      <c r="CD27" s="69">
        <v>5.3680693794051382E-2</v>
      </c>
      <c r="CE27" s="69">
        <v>4.2596281270405788E-2</v>
      </c>
      <c r="CF27" s="69"/>
      <c r="CG27" s="69">
        <f t="shared" si="47"/>
        <v>-2.4830791923624355E-2</v>
      </c>
      <c r="CH27" s="69">
        <f>'RD T1'!E258</f>
        <v>2.1027039979919275E-2</v>
      </c>
      <c r="CI27" s="69">
        <f t="shared" si="48"/>
        <v>-3.8037519437050804E-3</v>
      </c>
      <c r="CK27" t="str">
        <f t="shared" si="49"/>
        <v>63 Community and civil enforcement occupations</v>
      </c>
      <c r="CL27" s="69">
        <v>3.1816982829223919E-2</v>
      </c>
      <c r="CM27" s="69">
        <v>1.979802232072031E-2</v>
      </c>
      <c r="CN27" s="69">
        <v>2.9109830151480564E-2</v>
      </c>
      <c r="CO27" s="69">
        <v>1.1466971291989324E-2</v>
      </c>
      <c r="CP27" s="69">
        <v>6.3510912741874667E-3</v>
      </c>
      <c r="CQ27" s="69"/>
      <c r="CR27" s="69">
        <f t="shared" si="50"/>
        <v>-2.2758738877293096E-2</v>
      </c>
      <c r="CS27" s="69">
        <f>'RD T1'!E287</f>
        <v>3.1076206265738386E-3</v>
      </c>
      <c r="CT27" s="69">
        <f t="shared" si="51"/>
        <v>-1.9651118250719257E-2</v>
      </c>
    </row>
    <row r="28" spans="1:98" x14ac:dyDescent="0.2">
      <c r="A28" s="10" t="str">
        <f>name!D24</f>
        <v>71 Sales occupations</v>
      </c>
      <c r="B28" s="69">
        <v>3.2442497944484526E-2</v>
      </c>
      <c r="C28" s="69">
        <v>3.9698410087598224E-2</v>
      </c>
      <c r="D28" s="69">
        <v>3.4824829035204341E-2</v>
      </c>
      <c r="E28" s="69">
        <v>4.1888942115628991E-2</v>
      </c>
      <c r="F28" s="69">
        <v>6.076349548673203E-2</v>
      </c>
      <c r="G28" s="11"/>
      <c r="H28" s="69">
        <f t="shared" si="26"/>
        <v>2.5938666451527689E-2</v>
      </c>
      <c r="I28" s="69">
        <f>'RD T1'!E56</f>
        <v>2.078231917412109E-2</v>
      </c>
      <c r="J28" s="69">
        <f t="shared" si="27"/>
        <v>4.6720985625648775E-2</v>
      </c>
      <c r="L28" t="str">
        <f t="shared" si="28"/>
        <v>71 Sales occupations</v>
      </c>
      <c r="M28" s="69">
        <v>0.49534002726907872</v>
      </c>
      <c r="N28" s="69">
        <v>0.6170326223772159</v>
      </c>
      <c r="O28" s="69">
        <v>0.60612539233146234</v>
      </c>
      <c r="P28" s="69">
        <v>0.78866951451678557</v>
      </c>
      <c r="Q28" s="69">
        <v>1.3399077101742047</v>
      </c>
      <c r="R28" s="11"/>
      <c r="S28" s="69">
        <f t="shared" si="29"/>
        <v>0.73378231784274239</v>
      </c>
      <c r="T28" s="69">
        <f>'RD T1'!E85</f>
        <v>0.42453324218361244</v>
      </c>
      <c r="U28" s="69">
        <f t="shared" si="30"/>
        <v>1.1583155600263548</v>
      </c>
      <c r="W28" t="str">
        <f t="shared" si="31"/>
        <v>71 Sales occupations</v>
      </c>
      <c r="X28" s="69">
        <v>2.2655065170924198</v>
      </c>
      <c r="Y28" s="69">
        <v>2.0484309117035964</v>
      </c>
      <c r="Z28" s="69">
        <v>2.31951631943679</v>
      </c>
      <c r="AA28" s="69">
        <v>2.5092924803129426</v>
      </c>
      <c r="AB28" s="69">
        <v>3.2501209083829066</v>
      </c>
      <c r="AC28" s="69"/>
      <c r="AD28" s="69">
        <f t="shared" si="32"/>
        <v>0.93060458894611653</v>
      </c>
      <c r="AE28" s="69">
        <f>'RD T1'!E114</f>
        <v>1.4622029698814649</v>
      </c>
      <c r="AF28" s="69">
        <f t="shared" si="33"/>
        <v>2.3928075588275814</v>
      </c>
      <c r="AH28" t="str">
        <f t="shared" si="34"/>
        <v>71 Sales occupations</v>
      </c>
      <c r="AI28" s="69">
        <v>0.76587434360959061</v>
      </c>
      <c r="AJ28" s="69">
        <v>0.67266662062105365</v>
      </c>
      <c r="AK28" s="69">
        <v>0.7853003920403776</v>
      </c>
      <c r="AL28" s="69">
        <v>0.79465849135374023</v>
      </c>
      <c r="AM28" s="69">
        <v>0.9872351916849138</v>
      </c>
      <c r="AN28" s="69"/>
      <c r="AO28" s="69">
        <f t="shared" si="35"/>
        <v>0.2019347996445362</v>
      </c>
      <c r="AP28" s="69">
        <f>'RD T1'!E143</f>
        <v>0.46197816384371171</v>
      </c>
      <c r="AQ28" s="69">
        <f t="shared" si="36"/>
        <v>0.66391296348824791</v>
      </c>
      <c r="AS28" t="str">
        <f t="shared" si="37"/>
        <v>71 Sales occupations</v>
      </c>
      <c r="AT28" s="69">
        <v>0.67839152552358384</v>
      </c>
      <c r="AU28" s="69">
        <v>0.58438634570929049</v>
      </c>
      <c r="AV28" s="69">
        <v>0.65288237733793875</v>
      </c>
      <c r="AW28" s="69">
        <v>0.64561549931699891</v>
      </c>
      <c r="AX28" s="69">
        <v>0.78096191637245882</v>
      </c>
      <c r="AY28" s="69"/>
      <c r="AZ28" s="69">
        <f t="shared" si="38"/>
        <v>0.12807953903452007</v>
      </c>
      <c r="BA28" s="69">
        <f>'RD T1'!E172</f>
        <v>0.32949326281553531</v>
      </c>
      <c r="BB28" s="69">
        <f t="shared" si="39"/>
        <v>0.45757280185005539</v>
      </c>
      <c r="BD28" t="str">
        <f t="shared" si="40"/>
        <v>71 Sales occupations</v>
      </c>
      <c r="BE28" s="69">
        <v>4.7601840341386321</v>
      </c>
      <c r="BF28" s="69">
        <v>4.557143984348726</v>
      </c>
      <c r="BG28" s="69">
        <v>4.5244586653462875</v>
      </c>
      <c r="BH28" s="69">
        <v>4.457629911955312</v>
      </c>
      <c r="BI28" s="69">
        <v>4.467464439075683</v>
      </c>
      <c r="BJ28" s="69"/>
      <c r="BK28" s="69">
        <f t="shared" si="41"/>
        <v>-5.6994226270604464E-2</v>
      </c>
      <c r="BL28" s="69">
        <f>'RD T1'!E201</f>
        <v>1.9545033350710812</v>
      </c>
      <c r="BM28" s="69">
        <f t="shared" si="42"/>
        <v>1.8975091088004767</v>
      </c>
      <c r="BO28" t="str">
        <f t="shared" si="43"/>
        <v>71 Sales occupations</v>
      </c>
      <c r="BP28" s="69">
        <v>5.6554821360330711</v>
      </c>
      <c r="BQ28" s="69">
        <v>5.0180247677103953</v>
      </c>
      <c r="BR28" s="69">
        <v>4.3984838562608513</v>
      </c>
      <c r="BS28" s="69">
        <v>4.2156478789725682</v>
      </c>
      <c r="BT28" s="69">
        <v>3.4471235262652482</v>
      </c>
      <c r="BU28" s="69"/>
      <c r="BV28" s="69">
        <f t="shared" si="44"/>
        <v>-0.95136032999560305</v>
      </c>
      <c r="BW28" s="69">
        <f>'RD T1'!E230</f>
        <v>1.895368377031124</v>
      </c>
      <c r="BX28" s="69">
        <f t="shared" si="45"/>
        <v>0.94400804703552099</v>
      </c>
      <c r="BZ28" t="str">
        <f t="shared" si="46"/>
        <v>71 Sales occupations</v>
      </c>
      <c r="CA28" s="69">
        <v>3.614168582953952</v>
      </c>
      <c r="CB28" s="69">
        <v>3.0469749361082132</v>
      </c>
      <c r="CC28" s="69">
        <v>2.770290766089714</v>
      </c>
      <c r="CD28" s="69">
        <v>2.1376026844273825</v>
      </c>
      <c r="CE28" s="69">
        <v>0.88557300510188663</v>
      </c>
      <c r="CF28" s="69"/>
      <c r="CG28" s="69">
        <f t="shared" si="47"/>
        <v>-1.8847177609878274</v>
      </c>
      <c r="CH28" s="69">
        <f>'RD T1'!E259</f>
        <v>0.65404395198161613</v>
      </c>
      <c r="CI28" s="69">
        <f t="shared" si="48"/>
        <v>-1.2306738090062113</v>
      </c>
      <c r="CK28" t="str">
        <f t="shared" si="49"/>
        <v>71 Sales occupations</v>
      </c>
      <c r="CL28" s="69">
        <v>2.370962747807237</v>
      </c>
      <c r="CM28" s="69">
        <v>1.6670093019063754</v>
      </c>
      <c r="CN28" s="69">
        <v>1.6989403543036741</v>
      </c>
      <c r="CO28" s="69">
        <v>0.90763118638067786</v>
      </c>
      <c r="CP28" s="69">
        <v>0.45801656405046043</v>
      </c>
      <c r="CQ28" s="69"/>
      <c r="CR28" s="69">
        <f t="shared" si="50"/>
        <v>-1.2409237902532135</v>
      </c>
      <c r="CS28" s="69">
        <f>'RD T1'!E288</f>
        <v>0.22704478012170481</v>
      </c>
      <c r="CT28" s="69">
        <f t="shared" si="51"/>
        <v>-1.0138790101315087</v>
      </c>
    </row>
    <row r="29" spans="1:98" x14ac:dyDescent="0.2">
      <c r="A29" s="10" t="str">
        <f>name!D25</f>
        <v>72 Customer service occupations</v>
      </c>
      <c r="B29" s="69">
        <v>1.6225281706831157E-2</v>
      </c>
      <c r="C29" s="69">
        <v>2.0000876737672823E-2</v>
      </c>
      <c r="D29" s="69">
        <v>2.0855360781277536E-2</v>
      </c>
      <c r="E29" s="69">
        <v>3.7814402947207448E-2</v>
      </c>
      <c r="F29" s="69">
        <v>7.0696680935059361E-2</v>
      </c>
      <c r="G29" s="11"/>
      <c r="H29" s="69">
        <f>F29-D29</f>
        <v>4.9841320153781829E-2</v>
      </c>
      <c r="I29" s="69">
        <f>'RD T1'!E57</f>
        <v>1.9834871489417719E-2</v>
      </c>
      <c r="J29" s="69">
        <f t="shared" si="27"/>
        <v>6.9676191643199548E-2</v>
      </c>
      <c r="L29" t="str">
        <f t="shared" si="28"/>
        <v>72 Customer service occupations</v>
      </c>
      <c r="M29" s="69">
        <v>0.15192586164544164</v>
      </c>
      <c r="N29" s="69">
        <v>0.21118482373275746</v>
      </c>
      <c r="O29" s="69">
        <v>0.22377736864222647</v>
      </c>
      <c r="P29" s="69">
        <v>0.37639404494832801</v>
      </c>
      <c r="Q29" s="69">
        <v>0.67793005414245822</v>
      </c>
      <c r="R29" s="11"/>
      <c r="S29" s="69">
        <f t="shared" si="29"/>
        <v>0.45415268550023175</v>
      </c>
      <c r="T29" s="69">
        <f>'RD T1'!E86</f>
        <v>0.20884711211794266</v>
      </c>
      <c r="U29" s="69">
        <f t="shared" si="30"/>
        <v>0.6629997976181744</v>
      </c>
      <c r="W29" t="str">
        <f t="shared" si="31"/>
        <v>72 Customer service occupations</v>
      </c>
      <c r="X29" s="69">
        <v>0.77253914102903798</v>
      </c>
      <c r="Y29" s="69">
        <v>0.7830317595533195</v>
      </c>
      <c r="Z29" s="69">
        <v>0.93603575967331909</v>
      </c>
      <c r="AA29" s="69">
        <v>1.3097443110978151</v>
      </c>
      <c r="AB29" s="69">
        <v>1.7916003348328551</v>
      </c>
      <c r="AC29" s="69"/>
      <c r="AD29" s="69">
        <f t="shared" si="32"/>
        <v>0.85556457515953599</v>
      </c>
      <c r="AE29" s="69">
        <f>'RD T1'!E115</f>
        <v>0.74350944184079959</v>
      </c>
      <c r="AF29" s="69">
        <f t="shared" si="33"/>
        <v>1.5990740170003357</v>
      </c>
      <c r="AH29" t="str">
        <f t="shared" si="34"/>
        <v>72 Customer service occupations</v>
      </c>
      <c r="AI29" s="69">
        <v>0.2339960278033216</v>
      </c>
      <c r="AJ29" s="69">
        <v>0.23953797834975396</v>
      </c>
      <c r="AK29" s="69">
        <v>0.30110081872012479</v>
      </c>
      <c r="AL29" s="69">
        <v>0.42645975161080818</v>
      </c>
      <c r="AM29" s="69">
        <v>0.60430128971303687</v>
      </c>
      <c r="AN29" s="69"/>
      <c r="AO29" s="69">
        <f t="shared" si="35"/>
        <v>0.30320047099291209</v>
      </c>
      <c r="AP29" s="69">
        <f>'RD T1'!E144</f>
        <v>0.25095118760048152</v>
      </c>
      <c r="AQ29" s="69">
        <f t="shared" si="36"/>
        <v>0.55415165859339366</v>
      </c>
      <c r="AS29" t="str">
        <f t="shared" si="37"/>
        <v>72 Customer service occupations</v>
      </c>
      <c r="AT29" s="69">
        <v>0.42999375329584705</v>
      </c>
      <c r="AU29" s="69">
        <v>0.41333809363410567</v>
      </c>
      <c r="AV29" s="69">
        <v>0.45280778173997555</v>
      </c>
      <c r="AW29" s="69">
        <v>0.61874835366051051</v>
      </c>
      <c r="AX29" s="69">
        <v>0.75974492876430944</v>
      </c>
      <c r="AY29" s="69"/>
      <c r="AZ29" s="69">
        <f t="shared" si="38"/>
        <v>0.30693714702433389</v>
      </c>
      <c r="BA29" s="69">
        <f>'RD T1'!E173</f>
        <v>0.30193224369015509</v>
      </c>
      <c r="BB29" s="69">
        <f t="shared" si="39"/>
        <v>0.60886939071448898</v>
      </c>
      <c r="BD29" t="str">
        <f t="shared" si="40"/>
        <v>72 Customer service occupations</v>
      </c>
      <c r="BE29" s="69">
        <v>1.290250363932798</v>
      </c>
      <c r="BF29" s="69">
        <v>1.4300593200537934</v>
      </c>
      <c r="BG29" s="69">
        <v>1.4328383823115025</v>
      </c>
      <c r="BH29" s="69">
        <v>1.9083551800352294</v>
      </c>
      <c r="BI29" s="69">
        <v>2.1917091547477412</v>
      </c>
      <c r="BJ29" s="69"/>
      <c r="BK29" s="69">
        <f t="shared" si="41"/>
        <v>0.75887077243623868</v>
      </c>
      <c r="BL29" s="69">
        <f>'RD T1'!E202</f>
        <v>0.81316564403336589</v>
      </c>
      <c r="BM29" s="69">
        <f t="shared" si="42"/>
        <v>1.5720364164696046</v>
      </c>
      <c r="BO29" t="str">
        <f t="shared" si="43"/>
        <v>72 Customer service occupations</v>
      </c>
      <c r="BP29" s="69">
        <v>1.4469752682322243</v>
      </c>
      <c r="BQ29" s="69">
        <v>1.5570839281761071</v>
      </c>
      <c r="BR29" s="69">
        <v>1.3748707613715554</v>
      </c>
      <c r="BS29" s="69">
        <v>1.8094780618773771</v>
      </c>
      <c r="BT29" s="69">
        <v>1.752202599158865</v>
      </c>
      <c r="BU29" s="69"/>
      <c r="BV29" s="69">
        <f t="shared" si="44"/>
        <v>0.37733183778730961</v>
      </c>
      <c r="BW29" s="69">
        <f>'RD T1'!E231</f>
        <v>0.8418483502827846</v>
      </c>
      <c r="BX29" s="69">
        <f t="shared" si="45"/>
        <v>1.2191801880700943</v>
      </c>
      <c r="BZ29" t="str">
        <f t="shared" si="46"/>
        <v>72 Customer service occupations</v>
      </c>
      <c r="CA29" s="69">
        <v>0.76966814454521293</v>
      </c>
      <c r="CB29" s="69">
        <v>0.72303002054652776</v>
      </c>
      <c r="CC29" s="69">
        <v>0.7076756250828079</v>
      </c>
      <c r="CD29" s="69">
        <v>0.77353372273483545</v>
      </c>
      <c r="CE29" s="69">
        <v>0.63186745048431714</v>
      </c>
      <c r="CF29" s="69"/>
      <c r="CG29" s="69">
        <f t="shared" si="47"/>
        <v>-7.5808174598490763E-2</v>
      </c>
      <c r="CH29" s="69">
        <f>'RD T1'!E260</f>
        <v>0.2453088279447494</v>
      </c>
      <c r="CI29" s="69">
        <f t="shared" si="48"/>
        <v>0.16950065334625863</v>
      </c>
      <c r="CK29" t="str">
        <f t="shared" si="49"/>
        <v>72 Customer service occupations</v>
      </c>
      <c r="CL29" s="69">
        <v>0.33020752721552943</v>
      </c>
      <c r="CM29" s="69">
        <v>0.32848502973844224</v>
      </c>
      <c r="CN29" s="69">
        <v>0.39046383865332129</v>
      </c>
      <c r="CO29" s="69">
        <v>0.4136226377505447</v>
      </c>
      <c r="CP29" s="69">
        <v>0.41196991139143974</v>
      </c>
      <c r="CQ29" s="69"/>
      <c r="CR29" s="69">
        <f t="shared" si="50"/>
        <v>2.1506072738118442E-2</v>
      </c>
      <c r="CS29" s="69">
        <f>'RD T1'!E289</f>
        <v>0.14144878784880907</v>
      </c>
      <c r="CT29" s="69">
        <f t="shared" si="51"/>
        <v>0.16295486058692751</v>
      </c>
    </row>
    <row r="30" spans="1:98" x14ac:dyDescent="0.2">
      <c r="A30" s="10" t="str">
        <f>name!D26</f>
        <v>81 Process, plant and machine operatives</v>
      </c>
      <c r="B30" s="69">
        <v>1.5778120587668427E-2</v>
      </c>
      <c r="C30" s="69">
        <v>2.1153336392494327E-2</v>
      </c>
      <c r="D30" s="69">
        <v>1.8263438366387576E-2</v>
      </c>
      <c r="E30" s="69">
        <v>3.0611977154758042E-2</v>
      </c>
      <c r="F30" s="69">
        <v>6.7798036507185869E-2</v>
      </c>
      <c r="G30" s="11"/>
      <c r="H30" s="69">
        <f t="shared" si="26"/>
        <v>4.9534598140798289E-2</v>
      </c>
      <c r="I30" s="69">
        <f>'RD T1'!E58</f>
        <v>2.1734983773951985E-2</v>
      </c>
      <c r="J30" s="69">
        <f t="shared" si="27"/>
        <v>7.1269581914750274E-2</v>
      </c>
      <c r="L30" t="str">
        <f t="shared" si="28"/>
        <v>81 Process, plant and machine operatives</v>
      </c>
      <c r="M30" s="69">
        <v>0.10888662032741832</v>
      </c>
      <c r="N30" s="69">
        <v>0.15303730148291619</v>
      </c>
      <c r="O30" s="69">
        <v>0.12789855099035652</v>
      </c>
      <c r="P30" s="69">
        <v>0.2317486143689754</v>
      </c>
      <c r="Q30" s="69">
        <v>0.4411365349142839</v>
      </c>
      <c r="R30" s="11"/>
      <c r="S30" s="69">
        <f t="shared" si="29"/>
        <v>0.31323798392392738</v>
      </c>
      <c r="T30" s="69">
        <f>'RD T1'!E87</f>
        <v>0.13195261354605528</v>
      </c>
      <c r="U30" s="69">
        <f t="shared" si="30"/>
        <v>0.44519059746998269</v>
      </c>
      <c r="W30" t="str">
        <f t="shared" si="31"/>
        <v>81 Process, plant and machine operatives</v>
      </c>
      <c r="X30" s="69">
        <v>0.37836884901294715</v>
      </c>
      <c r="Y30" s="69">
        <v>0.37613834806062757</v>
      </c>
      <c r="Z30" s="69">
        <v>0.36013442350071001</v>
      </c>
      <c r="AA30" s="69">
        <v>0.60354474129227464</v>
      </c>
      <c r="AB30" s="69">
        <v>1.0371178575805444</v>
      </c>
      <c r="AC30" s="69"/>
      <c r="AD30" s="69">
        <f t="shared" si="32"/>
        <v>0.67698343407983441</v>
      </c>
      <c r="AE30" s="69">
        <f>'RD T1'!E116</f>
        <v>0.3895129877263086</v>
      </c>
      <c r="AF30" s="69">
        <f t="shared" si="33"/>
        <v>1.066496421806143</v>
      </c>
      <c r="AH30" t="str">
        <f t="shared" si="34"/>
        <v>81 Process, plant and machine operatives</v>
      </c>
      <c r="AI30" s="69">
        <v>0.17825048199144261</v>
      </c>
      <c r="AJ30" s="69">
        <v>0.17341675044086144</v>
      </c>
      <c r="AK30" s="69">
        <v>0.16726964151015317</v>
      </c>
      <c r="AL30" s="69">
        <v>0.25530175265879096</v>
      </c>
      <c r="AM30" s="69">
        <v>0.35164844338234852</v>
      </c>
      <c r="AN30" s="69"/>
      <c r="AO30" s="69">
        <f t="shared" si="35"/>
        <v>0.18437880187219535</v>
      </c>
      <c r="AP30" s="69">
        <f>'RD T1'!E145</f>
        <v>0.12971023904609449</v>
      </c>
      <c r="AQ30" s="69">
        <f t="shared" si="36"/>
        <v>0.31408904091828982</v>
      </c>
      <c r="AS30" t="str">
        <f t="shared" si="37"/>
        <v>81 Process, plant and machine operatives</v>
      </c>
      <c r="AT30" s="69">
        <v>0.45463568027903345</v>
      </c>
      <c r="AU30" s="69">
        <v>0.40955730647855637</v>
      </c>
      <c r="AV30" s="69">
        <v>0.38036817898003272</v>
      </c>
      <c r="AW30" s="69">
        <v>0.56655992703347202</v>
      </c>
      <c r="AX30" s="69">
        <v>0.77071253564164521</v>
      </c>
      <c r="AY30" s="69"/>
      <c r="AZ30" s="69">
        <f t="shared" si="38"/>
        <v>0.39034435666161249</v>
      </c>
      <c r="BA30" s="69">
        <f>'RD T1'!E174</f>
        <v>0.2910442411982993</v>
      </c>
      <c r="BB30" s="69">
        <f t="shared" si="39"/>
        <v>0.68138859785991179</v>
      </c>
      <c r="BD30" t="str">
        <f t="shared" si="40"/>
        <v>81 Process, plant and machine operatives</v>
      </c>
      <c r="BE30" s="69">
        <v>2.6236565799597491</v>
      </c>
      <c r="BF30" s="69">
        <v>2.932930330151065</v>
      </c>
      <c r="BG30" s="69">
        <v>2.5564234034536644</v>
      </c>
      <c r="BH30" s="69">
        <v>3.6181476527028238</v>
      </c>
      <c r="BI30" s="69">
        <v>4.1817894782738811</v>
      </c>
      <c r="BJ30" s="69"/>
      <c r="BK30" s="69">
        <f t="shared" si="41"/>
        <v>1.6253660748202168</v>
      </c>
      <c r="BL30" s="69">
        <f>'RD T1'!E203</f>
        <v>1.375775947728004</v>
      </c>
      <c r="BM30" s="69">
        <f t="shared" si="42"/>
        <v>3.0011420225482208</v>
      </c>
      <c r="BO30" t="str">
        <f t="shared" si="43"/>
        <v>81 Process, plant and machine operatives</v>
      </c>
      <c r="BP30" s="69">
        <v>3.7590576089154943</v>
      </c>
      <c r="BQ30" s="69">
        <v>3.9710537953817457</v>
      </c>
      <c r="BR30" s="69">
        <v>3.2386312919000164</v>
      </c>
      <c r="BS30" s="69">
        <v>4.5533451585745954</v>
      </c>
      <c r="BT30" s="69">
        <v>4.5298436005727547</v>
      </c>
      <c r="BU30" s="69"/>
      <c r="BV30" s="69">
        <f t="shared" si="44"/>
        <v>1.2912123086727383</v>
      </c>
      <c r="BW30" s="69">
        <f>'RD T1'!E232</f>
        <v>1.8408507990531695</v>
      </c>
      <c r="BX30" s="69">
        <f t="shared" si="45"/>
        <v>3.1320631077259078</v>
      </c>
      <c r="BZ30" t="str">
        <f t="shared" si="46"/>
        <v>81 Process, plant and machine operatives</v>
      </c>
      <c r="CA30" s="69">
        <v>3.2641167425256716</v>
      </c>
      <c r="CB30" s="69">
        <v>2.9712996108086092</v>
      </c>
      <c r="CC30" s="69">
        <v>2.5791506609641197</v>
      </c>
      <c r="CD30" s="69">
        <v>2.79523333402881</v>
      </c>
      <c r="CE30" s="69">
        <v>1.4014953654868729</v>
      </c>
      <c r="CF30" s="69"/>
      <c r="CG30" s="69">
        <f t="shared" si="47"/>
        <v>-1.1776552954772468</v>
      </c>
      <c r="CH30" s="69">
        <f>'RD T1'!E261</f>
        <v>0.85698380899612747</v>
      </c>
      <c r="CI30" s="69">
        <f t="shared" si="48"/>
        <v>-0.32067148648111932</v>
      </c>
      <c r="CK30" t="str">
        <f t="shared" si="49"/>
        <v>81 Process, plant and machine operatives</v>
      </c>
      <c r="CL30" s="69">
        <v>2.3871270455577966</v>
      </c>
      <c r="CM30" s="69">
        <v>1.6707139014967056</v>
      </c>
      <c r="CN30" s="69">
        <v>1.4796912378758358</v>
      </c>
      <c r="CO30" s="69">
        <v>0.64858499167766326</v>
      </c>
      <c r="CP30" s="69">
        <v>0.28147813018912538</v>
      </c>
      <c r="CQ30" s="69"/>
      <c r="CR30" s="69">
        <f t="shared" si="50"/>
        <v>-1.1982131076867104</v>
      </c>
      <c r="CS30" s="69">
        <f>'RD T1'!E290</f>
        <v>0.1607033839689633</v>
      </c>
      <c r="CT30" s="69">
        <f t="shared" si="51"/>
        <v>-1.0375097237177471</v>
      </c>
    </row>
    <row r="31" spans="1:98" x14ac:dyDescent="0.2">
      <c r="A31" s="10" t="str">
        <f>name!D27</f>
        <v>82 Transport and mobile machine drivers and operatives</v>
      </c>
      <c r="B31" s="69">
        <v>2.5595002961050845E-2</v>
      </c>
      <c r="C31" s="69">
        <v>4.5392154292061587E-2</v>
      </c>
      <c r="D31" s="69">
        <v>3.367514573494558E-2</v>
      </c>
      <c r="E31" s="69">
        <v>6.0487077884257237E-2</v>
      </c>
      <c r="F31" s="69">
        <v>0.11491686327061847</v>
      </c>
      <c r="G31" s="11"/>
      <c r="H31" s="69">
        <f t="shared" si="26"/>
        <v>8.1241717535672886E-2</v>
      </c>
      <c r="I31" s="69">
        <f>'RD T1'!E59</f>
        <v>4.4600504978481739E-2</v>
      </c>
      <c r="J31" s="69">
        <f t="shared" si="27"/>
        <v>0.12584222251415461</v>
      </c>
      <c r="L31" t="str">
        <f t="shared" si="28"/>
        <v>82 Transport and mobile machine drivers and operatives</v>
      </c>
      <c r="M31" s="69">
        <v>0.14534478043865448</v>
      </c>
      <c r="N31" s="69">
        <v>0.22766613913017147</v>
      </c>
      <c r="O31" s="69">
        <v>0.17863678834319591</v>
      </c>
      <c r="P31" s="69">
        <v>0.29583202852680524</v>
      </c>
      <c r="Q31" s="69">
        <v>0.53599360332949986</v>
      </c>
      <c r="R31" s="11"/>
      <c r="S31" s="69">
        <f t="shared" si="29"/>
        <v>0.35735681498630395</v>
      </c>
      <c r="T31" s="69">
        <f>'RD T1'!E88</f>
        <v>0.21024062094030926</v>
      </c>
      <c r="U31" s="69">
        <f t="shared" si="30"/>
        <v>0.56759743592661316</v>
      </c>
      <c r="W31" t="str">
        <f t="shared" si="31"/>
        <v>82 Transport and mobile machine drivers and operatives</v>
      </c>
      <c r="X31" s="69">
        <v>0.54918562198554299</v>
      </c>
      <c r="Y31" s="69">
        <v>0.68774181820052516</v>
      </c>
      <c r="Z31" s="69">
        <v>0.6651433094732323</v>
      </c>
      <c r="AA31" s="69">
        <v>0.909188717644559</v>
      </c>
      <c r="AB31" s="69">
        <v>1.3230773823196111</v>
      </c>
      <c r="AC31" s="69"/>
      <c r="AD31" s="69">
        <f t="shared" si="32"/>
        <v>0.65793407284637884</v>
      </c>
      <c r="AE31" s="69">
        <f>'RD T1'!E117</f>
        <v>0.66589275855144903</v>
      </c>
      <c r="AF31" s="69">
        <f t="shared" si="33"/>
        <v>1.3238268313978279</v>
      </c>
      <c r="AH31" t="str">
        <f t="shared" si="34"/>
        <v>82 Transport and mobile machine drivers and operatives</v>
      </c>
      <c r="AI31" s="69">
        <v>0.28749278072081708</v>
      </c>
      <c r="AJ31" s="69">
        <v>0.35068111289017156</v>
      </c>
      <c r="AK31" s="69">
        <v>0.32443808505309996</v>
      </c>
      <c r="AL31" s="69">
        <v>0.42950537240696773</v>
      </c>
      <c r="AM31" s="69">
        <v>0.55948024687240339</v>
      </c>
      <c r="AN31" s="69"/>
      <c r="AO31" s="69">
        <f t="shared" si="35"/>
        <v>0.23504216181930343</v>
      </c>
      <c r="AP31" s="69">
        <f>'RD T1'!E146</f>
        <v>0.28988657694232567</v>
      </c>
      <c r="AQ31" s="69">
        <f t="shared" si="36"/>
        <v>0.52492873876162904</v>
      </c>
      <c r="AS31" t="str">
        <f t="shared" si="37"/>
        <v>82 Transport and mobile machine drivers and operatives</v>
      </c>
      <c r="AT31" s="69">
        <v>0.48546435141493305</v>
      </c>
      <c r="AU31" s="69">
        <v>0.53440422519839803</v>
      </c>
      <c r="AV31" s="69">
        <v>0.49607706697987008</v>
      </c>
      <c r="AW31" s="69">
        <v>0.63176642698638963</v>
      </c>
      <c r="AX31" s="69">
        <v>0.79987307029476551</v>
      </c>
      <c r="AY31" s="69"/>
      <c r="AZ31" s="69">
        <f t="shared" si="38"/>
        <v>0.30379600331489542</v>
      </c>
      <c r="BA31" s="69">
        <f>'RD T1'!E175</f>
        <v>0.43348381748472087</v>
      </c>
      <c r="BB31" s="69">
        <f t="shared" si="39"/>
        <v>0.73727982079961629</v>
      </c>
      <c r="BD31" t="str">
        <f t="shared" si="40"/>
        <v>82 Transport and mobile machine drivers and operatives</v>
      </c>
      <c r="BE31" s="69">
        <v>2.4383112621646785</v>
      </c>
      <c r="BF31" s="69">
        <v>3.1398618101509812</v>
      </c>
      <c r="BG31" s="69">
        <v>2.8565535066405361</v>
      </c>
      <c r="BH31" s="69">
        <v>3.6147755104448591</v>
      </c>
      <c r="BI31" s="69">
        <v>4.3611844634754036</v>
      </c>
      <c r="BJ31" s="69"/>
      <c r="BK31" s="69">
        <f t="shared" si="41"/>
        <v>1.5046309568348675</v>
      </c>
      <c r="BL31" s="69">
        <f>'RD T1'!E204</f>
        <v>1.9279343573331338</v>
      </c>
      <c r="BM31" s="69">
        <f t="shared" si="42"/>
        <v>3.4325653141680013</v>
      </c>
      <c r="BO31" t="str">
        <f t="shared" si="43"/>
        <v>82 Transport and mobile machine drivers and operatives</v>
      </c>
      <c r="BP31" s="69">
        <v>4.3569971108858576</v>
      </c>
      <c r="BQ31" s="69">
        <v>5.4477704602625181</v>
      </c>
      <c r="BR31" s="69">
        <v>4.5207561042555726</v>
      </c>
      <c r="BS31" s="69">
        <v>5.8499479542549286</v>
      </c>
      <c r="BT31" s="69">
        <v>6.290662975006601</v>
      </c>
      <c r="BU31" s="69"/>
      <c r="BV31" s="69">
        <f t="shared" si="44"/>
        <v>1.7699068707510284</v>
      </c>
      <c r="BW31" s="69">
        <f>'RD T1'!E233</f>
        <v>3.3416110574545717</v>
      </c>
      <c r="BX31" s="69">
        <f t="shared" si="45"/>
        <v>5.1115179282056005</v>
      </c>
      <c r="BZ31" t="str">
        <f t="shared" si="46"/>
        <v>82 Transport and mobile machine drivers and operatives</v>
      </c>
      <c r="CA31" s="69">
        <v>4.1143119492543327</v>
      </c>
      <c r="CB31" s="69">
        <v>4.1652107345597296</v>
      </c>
      <c r="CC31" s="69">
        <v>3.7231963482672397</v>
      </c>
      <c r="CD31" s="69">
        <v>3.5621359015239862</v>
      </c>
      <c r="CE31" s="69">
        <v>2.7455925401011783</v>
      </c>
      <c r="CF31" s="69"/>
      <c r="CG31" s="69">
        <f t="shared" si="47"/>
        <v>-0.97760380816606141</v>
      </c>
      <c r="CH31" s="69">
        <f>'RD T1'!E262</f>
        <v>1.5386346444282766</v>
      </c>
      <c r="CI31" s="69">
        <f t="shared" si="48"/>
        <v>0.56103083626221517</v>
      </c>
      <c r="CK31" t="str">
        <f t="shared" si="49"/>
        <v>82 Transport and mobile machine drivers and operatives</v>
      </c>
      <c r="CL31" s="69">
        <v>2.532233394895179</v>
      </c>
      <c r="CM31" s="69">
        <v>2.7287819989282789</v>
      </c>
      <c r="CN31" s="69">
        <v>2.4625810344188217</v>
      </c>
      <c r="CO31" s="69">
        <v>1.5897099060552242</v>
      </c>
      <c r="CP31" s="69">
        <v>0.66494786683003826</v>
      </c>
      <c r="CQ31" s="69"/>
      <c r="CR31" s="69">
        <f t="shared" si="50"/>
        <v>-1.7976331675887836</v>
      </c>
      <c r="CS31" s="69">
        <f>'RD T1'!E291</f>
        <v>0.55997181311086941</v>
      </c>
      <c r="CT31" s="69">
        <f t="shared" si="51"/>
        <v>-1.2376613544779143</v>
      </c>
    </row>
    <row r="32" spans="1:98" x14ac:dyDescent="0.2">
      <c r="A32" s="10" t="str">
        <f>name!D28</f>
        <v>91 Elementary trades and related occupations</v>
      </c>
      <c r="B32" s="69">
        <v>2.3985389848400575E-4</v>
      </c>
      <c r="C32" s="69">
        <v>2.4423023805683207E-4</v>
      </c>
      <c r="D32" s="69">
        <v>1.9054791324010388E-4</v>
      </c>
      <c r="E32" s="69">
        <v>2.3580496901769309E-4</v>
      </c>
      <c r="F32" s="69">
        <v>3.9281001094778793E-4</v>
      </c>
      <c r="G32" s="11"/>
      <c r="H32" s="69">
        <f t="shared" si="26"/>
        <v>2.0226209770768405E-4</v>
      </c>
      <c r="I32" s="69">
        <f>'RD T1'!E60</f>
        <v>1.5958899221396421E-4</v>
      </c>
      <c r="J32" s="69">
        <f t="shared" si="27"/>
        <v>3.6185108992164825E-4</v>
      </c>
      <c r="L32" t="str">
        <f t="shared" si="28"/>
        <v>91 Elementary trades and related occupations</v>
      </c>
      <c r="M32" s="69">
        <v>6.8699874878561162E-2</v>
      </c>
      <c r="N32" s="69">
        <v>8.6082227804046785E-2</v>
      </c>
      <c r="O32" s="69">
        <v>5.6643966231738341E-2</v>
      </c>
      <c r="P32" s="69">
        <v>7.9617923899467105E-2</v>
      </c>
      <c r="Q32" s="69">
        <v>0.15123654755859753</v>
      </c>
      <c r="R32" s="11"/>
      <c r="S32" s="69">
        <f t="shared" si="29"/>
        <v>9.4592581326859188E-2</v>
      </c>
      <c r="T32" s="69">
        <f>'RD T1'!E89</f>
        <v>5.1928777155206621E-2</v>
      </c>
      <c r="U32" s="69">
        <f t="shared" si="30"/>
        <v>0.14652135848206582</v>
      </c>
      <c r="W32" t="str">
        <f t="shared" si="31"/>
        <v>91 Elementary trades and related occupations</v>
      </c>
      <c r="X32" s="69">
        <v>0.25146131058889198</v>
      </c>
      <c r="Y32" s="69">
        <v>0.20748182627248168</v>
      </c>
      <c r="Z32" s="69">
        <v>0.18513828610930297</v>
      </c>
      <c r="AA32" s="69">
        <v>0.19344855054707469</v>
      </c>
      <c r="AB32" s="69">
        <v>0.2338230972370503</v>
      </c>
      <c r="AC32" s="69"/>
      <c r="AD32" s="69">
        <f t="shared" si="32"/>
        <v>4.8684811127747335E-2</v>
      </c>
      <c r="AE32" s="69">
        <f>'RD T1'!E118</f>
        <v>0.12922985263152695</v>
      </c>
      <c r="AF32" s="69">
        <f t="shared" si="33"/>
        <v>0.17791466375927428</v>
      </c>
      <c r="AH32" t="str">
        <f t="shared" si="34"/>
        <v>91 Elementary trades and related occupations</v>
      </c>
      <c r="AI32" s="69">
        <v>0.17861744316690556</v>
      </c>
      <c r="AJ32" s="69">
        <v>0.15022402610118379</v>
      </c>
      <c r="AK32" s="69">
        <v>0.12801102059850811</v>
      </c>
      <c r="AL32" s="69">
        <v>0.1354961653291557</v>
      </c>
      <c r="AM32" s="69">
        <v>0.17244812306821505</v>
      </c>
      <c r="AN32" s="69"/>
      <c r="AO32" s="69">
        <f t="shared" si="35"/>
        <v>4.4437102469706946E-2</v>
      </c>
      <c r="AP32" s="69">
        <f>'RD T1'!E147</f>
        <v>9.0669351915759783E-2</v>
      </c>
      <c r="AQ32" s="69">
        <f t="shared" si="36"/>
        <v>0.13510645438546673</v>
      </c>
      <c r="AS32" t="str">
        <f t="shared" si="37"/>
        <v>91 Elementary trades and related occupations</v>
      </c>
      <c r="AT32" s="69">
        <v>0.20732889933246412</v>
      </c>
      <c r="AU32" s="69">
        <v>0.17891851995550553</v>
      </c>
      <c r="AV32" s="69">
        <v>0.16504325101160711</v>
      </c>
      <c r="AW32" s="69">
        <v>0.17313855982234497</v>
      </c>
      <c r="AX32" s="69">
        <v>0.20370467934511646</v>
      </c>
      <c r="AY32" s="69"/>
      <c r="AZ32" s="69">
        <f t="shared" si="38"/>
        <v>3.8661428333509357E-2</v>
      </c>
      <c r="BA32" s="69">
        <f>'RD T1'!E176</f>
        <v>0.10026686500217649</v>
      </c>
      <c r="BB32" s="69">
        <f t="shared" si="39"/>
        <v>0.13892829333568585</v>
      </c>
      <c r="BD32" t="str">
        <f t="shared" si="40"/>
        <v>91 Elementary trades and related occupations</v>
      </c>
      <c r="BE32" s="69">
        <v>0.93255457114931817</v>
      </c>
      <c r="BF32" s="69">
        <v>0.94990743178943682</v>
      </c>
      <c r="BG32" s="69">
        <v>0.78801504800401334</v>
      </c>
      <c r="BH32" s="69">
        <v>0.81787106180117752</v>
      </c>
      <c r="BI32" s="69">
        <v>0.98353062455968276</v>
      </c>
      <c r="BJ32" s="69"/>
      <c r="BK32" s="69">
        <f t="shared" si="41"/>
        <v>0.19551557655566942</v>
      </c>
      <c r="BL32" s="69">
        <f>'RD T1'!E205</f>
        <v>0.30044931234654249</v>
      </c>
      <c r="BM32" s="69">
        <f t="shared" si="42"/>
        <v>0.49596488890221191</v>
      </c>
      <c r="BO32" t="str">
        <f t="shared" si="43"/>
        <v>91 Elementary trades and related occupations</v>
      </c>
      <c r="BP32" s="69">
        <v>1.7034055506306527</v>
      </c>
      <c r="BQ32" s="69">
        <v>1.6428256060050057</v>
      </c>
      <c r="BR32" s="69">
        <v>1.3579140313176699</v>
      </c>
      <c r="BS32" s="69">
        <v>1.343212590252159</v>
      </c>
      <c r="BT32" s="69">
        <v>1.3598844804158614</v>
      </c>
      <c r="BU32" s="69"/>
      <c r="BV32" s="69">
        <f t="shared" si="44"/>
        <v>1.9704490981915512E-3</v>
      </c>
      <c r="BW32" s="69">
        <f>'RD T1'!E234</f>
        <v>0.52485406745919905</v>
      </c>
      <c r="BX32" s="69">
        <f t="shared" si="45"/>
        <v>0.5268245165573906</v>
      </c>
      <c r="BZ32" t="str">
        <f t="shared" si="46"/>
        <v>91 Elementary trades and related occupations</v>
      </c>
      <c r="CA32" s="69">
        <v>2.2331345911497098</v>
      </c>
      <c r="CB32" s="69">
        <v>2.0093629188865494</v>
      </c>
      <c r="CC32" s="69">
        <v>1.7236022945918865</v>
      </c>
      <c r="CD32" s="69">
        <v>1.3838339452917534</v>
      </c>
      <c r="CE32" s="69">
        <v>1.0489445660379981</v>
      </c>
      <c r="CF32" s="69"/>
      <c r="CG32" s="69">
        <f t="shared" si="47"/>
        <v>-0.67465772855388839</v>
      </c>
      <c r="CH32" s="69">
        <f>'RD T1'!E263</f>
        <v>0.52732556113646278</v>
      </c>
      <c r="CI32" s="69">
        <f t="shared" si="48"/>
        <v>-0.14733216741742561</v>
      </c>
      <c r="CK32" t="str">
        <f t="shared" si="49"/>
        <v>91 Elementary trades and related occupations</v>
      </c>
      <c r="CL32" s="69">
        <v>1.7137656482243466</v>
      </c>
      <c r="CM32" s="69">
        <v>1.3320218568936746</v>
      </c>
      <c r="CN32" s="69">
        <v>1.2670114673658199</v>
      </c>
      <c r="CO32" s="69">
        <v>0.75660082215400681</v>
      </c>
      <c r="CP32" s="69">
        <v>0.46098363007713256</v>
      </c>
      <c r="CQ32" s="69"/>
      <c r="CR32" s="69">
        <f t="shared" si="50"/>
        <v>-0.80602783728868732</v>
      </c>
      <c r="CS32" s="69">
        <f>'RD T1'!E292</f>
        <v>0.2292222794561018</v>
      </c>
      <c r="CT32" s="69">
        <f t="shared" si="51"/>
        <v>-0.57680555783258547</v>
      </c>
    </row>
    <row r="33" spans="1:98" x14ac:dyDescent="0.2">
      <c r="A33" s="10" t="str">
        <f>name!D29</f>
        <v>92 Elementary administration and service occupations</v>
      </c>
      <c r="B33" s="69">
        <v>1.5959307985602789E-2</v>
      </c>
      <c r="C33" s="69">
        <v>2.3096618553934852E-2</v>
      </c>
      <c r="D33" s="69">
        <v>2.0124705452197546E-2</v>
      </c>
      <c r="E33" s="69">
        <v>3.0825998388294872E-2</v>
      </c>
      <c r="F33" s="69">
        <v>5.1772358542182179E-2</v>
      </c>
      <c r="G33" s="11"/>
      <c r="H33" s="69">
        <f t="shared" ref="H33" si="52">F33-D33</f>
        <v>3.1647653089984629E-2</v>
      </c>
      <c r="I33" s="69">
        <f>'RD T1'!E61</f>
        <v>1.9138403685237573E-2</v>
      </c>
      <c r="J33" s="69">
        <f t="shared" ref="J33" si="53">SUM(H33:I33)</f>
        <v>5.0786056775222202E-2</v>
      </c>
      <c r="L33" t="str">
        <f t="shared" ref="L33" si="54">A33</f>
        <v>92 Elementary administration and service occupations</v>
      </c>
      <c r="M33" s="69">
        <v>0.38478047520204361</v>
      </c>
      <c r="N33" s="69">
        <v>0.56789619012146064</v>
      </c>
      <c r="O33" s="69">
        <v>0.5391209888698002</v>
      </c>
      <c r="P33" s="69">
        <v>0.82655273129513196</v>
      </c>
      <c r="Q33" s="69">
        <v>1.6477334601501821</v>
      </c>
      <c r="R33" s="11"/>
      <c r="S33" s="69">
        <f t="shared" ref="S33" si="55">Q33-O33</f>
        <v>1.1086124712803818</v>
      </c>
      <c r="T33" s="69">
        <f>'RD T1'!E90</f>
        <v>0.57333385252722446</v>
      </c>
      <c r="U33" s="69">
        <f t="shared" ref="U33" si="56">SUM(S33:T33)</f>
        <v>1.6819463238076062</v>
      </c>
      <c r="W33" t="str">
        <f t="shared" ref="W33" si="57">A33</f>
        <v>92 Elementary administration and service occupations</v>
      </c>
      <c r="X33" s="69">
        <v>1.6757188372286824</v>
      </c>
      <c r="Y33" s="69">
        <v>1.7580750440337762</v>
      </c>
      <c r="Z33" s="69">
        <v>1.9464061834567805</v>
      </c>
      <c r="AA33" s="69">
        <v>2.4349862269557079</v>
      </c>
      <c r="AB33" s="69">
        <v>3.2416550042643348</v>
      </c>
      <c r="AC33" s="69"/>
      <c r="AD33" s="69">
        <f t="shared" ref="AD33" si="58">AB33-Z33</f>
        <v>1.2952488208075543</v>
      </c>
      <c r="AE33" s="69">
        <f>'RD T1'!E119</f>
        <v>1.737301504468703</v>
      </c>
      <c r="AF33" s="69">
        <f t="shared" ref="AF33" si="59">SUM(AD33:AE33)</f>
        <v>3.0325503252762571</v>
      </c>
      <c r="AH33" t="str">
        <f t="shared" ref="AH33" si="60">L33</f>
        <v>92 Elementary administration and service occupations</v>
      </c>
      <c r="AI33" s="69">
        <v>0.78321562371411535</v>
      </c>
      <c r="AJ33" s="69">
        <v>0.82815008766248288</v>
      </c>
      <c r="AK33" s="69">
        <v>0.91071444736726026</v>
      </c>
      <c r="AL33" s="69">
        <v>1.1175295009491613</v>
      </c>
      <c r="AM33" s="69">
        <v>1.5716037248735872</v>
      </c>
      <c r="AN33" s="69"/>
      <c r="AO33" s="69">
        <f t="shared" ref="AO33" si="61">AM33-AK33</f>
        <v>0.66088927750632698</v>
      </c>
      <c r="AP33" s="69">
        <f>'RD T1'!E148</f>
        <v>0.76124490892798247</v>
      </c>
      <c r="AQ33" s="69">
        <f t="shared" ref="AQ33" si="62">SUM(AO33:AP33)</f>
        <v>1.4221341864343096</v>
      </c>
      <c r="AS33" t="str">
        <f t="shared" ref="AS33" si="63">W33</f>
        <v>92 Elementary administration and service occupations</v>
      </c>
      <c r="AT33" s="69">
        <v>0.78394094391162039</v>
      </c>
      <c r="AU33" s="69">
        <v>0.780362086973025</v>
      </c>
      <c r="AV33" s="69">
        <v>0.86425056965971148</v>
      </c>
      <c r="AW33" s="69">
        <v>1.0541253791720187</v>
      </c>
      <c r="AX33" s="69">
        <v>1.4484419706083786</v>
      </c>
      <c r="AY33" s="69"/>
      <c r="AZ33" s="69">
        <f t="shared" ref="AZ33" si="64">AX33-AV33</f>
        <v>0.58419140094866717</v>
      </c>
      <c r="BA33" s="69">
        <f>'RD T1'!E177</f>
        <v>0.72450415114461808</v>
      </c>
      <c r="BB33" s="69">
        <f t="shared" ref="BB33" si="65">SUM(AZ33:BA33)</f>
        <v>1.3086955520932853</v>
      </c>
      <c r="BD33" t="str">
        <f t="shared" ref="BD33" si="66">AH33</f>
        <v>92 Elementary administration and service occupations</v>
      </c>
      <c r="BE33" s="69">
        <v>4.667647836197804</v>
      </c>
      <c r="BF33" s="69">
        <v>4.7985354831078855</v>
      </c>
      <c r="BG33" s="69">
        <v>4.4198032152182627</v>
      </c>
      <c r="BH33" s="69">
        <v>4.6636890931000146</v>
      </c>
      <c r="BI33" s="69">
        <v>4.402563668353114</v>
      </c>
      <c r="BJ33" s="69"/>
      <c r="BK33" s="69">
        <f t="shared" ref="BK33" si="67">BI33-BG33</f>
        <v>-1.7239546865148725E-2</v>
      </c>
      <c r="BL33" s="69">
        <f>'RD T1'!E206</f>
        <v>2.2225874407527906</v>
      </c>
      <c r="BM33" s="69">
        <f t="shared" ref="BM33" si="68">SUM(BK33:BL33)</f>
        <v>2.2053478938876419</v>
      </c>
      <c r="BO33" t="str">
        <f t="shared" ref="BO33" si="69">AS33</f>
        <v>92 Elementary administration and service occupations</v>
      </c>
      <c r="BP33" s="69">
        <v>8.2613404594618807</v>
      </c>
      <c r="BQ33" s="69">
        <v>9.161678912037754</v>
      </c>
      <c r="BR33" s="69">
        <v>7.5305136136758186</v>
      </c>
      <c r="BS33" s="69">
        <v>8.6544059127994259</v>
      </c>
      <c r="BT33" s="69">
        <v>8.0421472760802946</v>
      </c>
      <c r="BU33" s="69"/>
      <c r="BV33" s="69">
        <f t="shared" ref="BV33" si="70">BT33-BR33</f>
        <v>0.51163366240447594</v>
      </c>
      <c r="BW33" s="69">
        <f>'RD T1'!E235</f>
        <v>4.2436171840830479</v>
      </c>
      <c r="BX33" s="69">
        <f t="shared" ref="BX33" si="71">SUM(BV33:BW33)</f>
        <v>4.7552508464875238</v>
      </c>
      <c r="BZ33" t="str">
        <f t="shared" ref="BZ33" si="72">BD33</f>
        <v>92 Elementary administration and service occupations</v>
      </c>
      <c r="CA33" s="69">
        <v>7.1894795858040998</v>
      </c>
      <c r="CB33" s="69">
        <v>7.1812534619888728</v>
      </c>
      <c r="CC33" s="69">
        <v>6.1861019493372975</v>
      </c>
      <c r="CD33" s="69">
        <v>5.7961217910235963</v>
      </c>
      <c r="CE33" s="69">
        <v>3.8105101079702126</v>
      </c>
      <c r="CF33" s="69"/>
      <c r="CG33" s="69">
        <f t="shared" ref="CG33" si="73">CE33-CC33</f>
        <v>-2.3755918413670849</v>
      </c>
      <c r="CH33" s="69">
        <f>'RD T1'!E264</f>
        <v>2.1402509957255962</v>
      </c>
      <c r="CI33" s="69">
        <f t="shared" ref="CI33" si="74">SUM(CG33:CH33)</f>
        <v>-0.23534084564148872</v>
      </c>
      <c r="CK33" t="str">
        <f t="shared" ref="CK33" si="75">BO33</f>
        <v>92 Elementary administration and service occupations</v>
      </c>
      <c r="CL33" s="69">
        <v>5.3652454524365911</v>
      </c>
      <c r="CM33" s="69">
        <v>3.8058022477159592</v>
      </c>
      <c r="CN33" s="69">
        <v>3.6999581677423721</v>
      </c>
      <c r="CO33" s="69">
        <v>2.289546938655167</v>
      </c>
      <c r="CP33" s="69">
        <v>1.2601321119762823</v>
      </c>
      <c r="CQ33" s="69"/>
      <c r="CR33" s="69">
        <f t="shared" ref="CR33" si="76">CP33-CN33</f>
        <v>-2.4398260557660896</v>
      </c>
      <c r="CS33" s="69">
        <f>'RD T1'!E293</f>
        <v>0.62809203657237711</v>
      </c>
      <c r="CT33" s="69">
        <f t="shared" ref="CT33" si="77">SUM(CR33:CS33)</f>
        <v>-1.8117340191937124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3.3511464663107686</v>
      </c>
      <c r="C35" s="67">
        <f t="shared" ref="C35:F35" si="78">SUM(C8:C33)</f>
        <v>4.808169446315576</v>
      </c>
      <c r="D35" s="67">
        <f t="shared" si="78"/>
        <v>4.6743129500233414</v>
      </c>
      <c r="E35" s="67">
        <f t="shared" si="78"/>
        <v>6.0663121627462253</v>
      </c>
      <c r="F35" s="67">
        <f t="shared" si="78"/>
        <v>8.9251242296806907</v>
      </c>
      <c r="G35" s="11"/>
      <c r="H35" s="67">
        <f>F35-D35</f>
        <v>4.2508112796573494</v>
      </c>
      <c r="I35" s="67">
        <f>SUM(I8:I33)</f>
        <v>3.1943254648832649</v>
      </c>
      <c r="J35" s="67">
        <f>SUM(H35:I35)</f>
        <v>7.4451367445406138</v>
      </c>
      <c r="L35" s="24" t="str">
        <f>A35</f>
        <v>All occupations</v>
      </c>
      <c r="M35" s="67">
        <f>SUM(M8:M33)</f>
        <v>22.170812200385374</v>
      </c>
      <c r="N35" s="67">
        <f t="shared" ref="N35:Q35" si="79">SUM(N8:N33)</f>
        <v>32.123553207803269</v>
      </c>
      <c r="O35" s="67">
        <f t="shared" si="79"/>
        <v>31.968841098429124</v>
      </c>
      <c r="P35" s="67">
        <f t="shared" si="79"/>
        <v>40.736846449219279</v>
      </c>
      <c r="Q35" s="67">
        <f t="shared" si="79"/>
        <v>59.85308862285504</v>
      </c>
      <c r="R35" s="11"/>
      <c r="S35" s="67">
        <f t="shared" si="29"/>
        <v>27.884247524425916</v>
      </c>
      <c r="T35" s="67">
        <f>SUM(T8:T33)</f>
        <v>22.4751073873134</v>
      </c>
      <c r="U35" s="67">
        <f>SUM(S35:T35)</f>
        <v>50.359354911739317</v>
      </c>
      <c r="W35" s="24" t="str">
        <f>A35</f>
        <v>All occupations</v>
      </c>
      <c r="X35" s="67">
        <f>SUM(X8:X33)</f>
        <v>54.677895720284397</v>
      </c>
      <c r="Y35" s="67">
        <f t="shared" ref="Y35:AB35" si="80">SUM(Y8:Y33)</f>
        <v>55.70858692967375</v>
      </c>
      <c r="Z35" s="67">
        <f t="shared" si="80"/>
        <v>61.770520083537001</v>
      </c>
      <c r="AA35" s="67">
        <f t="shared" si="80"/>
        <v>66.655995955554772</v>
      </c>
      <c r="AB35" s="67">
        <f t="shared" si="80"/>
        <v>77.103780918475437</v>
      </c>
      <c r="AC35" s="69"/>
      <c r="AD35" s="67">
        <f t="shared" ref="AD35" si="81">AB35-Z35</f>
        <v>15.333260834938436</v>
      </c>
      <c r="AE35" s="67">
        <f>SUM(AE8:AE33)</f>
        <v>38.685987784058177</v>
      </c>
      <c r="AF35" s="67">
        <f>SUM(AD35:AE35)</f>
        <v>54.019248618996613</v>
      </c>
      <c r="AH35" s="24" t="str">
        <f>L35</f>
        <v>All occupations</v>
      </c>
      <c r="AI35" s="67">
        <f>SUM(AI8:AI33)</f>
        <v>18.12836051524086</v>
      </c>
      <c r="AJ35" s="67">
        <f t="shared" ref="AJ35:AM35" si="82">SUM(AJ8:AJ33)</f>
        <v>16.738443859487248</v>
      </c>
      <c r="AK35" s="67">
        <f t="shared" si="82"/>
        <v>18.625496653123957</v>
      </c>
      <c r="AL35" s="67">
        <f t="shared" si="82"/>
        <v>18.316969641244292</v>
      </c>
      <c r="AM35" s="67">
        <f t="shared" si="82"/>
        <v>20.081759431398901</v>
      </c>
      <c r="AN35" s="69"/>
      <c r="AO35" s="67">
        <f t="shared" ref="AO35" si="83">AM35-AK35</f>
        <v>1.4562627782749438</v>
      </c>
      <c r="AP35" s="67">
        <f>SUM(AP8:AP33)</f>
        <v>10.198530966932111</v>
      </c>
      <c r="AQ35" s="67">
        <f>SUM(AO35:AP35)</f>
        <v>11.654793745207055</v>
      </c>
      <c r="AS35" s="24" t="str">
        <f>W35</f>
        <v>All occupations</v>
      </c>
      <c r="AT35" s="67">
        <f>SUM(AT8:AT33)</f>
        <v>16.971691517551591</v>
      </c>
      <c r="AU35" s="67">
        <f t="shared" ref="AU35:AX35" si="84">SUM(AU8:AU33)</f>
        <v>16.50759720155353</v>
      </c>
      <c r="AV35" s="67">
        <f t="shared" si="84"/>
        <v>17.94916550177506</v>
      </c>
      <c r="AW35" s="67">
        <f t="shared" si="84"/>
        <v>18.841728033487577</v>
      </c>
      <c r="AX35" s="67">
        <f t="shared" si="84"/>
        <v>21.663711719174437</v>
      </c>
      <c r="AY35" s="69"/>
      <c r="AZ35" s="67">
        <f t="shared" ref="AZ35" si="85">AX35-AV35</f>
        <v>3.7145462173993771</v>
      </c>
      <c r="BA35" s="67">
        <f>SUM(BA8:BA33)</f>
        <v>10.226248797695906</v>
      </c>
      <c r="BB35" s="67">
        <f>SUM(AZ35:BA35)</f>
        <v>13.940795015095283</v>
      </c>
      <c r="BD35" s="24" t="str">
        <f>AH35</f>
        <v>All occupations</v>
      </c>
      <c r="BE35" s="67">
        <f>SUM(BE8:BE33)</f>
        <v>64.350771950921128</v>
      </c>
      <c r="BF35" s="67">
        <f t="shared" ref="BF35:BI35" si="86">SUM(BF8:BF33)</f>
        <v>71.437453962357111</v>
      </c>
      <c r="BG35" s="67">
        <f t="shared" si="86"/>
        <v>67.960830370392387</v>
      </c>
      <c r="BH35" s="67">
        <f t="shared" si="86"/>
        <v>71.619992732242807</v>
      </c>
      <c r="BI35" s="67">
        <f t="shared" si="86"/>
        <v>72.466912639474714</v>
      </c>
      <c r="BJ35" s="69"/>
      <c r="BK35" s="67">
        <f t="shared" ref="BK35" si="87">BI35-BG35</f>
        <v>4.5060822690823272</v>
      </c>
      <c r="BL35" s="67">
        <f>SUM(BL8:BL33)</f>
        <v>32.041631945585529</v>
      </c>
      <c r="BM35" s="67">
        <f>SUM(BK35:BL35)</f>
        <v>36.547714214667856</v>
      </c>
      <c r="BO35" s="24" t="str">
        <f>AS35</f>
        <v>All occupations</v>
      </c>
      <c r="BP35" s="67">
        <f>SUM(BP8:BP33)</f>
        <v>71.324874325339124</v>
      </c>
      <c r="BQ35" s="67">
        <f t="shared" ref="BQ35:BT35" si="88">SUM(BQ8:BQ33)</f>
        <v>75.275005536123814</v>
      </c>
      <c r="BR35" s="67">
        <f t="shared" si="88"/>
        <v>64.964972631719576</v>
      </c>
      <c r="BS35" s="67">
        <f t="shared" si="88"/>
        <v>69.333829192126103</v>
      </c>
      <c r="BT35" s="67">
        <f t="shared" si="88"/>
        <v>61.25927403387189</v>
      </c>
      <c r="BU35" s="69"/>
      <c r="BV35" s="67">
        <f t="shared" ref="BV35" si="89">BT35-BR35</f>
        <v>-3.705698597847686</v>
      </c>
      <c r="BW35" s="67">
        <f>SUM(BW8:BW33)</f>
        <v>31.455453713065161</v>
      </c>
      <c r="BX35" s="67">
        <f>SUM(BV35:BW35)</f>
        <v>27.749755115217475</v>
      </c>
      <c r="BZ35" s="24" t="str">
        <f>BD35</f>
        <v>All occupations</v>
      </c>
      <c r="CA35" s="67">
        <f>SUM(CA8:CA33)</f>
        <v>46.335130317794544</v>
      </c>
      <c r="CB35" s="67">
        <f t="shared" ref="CB35:CE35" si="90">SUM(CB8:CB33)</f>
        <v>43.183862060213528</v>
      </c>
      <c r="CC35" s="67">
        <f t="shared" si="90"/>
        <v>39.295171824517233</v>
      </c>
      <c r="CD35" s="67">
        <f t="shared" si="90"/>
        <v>34.436207791927067</v>
      </c>
      <c r="CE35" s="67">
        <f t="shared" si="90"/>
        <v>21.524794687243578</v>
      </c>
      <c r="CF35" s="69"/>
      <c r="CG35" s="67">
        <f t="shared" ref="CG35" si="91">CE35-CC35</f>
        <v>-17.770377137273655</v>
      </c>
      <c r="CH35" s="67">
        <f>SUM(CH8:CH33)</f>
        <v>12.348270439597911</v>
      </c>
      <c r="CI35" s="67">
        <f>SUM(CG35:CH35)</f>
        <v>-5.4221066976757442</v>
      </c>
      <c r="CK35" s="24" t="str">
        <f>BO35</f>
        <v>All occupations</v>
      </c>
      <c r="CL35" s="67">
        <f>SUM(CL8:CL33)</f>
        <v>25.652316986172316</v>
      </c>
      <c r="CM35" s="67">
        <f t="shared" ref="CM35:CP35" si="92">SUM(CM8:CM33)</f>
        <v>21.400327796472141</v>
      </c>
      <c r="CN35" s="67">
        <f t="shared" si="92"/>
        <v>20.918688886482375</v>
      </c>
      <c r="CO35" s="67">
        <f t="shared" si="92"/>
        <v>13.335118041451789</v>
      </c>
      <c r="CP35" s="67">
        <f t="shared" si="92"/>
        <v>8.1915537178252169</v>
      </c>
      <c r="CQ35" s="69"/>
      <c r="CR35" s="67">
        <f t="shared" ref="CR35" si="93">CP35-CN35</f>
        <v>-12.727135168657158</v>
      </c>
      <c r="CS35" s="67">
        <f>SUM(CS8:CS33)</f>
        <v>4.1641598165180937</v>
      </c>
      <c r="CT35" s="67">
        <f>SUM(CR35:CS35)</f>
        <v>-8.5629753521390644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Stoke-on-Trent and Staffordshire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Stoke-on-Trent and Staffordshire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Stoke-on-Trent and Staffordshire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Stoke-on-Trent and Staffordshire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Stoke-on-Trent and Staffordshire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Stoke-on-Trent and Staffordshire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Stoke-on-Trent and Staffordshire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Stoke-on-Trent and Staffordshire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Stoke-on-Trent and Staffordshire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6.1431506587452738</v>
      </c>
      <c r="C45" s="18">
        <f t="shared" si="104"/>
        <v>6.0716308636947023</v>
      </c>
      <c r="D45" s="18">
        <f t="shared" si="104"/>
        <v>5.8143978350208254</v>
      </c>
      <c r="E45" s="18">
        <f t="shared" si="104"/>
        <v>5.4328498079307455</v>
      </c>
      <c r="F45" s="18">
        <f t="shared" si="104"/>
        <v>5.7666406537651271</v>
      </c>
      <c r="H45" s="68">
        <f t="shared" ref="H45:H70" si="105">IF(D8&gt;0,(H8/D8)*100,0)</f>
        <v>89.371504596296305</v>
      </c>
      <c r="I45" s="69">
        <f t="shared" ref="I45:I70" si="106">IF(D8&gt;0,I8/D8*100,0)</f>
        <v>71.551542064747693</v>
      </c>
      <c r="J45" s="69">
        <f t="shared" ref="J45:J70" si="107">IF(D8&gt;0,(J8/D8)*100,0)</f>
        <v>160.923046661044</v>
      </c>
      <c r="L45" t="str">
        <f>A45</f>
        <v>11 Corporate managers and directors</v>
      </c>
      <c r="M45" s="18">
        <f t="shared" ref="M45:Q54" si="108">M8/M$35*100</f>
        <v>7.651916728394534</v>
      </c>
      <c r="N45" s="18">
        <f t="shared" si="108"/>
        <v>8.2147848995735266</v>
      </c>
      <c r="O45" s="18">
        <f t="shared" si="108"/>
        <v>7.9627960516074392</v>
      </c>
      <c r="P45" s="18">
        <f t="shared" si="108"/>
        <v>7.3410867880289459</v>
      </c>
      <c r="Q45" s="18">
        <f t="shared" si="108"/>
        <v>7.5985323664964355</v>
      </c>
      <c r="S45" s="68">
        <f t="shared" ref="S45:S70" si="109">IF(O8&gt;0,(S8/O8)*100,0)</f>
        <v>78.658547450610669</v>
      </c>
      <c r="T45" s="69">
        <f t="shared" ref="T45:T70" si="110">IF(O8&gt;0,T8/O8*100,0)</f>
        <v>69.16433511215358</v>
      </c>
      <c r="U45" s="69">
        <f t="shared" ref="U45:U70" si="111">IF(O8&gt;0,(U8/O8)*100,0)</f>
        <v>147.82288256276425</v>
      </c>
      <c r="W45" t="str">
        <f>A45</f>
        <v>11 Corporate managers and directors</v>
      </c>
      <c r="X45" s="18">
        <f t="shared" ref="X45:AB54" si="112">X8/X$35*100</f>
        <v>9.2108914166024736</v>
      </c>
      <c r="Y45" s="18">
        <f t="shared" si="112"/>
        <v>9.9320974332793206</v>
      </c>
      <c r="Z45" s="18">
        <f t="shared" si="112"/>
        <v>9.6149450001459673</v>
      </c>
      <c r="AA45" s="18">
        <f t="shared" si="112"/>
        <v>8.7218706284240479</v>
      </c>
      <c r="AB45" s="18">
        <f t="shared" si="112"/>
        <v>8.734517614198662</v>
      </c>
      <c r="AD45" s="68">
        <f t="shared" ref="AD45:AD70" si="113">IF(Z8&gt;0,(AD8/Z8)*100,0)</f>
        <v>13.393076306139291</v>
      </c>
      <c r="AE45" s="69">
        <f t="shared" ref="AE45:AE70" si="114">IF(Z8&gt;0,AE8/Z8*100,0)</f>
        <v>59.92054298319345</v>
      </c>
      <c r="AF45" s="69">
        <f t="shared" ref="AF45:AF70" si="115">IF(Z8&gt;0,(AF8/Z8)*100,0)</f>
        <v>73.313619289332749</v>
      </c>
      <c r="AH45" t="str">
        <f>L45</f>
        <v>11 Corporate managers and directors</v>
      </c>
      <c r="AI45" s="18">
        <f t="shared" ref="AI45:AM54" si="116">AI8/AI$35*100</f>
        <v>5.7945363736050419</v>
      </c>
      <c r="AJ45" s="18">
        <f t="shared" si="116"/>
        <v>6.641780534333523</v>
      </c>
      <c r="AK45" s="18">
        <f t="shared" si="116"/>
        <v>6.6193526353540717</v>
      </c>
      <c r="AL45" s="18">
        <f t="shared" si="116"/>
        <v>6.1715969153170995</v>
      </c>
      <c r="AM45" s="18">
        <f t="shared" si="116"/>
        <v>6.0887980339046086</v>
      </c>
      <c r="AO45" s="68">
        <f t="shared" ref="AO45:AO70" si="117">IF(AK8&gt;0,(AO8/AK8)*100,0)</f>
        <v>-0.82323259348996758</v>
      </c>
      <c r="AP45" s="69">
        <f t="shared" ref="AP45:AP70" si="118">IF(AK8&gt;0,AP8/AK8*100,0)</f>
        <v>51.207966693644323</v>
      </c>
      <c r="AQ45" s="69">
        <f t="shared" ref="AQ45:AQ70" si="119">IF(AK8&gt;0,(AQ8/AK8)*100,0)</f>
        <v>50.384734100154361</v>
      </c>
      <c r="AS45" t="str">
        <f>W45</f>
        <v>11 Corporate managers and directors</v>
      </c>
      <c r="AT45" s="18">
        <f t="shared" ref="AT45:AX54" si="120">AT8/AT$35*100</f>
        <v>8.8764774095540044</v>
      </c>
      <c r="AU45" s="18">
        <f t="shared" si="120"/>
        <v>9.4900305840052983</v>
      </c>
      <c r="AV45" s="18">
        <f t="shared" si="120"/>
        <v>9.2817102020651419</v>
      </c>
      <c r="AW45" s="18">
        <f t="shared" si="120"/>
        <v>8.0020723268562222</v>
      </c>
      <c r="AX45" s="18">
        <f t="shared" si="120"/>
        <v>7.4808760003789612</v>
      </c>
      <c r="AZ45" s="68">
        <f t="shared" ref="AZ45:AZ70" si="121">IF(AV8&gt;0,(AZ8/AV8)*100,0)</f>
        <v>-2.7223529366103816</v>
      </c>
      <c r="BA45" s="69">
        <f t="shared" ref="BA45:BA70" si="122">IF(AV8&gt;0,BA8/AV8*100,0)</f>
        <v>50.308049004171629</v>
      </c>
      <c r="BB45" s="69">
        <f t="shared" ref="BB45:BB70" si="123">IF(AV8&gt;0,(BB8/AV8)*100,0)</f>
        <v>47.585696067561244</v>
      </c>
      <c r="BD45" t="str">
        <f>AH45</f>
        <v>11 Corporate managers and directors</v>
      </c>
      <c r="BE45" s="18">
        <f t="shared" ref="BE45:BI54" si="124">BE8/BE$35*100</f>
        <v>5.0776113120627002</v>
      </c>
      <c r="BF45" s="18">
        <f t="shared" si="124"/>
        <v>5.7026818499753356</v>
      </c>
      <c r="BG45" s="18">
        <f t="shared" si="124"/>
        <v>6.1091678176633852</v>
      </c>
      <c r="BH45" s="18">
        <f t="shared" si="124"/>
        <v>5.2975578126402185</v>
      </c>
      <c r="BI45" s="18">
        <f t="shared" si="124"/>
        <v>5.6440546010682011</v>
      </c>
      <c r="BK45" s="68">
        <f t="shared" ref="BK45:BK70" si="125">IF(BG8&gt;0,(BK8/BG8)*100,0)</f>
        <v>-1.4877510454314473</v>
      </c>
      <c r="BL45" s="69">
        <f t="shared" ref="BL45:BL70" si="126">IF(BG8&gt;0,BL8/BG8*100,0)</f>
        <v>42.110861287136849</v>
      </c>
      <c r="BM45" s="69">
        <f t="shared" ref="BM45:BM70" si="127">IF(BG8&gt;0,(BM8/BG8)*100,0)</f>
        <v>40.623110241705405</v>
      </c>
      <c r="BO45" t="str">
        <f>AS45</f>
        <v>11 Corporate managers and directors</v>
      </c>
      <c r="BP45" s="18">
        <f t="shared" ref="BP45:BT54" si="128">BP8/BP$35*100</f>
        <v>4.2288166927014519</v>
      </c>
      <c r="BQ45" s="18">
        <f t="shared" si="128"/>
        <v>4.6093445544899048</v>
      </c>
      <c r="BR45" s="18">
        <f t="shared" si="128"/>
        <v>4.9925790383203283</v>
      </c>
      <c r="BS45" s="18">
        <f t="shared" si="128"/>
        <v>4.2831265274009755</v>
      </c>
      <c r="BT45" s="18">
        <f t="shared" si="128"/>
        <v>4.2823660411019251</v>
      </c>
      <c r="BV45" s="68">
        <f t="shared" ref="BV45:BV70" si="129">IF(BR8&gt;0,(BV8/BR8)*100,0)</f>
        <v>-19.118085339380237</v>
      </c>
      <c r="BW45" s="69">
        <f t="shared" ref="BW45:BW70" si="130">IF(BR8&gt;0,BW8/BR8*100,0)</f>
        <v>42.9724568795951</v>
      </c>
      <c r="BX45" s="69">
        <f t="shared" ref="BX45:BX70" si="131">IF(BR8&gt;0,(BX8/BR8)*100,0)</f>
        <v>23.854371540214864</v>
      </c>
      <c r="BZ45" t="str">
        <f>BD45</f>
        <v>11 Corporate managers and directors</v>
      </c>
      <c r="CA45" s="18">
        <f t="shared" ref="CA45:CE54" si="132">CA8/CA$35*100</f>
        <v>4.6378617859025431</v>
      </c>
      <c r="CB45" s="18">
        <f t="shared" si="132"/>
        <v>5.256576564308145</v>
      </c>
      <c r="CC45" s="18">
        <f t="shared" si="132"/>
        <v>5.9866547852151379</v>
      </c>
      <c r="CD45" s="18">
        <f t="shared" si="132"/>
        <v>5.6001148013171926</v>
      </c>
      <c r="CE45" s="18">
        <f t="shared" si="132"/>
        <v>6.586910224333832</v>
      </c>
      <c r="CG45" s="68">
        <f t="shared" ref="CG45:CG70" si="133">IF(CC8&gt;0,(CG8/CC8)*100,0)</f>
        <v>-39.730532529694848</v>
      </c>
      <c r="CH45" s="69">
        <f t="shared" ref="CH45:CH70" si="134">IF(CC8&gt;0,CH8/CC8*100,0)</f>
        <v>34.528660662099689</v>
      </c>
      <c r="CI45" s="69">
        <f t="shared" ref="CI45:CI70" si="135">IF(CC8&gt;0,(CI8/CC8)*100,0)</f>
        <v>-5.2018718675951616</v>
      </c>
      <c r="CK45" t="str">
        <f>BO45</f>
        <v>11 Corporate managers and directors</v>
      </c>
      <c r="CL45" s="18">
        <f t="shared" ref="CL45:CP54" si="136">CL8/CL$35*100</f>
        <v>2.4800845968228971</v>
      </c>
      <c r="CM45" s="18">
        <f t="shared" si="136"/>
        <v>3.268714825849063</v>
      </c>
      <c r="CN45" s="18">
        <f t="shared" si="136"/>
        <v>3.6195968115640236</v>
      </c>
      <c r="CO45" s="18">
        <f t="shared" si="136"/>
        <v>3.434354224794784</v>
      </c>
      <c r="CP45" s="18">
        <f t="shared" si="136"/>
        <v>4.4928246143616795</v>
      </c>
      <c r="CR45" s="68">
        <f t="shared" ref="CR45:CR70" si="137">IF(CN8&gt;0,(CR8/CN8)*100,0)</f>
        <v>-51.393864737943694</v>
      </c>
      <c r="CS45" s="69">
        <f t="shared" ref="CS45:CS70" si="138">IF(CN8&gt;0,CS8/CN8*100,0)</f>
        <v>21.063816097486264</v>
      </c>
      <c r="CT45" s="69">
        <f t="shared" ref="CT45:CT70" si="139">IF(CN8&gt;0,(CT8/CN8)*100,0)</f>
        <v>-30.330048640457434</v>
      </c>
    </row>
    <row r="46" spans="1:98" x14ac:dyDescent="0.2">
      <c r="A46" t="str">
        <f t="shared" si="103"/>
        <v>12 Other managers and proprietors</v>
      </c>
      <c r="B46" s="18">
        <f t="shared" si="104"/>
        <v>2.0660070346884241</v>
      </c>
      <c r="C46" s="18">
        <f t="shared" si="104"/>
        <v>2.0663439133986783</v>
      </c>
      <c r="D46" s="18">
        <f t="shared" si="104"/>
        <v>1.895027950387886</v>
      </c>
      <c r="E46" s="18">
        <f t="shared" si="104"/>
        <v>2.3832847166475055</v>
      </c>
      <c r="F46" s="18">
        <f t="shared" si="104"/>
        <v>2.8404534682999105</v>
      </c>
      <c r="H46" s="68">
        <f t="shared" si="105"/>
        <v>186.19928442665534</v>
      </c>
      <c r="I46" s="69">
        <f t="shared" si="106"/>
        <v>118.01850130950741</v>
      </c>
      <c r="J46" s="69">
        <f t="shared" si="107"/>
        <v>304.21778573616274</v>
      </c>
      <c r="L46" t="str">
        <f t="shared" ref="L46:L69" si="140">A46</f>
        <v>12 Other managers and proprietors</v>
      </c>
      <c r="M46" s="18">
        <f t="shared" si="108"/>
        <v>2.7564097721844671</v>
      </c>
      <c r="N46" s="18">
        <f t="shared" si="108"/>
        <v>2.682508725126469</v>
      </c>
      <c r="O46" s="18">
        <f t="shared" si="108"/>
        <v>2.733257945768985</v>
      </c>
      <c r="P46" s="18">
        <f t="shared" si="108"/>
        <v>3.4157593299513471</v>
      </c>
      <c r="Q46" s="18">
        <f t="shared" si="108"/>
        <v>4.0783263468587769</v>
      </c>
      <c r="S46" s="68">
        <f t="shared" si="109"/>
        <v>179.35794617070977</v>
      </c>
      <c r="T46" s="69">
        <f t="shared" si="110"/>
        <v>111.76891868992651</v>
      </c>
      <c r="U46" s="69">
        <f t="shared" si="111"/>
        <v>291.12686486063632</v>
      </c>
      <c r="W46" t="str">
        <f t="shared" ref="W46:W69" si="141">A46</f>
        <v>12 Other managers and proprietors</v>
      </c>
      <c r="X46" s="18">
        <f t="shared" si="112"/>
        <v>3.0730395907680434</v>
      </c>
      <c r="Y46" s="18">
        <f t="shared" si="112"/>
        <v>3.0595958495601527</v>
      </c>
      <c r="Z46" s="18">
        <f t="shared" si="112"/>
        <v>3.1195555797673404</v>
      </c>
      <c r="AA46" s="18">
        <f t="shared" si="112"/>
        <v>3.7838086896984175</v>
      </c>
      <c r="AB46" s="18">
        <f t="shared" si="112"/>
        <v>4.2040967406539984</v>
      </c>
      <c r="AD46" s="68">
        <f t="shared" si="113"/>
        <v>68.218745697478894</v>
      </c>
      <c r="AE46" s="69">
        <f t="shared" si="114"/>
        <v>93.661054558156877</v>
      </c>
      <c r="AF46" s="69">
        <f t="shared" si="115"/>
        <v>161.87980025563576</v>
      </c>
      <c r="AH46" t="str">
        <f t="shared" ref="AH46:AH69" si="142">L46</f>
        <v>12 Other managers and proprietors</v>
      </c>
      <c r="AI46" s="18">
        <f t="shared" si="116"/>
        <v>2.7554902980566194</v>
      </c>
      <c r="AJ46" s="18">
        <f t="shared" si="116"/>
        <v>2.9415831765636304</v>
      </c>
      <c r="AK46" s="18">
        <f t="shared" si="116"/>
        <v>3.1284660955063908</v>
      </c>
      <c r="AL46" s="18">
        <f t="shared" si="116"/>
        <v>3.8739390585040319</v>
      </c>
      <c r="AM46" s="18">
        <f t="shared" si="116"/>
        <v>4.46870354285854</v>
      </c>
      <c r="AO46" s="68">
        <f t="shared" si="117"/>
        <v>54.008251248523621</v>
      </c>
      <c r="AP46" s="69">
        <f t="shared" si="118"/>
        <v>85.687676218102311</v>
      </c>
      <c r="AQ46" s="69">
        <f t="shared" si="119"/>
        <v>139.6959274666259</v>
      </c>
      <c r="AS46" t="str">
        <f t="shared" ref="AS46:AS69" si="143">W46</f>
        <v>12 Other managers and proprietors</v>
      </c>
      <c r="AT46" s="18">
        <f t="shared" si="120"/>
        <v>3.2928564846952444</v>
      </c>
      <c r="AU46" s="18">
        <f t="shared" si="120"/>
        <v>3.3264280625562366</v>
      </c>
      <c r="AV46" s="18">
        <f t="shared" si="120"/>
        <v>3.4659926986479648</v>
      </c>
      <c r="AW46" s="18">
        <f t="shared" si="120"/>
        <v>4.1575048280200351</v>
      </c>
      <c r="AX46" s="18">
        <f t="shared" si="120"/>
        <v>4.3849446102254745</v>
      </c>
      <c r="AZ46" s="68">
        <f t="shared" si="121"/>
        <v>52.695090646625367</v>
      </c>
      <c r="BA46" s="69">
        <f t="shared" si="122"/>
        <v>81.053612919521456</v>
      </c>
      <c r="BB46" s="69">
        <f t="shared" si="123"/>
        <v>133.74870356614684</v>
      </c>
      <c r="BD46" t="str">
        <f t="shared" ref="BD46:BD69" si="144">AH46</f>
        <v>12 Other managers and proprietors</v>
      </c>
      <c r="BE46" s="18">
        <f t="shared" si="124"/>
        <v>2.3004118808453762</v>
      </c>
      <c r="BF46" s="18">
        <f t="shared" si="124"/>
        <v>2.1893651701785868</v>
      </c>
      <c r="BG46" s="18">
        <f t="shared" si="124"/>
        <v>2.2677701520883069</v>
      </c>
      <c r="BH46" s="18">
        <f t="shared" si="124"/>
        <v>2.5988305383369004</v>
      </c>
      <c r="BI46" s="18">
        <f t="shared" si="124"/>
        <v>2.8032601436994353</v>
      </c>
      <c r="BK46" s="68">
        <f t="shared" si="125"/>
        <v>31.809116792751173</v>
      </c>
      <c r="BL46" s="69">
        <f t="shared" si="126"/>
        <v>57.434733571094384</v>
      </c>
      <c r="BM46" s="69">
        <f t="shared" si="127"/>
        <v>89.243850363845553</v>
      </c>
      <c r="BO46" t="str">
        <f t="shared" ref="BO46:BO69" si="145">AS46</f>
        <v>12 Other managers and proprietors</v>
      </c>
      <c r="BP46" s="18">
        <f t="shared" si="128"/>
        <v>2.3441145080376726</v>
      </c>
      <c r="BQ46" s="18">
        <f t="shared" si="128"/>
        <v>2.3350607594360744</v>
      </c>
      <c r="BR46" s="18">
        <f t="shared" si="128"/>
        <v>2.6234033644845183</v>
      </c>
      <c r="BS46" s="18">
        <f t="shared" si="128"/>
        <v>3.1181414158219853</v>
      </c>
      <c r="BT46" s="18">
        <f t="shared" si="128"/>
        <v>3.4380543287972007</v>
      </c>
      <c r="BV46" s="68">
        <f t="shared" si="129"/>
        <v>23.577740415848403</v>
      </c>
      <c r="BW46" s="69">
        <f t="shared" si="130"/>
        <v>71.704685445029355</v>
      </c>
      <c r="BX46" s="69">
        <f t="shared" si="131"/>
        <v>95.282425860877751</v>
      </c>
      <c r="BZ46" t="str">
        <f t="shared" ref="BZ46:BZ69" si="146">BD46</f>
        <v>12 Other managers and proprietors</v>
      </c>
      <c r="CA46" s="18">
        <f t="shared" si="132"/>
        <v>2.4224377255786713</v>
      </c>
      <c r="CB46" s="18">
        <f t="shared" si="132"/>
        <v>2.5558560638335135</v>
      </c>
      <c r="CC46" s="18">
        <f t="shared" si="132"/>
        <v>2.8193280058604437</v>
      </c>
      <c r="CD46" s="18">
        <f t="shared" si="132"/>
        <v>3.3709926497633784</v>
      </c>
      <c r="CE46" s="18">
        <f t="shared" si="132"/>
        <v>3.9347165955014205</v>
      </c>
      <c r="CG46" s="68">
        <f t="shared" si="133"/>
        <v>-23.551727322742781</v>
      </c>
      <c r="CH46" s="69">
        <f t="shared" si="134"/>
        <v>46.978934790623292</v>
      </c>
      <c r="CI46" s="69">
        <f t="shared" si="135"/>
        <v>23.42720746788051</v>
      </c>
      <c r="CK46" t="str">
        <f t="shared" ref="CK46:CK69" si="147">BO46</f>
        <v>12 Other managers and proprietors</v>
      </c>
      <c r="CL46" s="18">
        <f t="shared" si="136"/>
        <v>2.1903429613445216</v>
      </c>
      <c r="CM46" s="18">
        <f t="shared" si="136"/>
        <v>2.4092151379113429</v>
      </c>
      <c r="CN46" s="18">
        <f t="shared" si="136"/>
        <v>2.4795999442315515</v>
      </c>
      <c r="CO46" s="18">
        <f t="shared" si="136"/>
        <v>3.5753206169007639</v>
      </c>
      <c r="CP46" s="18">
        <f t="shared" si="136"/>
        <v>4.059906558790682</v>
      </c>
      <c r="CR46" s="68">
        <f t="shared" si="137"/>
        <v>-35.884026181855234</v>
      </c>
      <c r="CS46" s="69">
        <f t="shared" si="138"/>
        <v>31.88849397341194</v>
      </c>
      <c r="CT46" s="69">
        <f t="shared" si="139"/>
        <v>-3.9955322084432914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18.192288732585901</v>
      </c>
      <c r="C47" s="18">
        <f t="shared" si="104"/>
        <v>18.665060048649529</v>
      </c>
      <c r="D47" s="18">
        <f t="shared" si="104"/>
        <v>17.517898129691361</v>
      </c>
      <c r="E47" s="18">
        <f t="shared" si="104"/>
        <v>17.340223706745956</v>
      </c>
      <c r="F47" s="18">
        <f t="shared" si="104"/>
        <v>16.624326630209968</v>
      </c>
      <c r="H47" s="68">
        <f t="shared" si="105"/>
        <v>81.200149234940127</v>
      </c>
      <c r="I47" s="69">
        <f t="shared" si="106"/>
        <v>51.604098586272926</v>
      </c>
      <c r="J47" s="69">
        <f t="shared" si="107"/>
        <v>132.80424782121304</v>
      </c>
      <c r="L47" t="str">
        <f t="shared" si="140"/>
        <v>21 Science, research, engineering and technology professionals</v>
      </c>
      <c r="M47" s="18">
        <f t="shared" si="108"/>
        <v>10.22844587446728</v>
      </c>
      <c r="N47" s="18">
        <f t="shared" si="108"/>
        <v>10.605876944541514</v>
      </c>
      <c r="O47" s="18">
        <f t="shared" si="108"/>
        <v>10.148463934058251</v>
      </c>
      <c r="P47" s="18">
        <f t="shared" si="108"/>
        <v>10.432142455970615</v>
      </c>
      <c r="Q47" s="18">
        <f t="shared" si="108"/>
        <v>10.206470844568754</v>
      </c>
      <c r="S47" s="68">
        <f t="shared" si="109"/>
        <v>88.293340414969919</v>
      </c>
      <c r="T47" s="69">
        <f t="shared" si="110"/>
        <v>55.519783615560733</v>
      </c>
      <c r="U47" s="69">
        <f t="shared" si="111"/>
        <v>143.81312403053064</v>
      </c>
      <c r="W47" t="str">
        <f t="shared" si="141"/>
        <v>21 Science, research, engineering and technology professionals</v>
      </c>
      <c r="X47" s="18">
        <f t="shared" si="112"/>
        <v>9.4719641338650966</v>
      </c>
      <c r="Y47" s="18">
        <f t="shared" si="112"/>
        <v>9.7435235203898127</v>
      </c>
      <c r="Z47" s="18">
        <f t="shared" si="112"/>
        <v>9.6967830296483779</v>
      </c>
      <c r="AA47" s="18">
        <f t="shared" si="112"/>
        <v>9.1712842622371085</v>
      </c>
      <c r="AB47" s="18">
        <f t="shared" si="112"/>
        <v>8.2540668705312061</v>
      </c>
      <c r="AD47" s="68">
        <f t="shared" si="113"/>
        <v>6.2514148518209645</v>
      </c>
      <c r="AE47" s="69">
        <f t="shared" si="114"/>
        <v>40.734498359628468</v>
      </c>
      <c r="AF47" s="69">
        <f t="shared" si="115"/>
        <v>46.985913211449429</v>
      </c>
      <c r="AH47" t="str">
        <f t="shared" si="142"/>
        <v>21 Science, research, engineering and technology professionals</v>
      </c>
      <c r="AI47" s="18">
        <f t="shared" si="116"/>
        <v>3.1118279576561636</v>
      </c>
      <c r="AJ47" s="18">
        <f t="shared" si="116"/>
        <v>3.3705353841296213</v>
      </c>
      <c r="AK47" s="18">
        <f t="shared" si="116"/>
        <v>3.4722276849790354</v>
      </c>
      <c r="AL47" s="18">
        <f t="shared" si="116"/>
        <v>3.5728071045032888</v>
      </c>
      <c r="AM47" s="18">
        <f t="shared" si="116"/>
        <v>3.5313325900793782</v>
      </c>
      <c r="AO47" s="68">
        <f t="shared" si="117"/>
        <v>9.6539612004359228</v>
      </c>
      <c r="AP47" s="69">
        <f t="shared" si="118"/>
        <v>39.584692375441826</v>
      </c>
      <c r="AQ47" s="69">
        <f t="shared" si="119"/>
        <v>49.238653575877748</v>
      </c>
      <c r="AS47" t="str">
        <f t="shared" si="143"/>
        <v>21 Science, research, engineering and technology professionals</v>
      </c>
      <c r="AT47" s="18">
        <f t="shared" si="120"/>
        <v>9.3760605686784384</v>
      </c>
      <c r="AU47" s="18">
        <f t="shared" si="120"/>
        <v>9.8857029244683901</v>
      </c>
      <c r="AV47" s="18">
        <f t="shared" si="120"/>
        <v>10.069583598842671</v>
      </c>
      <c r="AW47" s="18">
        <f t="shared" si="120"/>
        <v>9.0919746650114615</v>
      </c>
      <c r="AX47" s="18">
        <f t="shared" si="120"/>
        <v>7.8019767076570865</v>
      </c>
      <c r="AZ47" s="68">
        <f t="shared" si="121"/>
        <v>-6.4848998248716168</v>
      </c>
      <c r="BA47" s="69">
        <f t="shared" si="122"/>
        <v>33.482095621161825</v>
      </c>
      <c r="BB47" s="69">
        <f t="shared" si="123"/>
        <v>26.997195796290207</v>
      </c>
      <c r="BD47" t="str">
        <f t="shared" si="144"/>
        <v>21 Science, research, engineering and technology professionals</v>
      </c>
      <c r="BE47" s="18">
        <f t="shared" si="124"/>
        <v>3.2409487372399446</v>
      </c>
      <c r="BF47" s="18">
        <f t="shared" si="124"/>
        <v>3.5463761315482434</v>
      </c>
      <c r="BG47" s="18">
        <f t="shared" si="124"/>
        <v>3.9872377138699817</v>
      </c>
      <c r="BH47" s="18">
        <f t="shared" si="124"/>
        <v>3.66921698261342</v>
      </c>
      <c r="BI47" s="18">
        <f t="shared" si="124"/>
        <v>3.6929921195729527</v>
      </c>
      <c r="BK47" s="68">
        <f t="shared" si="125"/>
        <v>-1.2385778761936548</v>
      </c>
      <c r="BL47" s="69">
        <f t="shared" si="126"/>
        <v>29.420677134850603</v>
      </c>
      <c r="BM47" s="69">
        <f t="shared" si="127"/>
        <v>28.182099258656951</v>
      </c>
      <c r="BO47" t="str">
        <f t="shared" si="145"/>
        <v>21 Science, research, engineering and technology professionals</v>
      </c>
      <c r="BP47" s="18">
        <f t="shared" si="128"/>
        <v>2.2405171070045737</v>
      </c>
      <c r="BQ47" s="18">
        <f t="shared" si="128"/>
        <v>2.4901280503000129</v>
      </c>
      <c r="BR47" s="18">
        <f t="shared" si="128"/>
        <v>2.9201137833313298</v>
      </c>
      <c r="BS47" s="18">
        <f t="shared" si="128"/>
        <v>2.7149296611351654</v>
      </c>
      <c r="BT47" s="18">
        <f t="shared" si="128"/>
        <v>2.6918107539034972</v>
      </c>
      <c r="BV47" s="68">
        <f t="shared" si="129"/>
        <v>-13.076473865862862</v>
      </c>
      <c r="BW47" s="69">
        <f t="shared" si="130"/>
        <v>33.145982169816925</v>
      </c>
      <c r="BX47" s="69">
        <f t="shared" si="131"/>
        <v>20.069508303954066</v>
      </c>
      <c r="BZ47" t="str">
        <f t="shared" si="146"/>
        <v>21 Science, research, engineering and technology professionals</v>
      </c>
      <c r="CA47" s="18">
        <f t="shared" si="132"/>
        <v>2.0663576963397174</v>
      </c>
      <c r="CB47" s="18">
        <f t="shared" si="132"/>
        <v>2.4147904063462597</v>
      </c>
      <c r="CC47" s="18">
        <f t="shared" si="132"/>
        <v>2.8886409512160336</v>
      </c>
      <c r="CD47" s="18">
        <f t="shared" si="132"/>
        <v>2.9115321277985697</v>
      </c>
      <c r="CE47" s="18">
        <f t="shared" si="132"/>
        <v>3.2975117307856503</v>
      </c>
      <c r="CG47" s="68">
        <f t="shared" si="133"/>
        <v>-37.469397832808632</v>
      </c>
      <c r="CH47" s="69">
        <f t="shared" si="134"/>
        <v>25.18187011601136</v>
      </c>
      <c r="CI47" s="69">
        <f t="shared" si="135"/>
        <v>-12.287527716797266</v>
      </c>
      <c r="CK47" t="str">
        <f t="shared" si="147"/>
        <v>21 Science, research, engineering and technology professionals</v>
      </c>
      <c r="CL47" s="18">
        <f t="shared" si="136"/>
        <v>1.2942251904760145</v>
      </c>
      <c r="CM47" s="18">
        <f t="shared" si="136"/>
        <v>1.8291469492653076</v>
      </c>
      <c r="CN47" s="18">
        <f t="shared" si="136"/>
        <v>2.1474019688748855</v>
      </c>
      <c r="CO47" s="18">
        <f t="shared" si="136"/>
        <v>2.6477265670388439</v>
      </c>
      <c r="CP47" s="18">
        <f t="shared" si="136"/>
        <v>3.3209238067707174</v>
      </c>
      <c r="CR47" s="68">
        <f t="shared" si="137"/>
        <v>-39.441182376602548</v>
      </c>
      <c r="CS47" s="69">
        <f t="shared" si="138"/>
        <v>23.03392237006975</v>
      </c>
      <c r="CT47" s="69">
        <f t="shared" si="139"/>
        <v>-16.407260006532791</v>
      </c>
    </row>
    <row r="48" spans="1:98" x14ac:dyDescent="0.2">
      <c r="A48" t="str">
        <f t="shared" si="103"/>
        <v>22 Health professionals</v>
      </c>
      <c r="B48" s="18">
        <f t="shared" si="104"/>
        <v>21.500816683284636</v>
      </c>
      <c r="C48" s="18">
        <f t="shared" si="104"/>
        <v>24.530757246887291</v>
      </c>
      <c r="D48" s="18">
        <f t="shared" si="104"/>
        <v>24.669610009410619</v>
      </c>
      <c r="E48" s="18">
        <f t="shared" si="104"/>
        <v>25.725053814571698</v>
      </c>
      <c r="F48" s="18">
        <f t="shared" si="104"/>
        <v>26.326201677323674</v>
      </c>
      <c r="H48" s="68">
        <f t="shared" si="105"/>
        <v>103.76162915236635</v>
      </c>
      <c r="I48" s="69">
        <f t="shared" si="106"/>
        <v>73.229165307192162</v>
      </c>
      <c r="J48" s="69">
        <f t="shared" si="107"/>
        <v>176.99079445955849</v>
      </c>
      <c r="L48" t="str">
        <f t="shared" si="140"/>
        <v>22 Health professionals</v>
      </c>
      <c r="M48" s="18">
        <f t="shared" si="108"/>
        <v>9.6319351329317051</v>
      </c>
      <c r="N48" s="18">
        <f t="shared" si="108"/>
        <v>10.848583572516938</v>
      </c>
      <c r="O48" s="18">
        <f t="shared" si="108"/>
        <v>10.743485956859766</v>
      </c>
      <c r="P48" s="18">
        <f t="shared" si="108"/>
        <v>11.011725836254751</v>
      </c>
      <c r="Q48" s="18">
        <f t="shared" si="108"/>
        <v>10.952638204232072</v>
      </c>
      <c r="S48" s="68">
        <f t="shared" si="109"/>
        <v>90.868031692956009</v>
      </c>
      <c r="T48" s="69">
        <f t="shared" si="110"/>
        <v>73.504092521870049</v>
      </c>
      <c r="U48" s="69">
        <f t="shared" si="111"/>
        <v>164.37212421482604</v>
      </c>
      <c r="W48" t="str">
        <f t="shared" si="141"/>
        <v>22 Health professionals</v>
      </c>
      <c r="X48" s="18">
        <f t="shared" si="112"/>
        <v>9.9034196560651448</v>
      </c>
      <c r="Y48" s="18">
        <f t="shared" si="112"/>
        <v>11.12087435010271</v>
      </c>
      <c r="Z48" s="18">
        <f t="shared" si="112"/>
        <v>10.665237268631694</v>
      </c>
      <c r="AA48" s="18">
        <f t="shared" si="112"/>
        <v>10.944977529971631</v>
      </c>
      <c r="AB48" s="18">
        <f t="shared" si="112"/>
        <v>10.012371771784432</v>
      </c>
      <c r="AD48" s="68">
        <f t="shared" si="113"/>
        <v>17.181988262763781</v>
      </c>
      <c r="AE48" s="69">
        <f t="shared" si="114"/>
        <v>65.553461613077388</v>
      </c>
      <c r="AF48" s="69">
        <f t="shared" si="115"/>
        <v>82.735449875841169</v>
      </c>
      <c r="AH48" t="str">
        <f t="shared" si="142"/>
        <v>22 Health professionals</v>
      </c>
      <c r="AI48" s="18">
        <f t="shared" si="116"/>
        <v>15.902113097166515</v>
      </c>
      <c r="AJ48" s="18">
        <f t="shared" si="116"/>
        <v>13.691054264073244</v>
      </c>
      <c r="AK48" s="18">
        <f t="shared" si="116"/>
        <v>12.026084918300818</v>
      </c>
      <c r="AL48" s="18">
        <f t="shared" si="116"/>
        <v>7.3547373944453582</v>
      </c>
      <c r="AM48" s="18">
        <f t="shared" si="116"/>
        <v>2.3531945979740114</v>
      </c>
      <c r="AO48" s="68">
        <f t="shared" si="117"/>
        <v>-78.902671042268622</v>
      </c>
      <c r="AP48" s="69">
        <f t="shared" si="118"/>
        <v>20.126842852921069</v>
      </c>
      <c r="AQ48" s="69">
        <f t="shared" si="119"/>
        <v>-58.775828189347564</v>
      </c>
      <c r="AS48" t="str">
        <f t="shared" si="143"/>
        <v>22 Health professionals</v>
      </c>
      <c r="AT48" s="18">
        <f t="shared" si="120"/>
        <v>1.9970896493916284</v>
      </c>
      <c r="AU48" s="18">
        <f t="shared" si="120"/>
        <v>2.2360134673823078</v>
      </c>
      <c r="AV48" s="18">
        <f t="shared" si="120"/>
        <v>2.3265838721066729</v>
      </c>
      <c r="AW48" s="18">
        <f t="shared" si="120"/>
        <v>2.3307137445787323</v>
      </c>
      <c r="AX48" s="18">
        <f t="shared" si="120"/>
        <v>2.1627284743608173</v>
      </c>
      <c r="AZ48" s="68">
        <f t="shared" si="121"/>
        <v>12.194583523205294</v>
      </c>
      <c r="BA48" s="69">
        <f t="shared" si="122"/>
        <v>54.804632389234207</v>
      </c>
      <c r="BB48" s="69">
        <f t="shared" si="123"/>
        <v>66.99921591243951</v>
      </c>
      <c r="BD48" t="str">
        <f t="shared" si="144"/>
        <v>22 Health professionals</v>
      </c>
      <c r="BE48" s="18">
        <f t="shared" si="124"/>
        <v>2.2408803186903934</v>
      </c>
      <c r="BF48" s="18">
        <f t="shared" si="124"/>
        <v>2.7220892902499751</v>
      </c>
      <c r="BG48" s="18">
        <f t="shared" si="124"/>
        <v>2.6006131980525695</v>
      </c>
      <c r="BH48" s="18">
        <f t="shared" si="124"/>
        <v>2.7634863356999935</v>
      </c>
      <c r="BI48" s="18">
        <f t="shared" si="124"/>
        <v>2.5725052363237118</v>
      </c>
      <c r="BK48" s="68">
        <f t="shared" si="125"/>
        <v>5.4779274605433859</v>
      </c>
      <c r="BL48" s="69">
        <f t="shared" si="126"/>
        <v>61.390299962509673</v>
      </c>
      <c r="BM48" s="69">
        <f t="shared" si="127"/>
        <v>66.868227423053057</v>
      </c>
      <c r="BO48" t="str">
        <f t="shared" si="145"/>
        <v>22 Health professionals</v>
      </c>
      <c r="BP48" s="18">
        <f t="shared" si="128"/>
        <v>1.7532445316581196</v>
      </c>
      <c r="BQ48" s="18">
        <f t="shared" si="128"/>
        <v>2.0259189687150156</v>
      </c>
      <c r="BR48" s="18">
        <f t="shared" si="128"/>
        <v>1.9420404905240722</v>
      </c>
      <c r="BS48" s="18">
        <f t="shared" si="128"/>
        <v>1.9942805680428648</v>
      </c>
      <c r="BT48" s="18">
        <f t="shared" si="128"/>
        <v>1.821008524831689</v>
      </c>
      <c r="BV48" s="68">
        <f t="shared" si="129"/>
        <v>-11.580860422481884</v>
      </c>
      <c r="BW48" s="69">
        <f t="shared" si="130"/>
        <v>53.426572393619409</v>
      </c>
      <c r="BX48" s="69">
        <f t="shared" si="131"/>
        <v>41.845711971137526</v>
      </c>
      <c r="BZ48" t="str">
        <f t="shared" si="146"/>
        <v>22 Health professionals</v>
      </c>
      <c r="CA48" s="18">
        <f t="shared" si="132"/>
        <v>1.4527514496432314</v>
      </c>
      <c r="CB48" s="18">
        <f t="shared" si="132"/>
        <v>1.8740549351897011</v>
      </c>
      <c r="CC48" s="18">
        <f t="shared" si="132"/>
        <v>1.5538367952285175</v>
      </c>
      <c r="CD48" s="18">
        <f t="shared" si="132"/>
        <v>1.577519687894489</v>
      </c>
      <c r="CE48" s="18">
        <f t="shared" si="132"/>
        <v>1.2311749381541013</v>
      </c>
      <c r="CG48" s="68">
        <f t="shared" si="133"/>
        <v>-56.597555492306753</v>
      </c>
      <c r="CH48" s="69">
        <f t="shared" si="134"/>
        <v>32.417725113865771</v>
      </c>
      <c r="CI48" s="69">
        <f t="shared" si="135"/>
        <v>-24.179830378440979</v>
      </c>
      <c r="CK48" t="str">
        <f t="shared" si="147"/>
        <v>22 Health professionals</v>
      </c>
      <c r="CL48" s="18">
        <f t="shared" si="136"/>
        <v>0.49589720925474678</v>
      </c>
      <c r="CM48" s="18">
        <f t="shared" si="136"/>
        <v>0.68949078333548786</v>
      </c>
      <c r="CN48" s="18">
        <f t="shared" si="136"/>
        <v>0.88273889225686519</v>
      </c>
      <c r="CO48" s="18">
        <f t="shared" si="136"/>
        <v>1.2797867081492129</v>
      </c>
      <c r="CP48" s="18">
        <f t="shared" si="136"/>
        <v>2.4288307767961026</v>
      </c>
      <c r="CR48" s="68">
        <f t="shared" si="137"/>
        <v>7.7449238684946771</v>
      </c>
      <c r="CS48" s="69">
        <f t="shared" si="138"/>
        <v>44.415070204608753</v>
      </c>
      <c r="CT48" s="69">
        <f t="shared" si="139"/>
        <v>52.159994073103434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27.619858137441899</v>
      </c>
      <c r="C49" s="18">
        <f t="shared" si="104"/>
        <v>24.453926718660249</v>
      </c>
      <c r="D49" s="18">
        <f t="shared" si="104"/>
        <v>25.886425200826054</v>
      </c>
      <c r="E49" s="18">
        <f t="shared" si="104"/>
        <v>23.836027335470213</v>
      </c>
      <c r="F49" s="18">
        <f t="shared" si="104"/>
        <v>20.36870431527116</v>
      </c>
      <c r="H49" s="68">
        <f t="shared" si="105"/>
        <v>50.240772377351838</v>
      </c>
      <c r="I49" s="69">
        <f t="shared" si="106"/>
        <v>62.738096804082922</v>
      </c>
      <c r="J49" s="69">
        <f t="shared" si="107"/>
        <v>112.97886918143476</v>
      </c>
      <c r="L49" t="str">
        <f t="shared" si="140"/>
        <v>23 Teaching and other educational professionals</v>
      </c>
      <c r="M49" s="18">
        <f t="shared" si="108"/>
        <v>23.007889296574781</v>
      </c>
      <c r="N49" s="18">
        <f t="shared" si="108"/>
        <v>21.04219239650963</v>
      </c>
      <c r="O49" s="18">
        <f t="shared" si="108"/>
        <v>21.955157848935198</v>
      </c>
      <c r="P49" s="18">
        <f t="shared" si="108"/>
        <v>20.308475389410017</v>
      </c>
      <c r="Q49" s="18">
        <f t="shared" si="108"/>
        <v>17.210581614045932</v>
      </c>
      <c r="S49" s="68">
        <f t="shared" si="109"/>
        <v>46.763701569906836</v>
      </c>
      <c r="T49" s="69">
        <f t="shared" si="110"/>
        <v>63.741610788152855</v>
      </c>
      <c r="U49" s="69">
        <f t="shared" si="111"/>
        <v>110.5053123580597</v>
      </c>
      <c r="W49" t="str">
        <f t="shared" si="141"/>
        <v>23 Teaching and other educational professionals</v>
      </c>
      <c r="X49" s="18">
        <f t="shared" si="112"/>
        <v>7.1060825969680375</v>
      </c>
      <c r="Y49" s="18">
        <f t="shared" si="112"/>
        <v>5.6208094847393424</v>
      </c>
      <c r="Z49" s="18">
        <f t="shared" si="112"/>
        <v>5.6614355954168225</v>
      </c>
      <c r="AA49" s="18">
        <f t="shared" si="112"/>
        <v>4.4118067044829026</v>
      </c>
      <c r="AB49" s="18">
        <f t="shared" si="112"/>
        <v>2.779023017502138</v>
      </c>
      <c r="AD49" s="68">
        <f t="shared" si="113"/>
        <v>-38.728291586071535</v>
      </c>
      <c r="AE49" s="69">
        <f t="shared" si="114"/>
        <v>42.499522574487507</v>
      </c>
      <c r="AF49" s="69">
        <f t="shared" si="115"/>
        <v>3.7712309884159758</v>
      </c>
      <c r="AH49" t="str">
        <f t="shared" si="142"/>
        <v>23 Teaching and other educational professionals</v>
      </c>
      <c r="AI49" s="18">
        <f t="shared" si="116"/>
        <v>2.9875378193566102</v>
      </c>
      <c r="AJ49" s="18">
        <f t="shared" si="116"/>
        <v>1.6158559334195892</v>
      </c>
      <c r="AK49" s="18">
        <f t="shared" si="116"/>
        <v>1.4213037410545826</v>
      </c>
      <c r="AL49" s="18">
        <f t="shared" si="116"/>
        <v>0.9128897455830367</v>
      </c>
      <c r="AM49" s="18">
        <f t="shared" si="116"/>
        <v>0.82209810619767631</v>
      </c>
      <c r="AO49" s="68">
        <f t="shared" si="117"/>
        <v>-37.636476206105712</v>
      </c>
      <c r="AP49" s="69">
        <f t="shared" si="118"/>
        <v>19.599708049505846</v>
      </c>
      <c r="AQ49" s="69">
        <f t="shared" si="119"/>
        <v>-18.036768156599869</v>
      </c>
      <c r="AS49" t="str">
        <f t="shared" si="143"/>
        <v>23 Teaching and other educational professionals</v>
      </c>
      <c r="AT49" s="18">
        <f t="shared" si="120"/>
        <v>0.7822299228019598</v>
      </c>
      <c r="AU49" s="18">
        <f t="shared" si="120"/>
        <v>0.67938623663767439</v>
      </c>
      <c r="AV49" s="18">
        <f t="shared" si="120"/>
        <v>0.71226912655935704</v>
      </c>
      <c r="AW49" s="18">
        <f t="shared" si="120"/>
        <v>0.55308195803069959</v>
      </c>
      <c r="AX49" s="18">
        <f t="shared" si="120"/>
        <v>0.4066451478704084</v>
      </c>
      <c r="AZ49" s="68">
        <f t="shared" si="121"/>
        <v>-31.093517593125313</v>
      </c>
      <c r="BA49" s="69">
        <f t="shared" si="122"/>
        <v>39.445623705520774</v>
      </c>
      <c r="BB49" s="69">
        <f t="shared" si="123"/>
        <v>8.3521061123954556</v>
      </c>
      <c r="BD49" t="str">
        <f t="shared" si="144"/>
        <v>23 Teaching and other educational professionals</v>
      </c>
      <c r="BE49" s="18">
        <f t="shared" si="124"/>
        <v>0.78575268285626299</v>
      </c>
      <c r="BF49" s="18">
        <f t="shared" si="124"/>
        <v>0.73459793291950548</v>
      </c>
      <c r="BG49" s="18">
        <f t="shared" si="124"/>
        <v>0.8329753941978596</v>
      </c>
      <c r="BH49" s="18">
        <f t="shared" si="124"/>
        <v>0.79454733284283396</v>
      </c>
      <c r="BI49" s="18">
        <f t="shared" si="124"/>
        <v>0.79180148351546831</v>
      </c>
      <c r="BK49" s="68">
        <f t="shared" si="125"/>
        <v>1.3596777110049261</v>
      </c>
      <c r="BL49" s="69">
        <f t="shared" si="126"/>
        <v>44.611873999847525</v>
      </c>
      <c r="BM49" s="69">
        <f t="shared" si="127"/>
        <v>45.971551710852445</v>
      </c>
      <c r="BO49" t="str">
        <f t="shared" si="145"/>
        <v>23 Teaching and other educational professionals</v>
      </c>
      <c r="BP49" s="18">
        <f t="shared" si="128"/>
        <v>0.68878478560082479</v>
      </c>
      <c r="BQ49" s="18">
        <f t="shared" si="128"/>
        <v>0.66094141487682967</v>
      </c>
      <c r="BR49" s="18">
        <f t="shared" si="128"/>
        <v>0.6894604210787002</v>
      </c>
      <c r="BS49" s="18">
        <f t="shared" si="128"/>
        <v>0.63747146486492889</v>
      </c>
      <c r="BT49" s="18">
        <f t="shared" si="128"/>
        <v>0.56331669841814758</v>
      </c>
      <c r="BV49" s="68">
        <f t="shared" si="129"/>
        <v>-22.956523619045289</v>
      </c>
      <c r="BW49" s="69">
        <f t="shared" si="130"/>
        <v>47.934458395700489</v>
      </c>
      <c r="BX49" s="69">
        <f t="shared" si="131"/>
        <v>24.977934776655193</v>
      </c>
      <c r="BZ49" t="str">
        <f t="shared" si="146"/>
        <v>23 Teaching and other educational professionals</v>
      </c>
      <c r="CA49" s="18">
        <f t="shared" si="132"/>
        <v>0.65750070683914785</v>
      </c>
      <c r="CB49" s="18">
        <f t="shared" si="132"/>
        <v>0.69525076302478761</v>
      </c>
      <c r="CC49" s="18">
        <f t="shared" si="132"/>
        <v>0.76702249779906051</v>
      </c>
      <c r="CD49" s="18">
        <f t="shared" si="132"/>
        <v>0.75230522457917903</v>
      </c>
      <c r="CE49" s="18">
        <f t="shared" si="132"/>
        <v>0.70551555016662304</v>
      </c>
      <c r="CG49" s="68">
        <f t="shared" si="133"/>
        <v>-49.615342191232415</v>
      </c>
      <c r="CH49" s="69">
        <f t="shared" si="134"/>
        <v>35.673550651303401</v>
      </c>
      <c r="CI49" s="69">
        <f t="shared" si="135"/>
        <v>-13.941791539929016</v>
      </c>
      <c r="CK49" t="str">
        <f t="shared" si="147"/>
        <v>23 Teaching and other educational professionals</v>
      </c>
      <c r="CL49" s="18">
        <f t="shared" si="136"/>
        <v>0.34210263900753751</v>
      </c>
      <c r="CM49" s="18">
        <f t="shared" si="136"/>
        <v>0.44420844673225218</v>
      </c>
      <c r="CN49" s="18">
        <f t="shared" si="136"/>
        <v>0.62408834428319215</v>
      </c>
      <c r="CO49" s="18">
        <f t="shared" si="136"/>
        <v>0.7596104377398365</v>
      </c>
      <c r="CP49" s="18">
        <f t="shared" si="136"/>
        <v>0.91850420740844962</v>
      </c>
      <c r="CR49" s="68">
        <f t="shared" si="137"/>
        <v>-42.367574031155854</v>
      </c>
      <c r="CS49" s="69">
        <f t="shared" si="138"/>
        <v>32.659554007955514</v>
      </c>
      <c r="CT49" s="69">
        <f t="shared" si="139"/>
        <v>-9.7080200232003389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6.093388124042173</v>
      </c>
      <c r="C50" s="18">
        <f t="shared" si="104"/>
        <v>6.4144591230327768</v>
      </c>
      <c r="D50" s="18">
        <f t="shared" si="104"/>
        <v>6.6933213726711873</v>
      </c>
      <c r="E50" s="18">
        <f t="shared" si="104"/>
        <v>7.3124765778025749</v>
      </c>
      <c r="F50" s="18">
        <f t="shared" si="104"/>
        <v>7.7638493453969764</v>
      </c>
      <c r="H50" s="68">
        <f t="shared" si="105"/>
        <v>121.47866961367559</v>
      </c>
      <c r="I50" s="69">
        <f t="shared" si="106"/>
        <v>77.037516885891876</v>
      </c>
      <c r="J50" s="69">
        <f t="shared" si="107"/>
        <v>198.51618649956745</v>
      </c>
      <c r="L50" t="str">
        <f t="shared" si="140"/>
        <v>24 Business, media and public service professionals</v>
      </c>
      <c r="M50" s="18">
        <f t="shared" si="108"/>
        <v>11.37800568495148</v>
      </c>
      <c r="N50" s="18">
        <f t="shared" si="108"/>
        <v>12.286193751652721</v>
      </c>
      <c r="O50" s="18">
        <f t="shared" si="108"/>
        <v>12.402711753516174</v>
      </c>
      <c r="P50" s="18">
        <f t="shared" si="108"/>
        <v>12.745583652577642</v>
      </c>
      <c r="Q50" s="18">
        <f t="shared" si="108"/>
        <v>12.278918602511965</v>
      </c>
      <c r="S50" s="68">
        <f t="shared" si="109"/>
        <v>85.354503879012</v>
      </c>
      <c r="T50" s="69">
        <f t="shared" si="110"/>
        <v>68.978665778539821</v>
      </c>
      <c r="U50" s="69">
        <f t="shared" si="111"/>
        <v>154.33316965755182</v>
      </c>
      <c r="W50" t="str">
        <f t="shared" si="141"/>
        <v>24 Business, media and public service professionals</v>
      </c>
      <c r="X50" s="18">
        <f t="shared" si="112"/>
        <v>9.7971187769182091</v>
      </c>
      <c r="Y50" s="18">
        <f t="shared" si="112"/>
        <v>10.357622745686312</v>
      </c>
      <c r="Z50" s="18">
        <f t="shared" si="112"/>
        <v>10.953462602890186</v>
      </c>
      <c r="AA50" s="18">
        <f t="shared" si="112"/>
        <v>11.165077027680393</v>
      </c>
      <c r="AB50" s="18">
        <f t="shared" si="112"/>
        <v>10.636877375349391</v>
      </c>
      <c r="AD50" s="68">
        <f t="shared" si="113"/>
        <v>21.215216025031548</v>
      </c>
      <c r="AE50" s="69">
        <f t="shared" si="114"/>
        <v>59.255050291885084</v>
      </c>
      <c r="AF50" s="69">
        <f t="shared" si="115"/>
        <v>80.470266316916621</v>
      </c>
      <c r="AH50" t="str">
        <f t="shared" si="142"/>
        <v>24 Business, media and public service professionals</v>
      </c>
      <c r="AI50" s="18">
        <f t="shared" si="116"/>
        <v>3.6453669416814236</v>
      </c>
      <c r="AJ50" s="18">
        <f t="shared" si="116"/>
        <v>3.6604626610678448</v>
      </c>
      <c r="AK50" s="18">
        <f t="shared" si="116"/>
        <v>3.923289650058019</v>
      </c>
      <c r="AL50" s="18">
        <f t="shared" si="116"/>
        <v>3.8413902088958971</v>
      </c>
      <c r="AM50" s="18">
        <f t="shared" si="116"/>
        <v>3.6330435502596305</v>
      </c>
      <c r="AO50" s="68">
        <f t="shared" si="117"/>
        <v>-0.15780291199628016</v>
      </c>
      <c r="AP50" s="69">
        <f t="shared" si="118"/>
        <v>37.810391926037305</v>
      </c>
      <c r="AQ50" s="69">
        <f t="shared" si="119"/>
        <v>37.652589014041027</v>
      </c>
      <c r="AS50" t="str">
        <f t="shared" si="143"/>
        <v>24 Business, media and public service professionals</v>
      </c>
      <c r="AT50" s="18">
        <f t="shared" si="120"/>
        <v>5.3501727460620412</v>
      </c>
      <c r="AU50" s="18">
        <f t="shared" si="120"/>
        <v>5.5814663454813909</v>
      </c>
      <c r="AV50" s="18">
        <f t="shared" si="120"/>
        <v>6.0069679727191589</v>
      </c>
      <c r="AW50" s="18">
        <f t="shared" si="120"/>
        <v>6.1977564996327965</v>
      </c>
      <c r="AX50" s="18">
        <f t="shared" si="120"/>
        <v>5.9567205908416092</v>
      </c>
      <c r="AZ50" s="68">
        <f t="shared" si="121"/>
        <v>19.685218976398687</v>
      </c>
      <c r="BA50" s="69">
        <f t="shared" si="122"/>
        <v>54.282093179858585</v>
      </c>
      <c r="BB50" s="69">
        <f t="shared" si="123"/>
        <v>73.967312156257265</v>
      </c>
      <c r="BD50" t="str">
        <f t="shared" si="144"/>
        <v>24 Business, media and public service professionals</v>
      </c>
      <c r="BE50" s="18">
        <f t="shared" si="124"/>
        <v>3.1132755171484021</v>
      </c>
      <c r="BF50" s="18">
        <f t="shared" si="124"/>
        <v>3.5307831421740321</v>
      </c>
      <c r="BG50" s="18">
        <f t="shared" si="124"/>
        <v>4.0828159333859197</v>
      </c>
      <c r="BH50" s="18">
        <f t="shared" si="124"/>
        <v>4.3498520083316254</v>
      </c>
      <c r="BI50" s="18">
        <f t="shared" si="124"/>
        <v>4.7102210889841771</v>
      </c>
      <c r="BK50" s="68">
        <f t="shared" si="125"/>
        <v>23.016275555062094</v>
      </c>
      <c r="BL50" s="69">
        <f t="shared" si="126"/>
        <v>48.660186897506833</v>
      </c>
      <c r="BM50" s="69">
        <f t="shared" si="127"/>
        <v>71.676462452568927</v>
      </c>
      <c r="BO50" t="str">
        <f t="shared" si="145"/>
        <v>24 Business, media and public service professionals</v>
      </c>
      <c r="BP50" s="18">
        <f t="shared" si="128"/>
        <v>2.2547434583532233</v>
      </c>
      <c r="BQ50" s="18">
        <f t="shared" si="128"/>
        <v>2.4235795577042021</v>
      </c>
      <c r="BR50" s="18">
        <f t="shared" si="128"/>
        <v>2.7379686904782097</v>
      </c>
      <c r="BS50" s="18">
        <f t="shared" si="128"/>
        <v>2.7092827366000281</v>
      </c>
      <c r="BT50" s="18">
        <f t="shared" si="128"/>
        <v>2.7064123218564973</v>
      </c>
      <c r="BV50" s="68">
        <f t="shared" si="129"/>
        <v>-6.790952384151308</v>
      </c>
      <c r="BW50" s="69">
        <f t="shared" si="130"/>
        <v>43.892307906086948</v>
      </c>
      <c r="BX50" s="69">
        <f t="shared" si="131"/>
        <v>37.101355521935638</v>
      </c>
      <c r="BZ50" t="str">
        <f t="shared" si="146"/>
        <v>24 Business, media and public service professionals</v>
      </c>
      <c r="CA50" s="18">
        <f t="shared" si="132"/>
        <v>2.0669122707032987</v>
      </c>
      <c r="CB50" s="18">
        <f t="shared" si="132"/>
        <v>2.419069048197954</v>
      </c>
      <c r="CC50" s="18">
        <f t="shared" si="132"/>
        <v>2.7714988359343042</v>
      </c>
      <c r="CD50" s="18">
        <f t="shared" si="132"/>
        <v>2.9017268830630241</v>
      </c>
      <c r="CE50" s="18">
        <f t="shared" si="132"/>
        <v>2.9693667018919148</v>
      </c>
      <c r="CG50" s="68">
        <f t="shared" si="133"/>
        <v>-41.312047371792474</v>
      </c>
      <c r="CH50" s="69">
        <f t="shared" si="134"/>
        <v>32.356976489809213</v>
      </c>
      <c r="CI50" s="69">
        <f t="shared" si="135"/>
        <v>-8.9550708819832554</v>
      </c>
      <c r="CK50" t="str">
        <f t="shared" si="147"/>
        <v>24 Business, media and public service professionals</v>
      </c>
      <c r="CL50" s="18">
        <f t="shared" si="136"/>
        <v>1.2816745769778448</v>
      </c>
      <c r="CM50" s="18">
        <f t="shared" si="136"/>
        <v>1.6828889540530863</v>
      </c>
      <c r="CN50" s="18">
        <f t="shared" si="136"/>
        <v>2.0665358640964593</v>
      </c>
      <c r="CO50" s="18">
        <f t="shared" si="136"/>
        <v>2.4825503560965037</v>
      </c>
      <c r="CP50" s="18">
        <f t="shared" si="136"/>
        <v>3.0802017275721618</v>
      </c>
      <c r="CR50" s="68">
        <f t="shared" si="137"/>
        <v>-41.632910706788643</v>
      </c>
      <c r="CS50" s="69">
        <f t="shared" si="138"/>
        <v>26.801219104973629</v>
      </c>
      <c r="CT50" s="69">
        <f t="shared" si="139"/>
        <v>-14.831691601815015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1.8890018231458157</v>
      </c>
      <c r="C51" s="18">
        <f t="shared" si="104"/>
        <v>2.0261925588260921</v>
      </c>
      <c r="D51" s="18">
        <f t="shared" si="104"/>
        <v>1.9947638487899928</v>
      </c>
      <c r="E51" s="18">
        <f t="shared" si="104"/>
        <v>1.8512927652264075</v>
      </c>
      <c r="F51" s="18">
        <f t="shared" si="104"/>
        <v>2.0416552635727361</v>
      </c>
      <c r="H51" s="68">
        <f t="shared" si="105"/>
        <v>95.428279282548942</v>
      </c>
      <c r="I51" s="69">
        <f t="shared" si="106"/>
        <v>62.464566387797625</v>
      </c>
      <c r="J51" s="69">
        <f t="shared" si="107"/>
        <v>157.89284567034656</v>
      </c>
      <c r="L51" t="str">
        <f t="shared" si="140"/>
        <v>31 Science, engineering and technology associate professionals</v>
      </c>
      <c r="M51" s="18">
        <f t="shared" si="108"/>
        <v>1.9605465123052395</v>
      </c>
      <c r="N51" s="18">
        <f t="shared" si="108"/>
        <v>2.0554475157735714</v>
      </c>
      <c r="O51" s="18">
        <f t="shared" si="108"/>
        <v>1.9848916373700569</v>
      </c>
      <c r="P51" s="18">
        <f t="shared" si="108"/>
        <v>1.6745626690556226</v>
      </c>
      <c r="Q51" s="18">
        <f t="shared" si="108"/>
        <v>1.5914960792446038</v>
      </c>
      <c r="S51" s="68">
        <f t="shared" si="109"/>
        <v>50.116504942883999</v>
      </c>
      <c r="T51" s="69">
        <f t="shared" si="110"/>
        <v>49.51791087143377</v>
      </c>
      <c r="U51" s="69">
        <f t="shared" si="111"/>
        <v>99.634415814317791</v>
      </c>
      <c r="W51" t="str">
        <f t="shared" si="141"/>
        <v>31 Science, engineering and technology associate professionals</v>
      </c>
      <c r="X51" s="18">
        <f t="shared" si="112"/>
        <v>2.1005326621249898</v>
      </c>
      <c r="Y51" s="18">
        <f t="shared" si="112"/>
        <v>2.3204795028968528</v>
      </c>
      <c r="Z51" s="18">
        <f t="shared" si="112"/>
        <v>2.3100819505020924</v>
      </c>
      <c r="AA51" s="18">
        <f t="shared" si="112"/>
        <v>1.9582109294353531</v>
      </c>
      <c r="AB51" s="18">
        <f t="shared" si="112"/>
        <v>1.8621368673233483</v>
      </c>
      <c r="AD51" s="68">
        <f t="shared" si="113"/>
        <v>0.61868304139392793</v>
      </c>
      <c r="AE51" s="69">
        <f t="shared" si="114"/>
        <v>42.159128628781666</v>
      </c>
      <c r="AF51" s="69">
        <f t="shared" si="115"/>
        <v>42.777811670175595</v>
      </c>
      <c r="AH51" t="str">
        <f t="shared" si="142"/>
        <v>31 Science, engineering and technology associate professionals</v>
      </c>
      <c r="AI51" s="18">
        <f t="shared" si="116"/>
        <v>1.1362000985409026</v>
      </c>
      <c r="AJ51" s="18">
        <f t="shared" si="116"/>
        <v>1.4100772652400455</v>
      </c>
      <c r="AK51" s="18">
        <f t="shared" si="116"/>
        <v>1.5155906056135193</v>
      </c>
      <c r="AL51" s="18">
        <f t="shared" si="116"/>
        <v>1.5201190174451944</v>
      </c>
      <c r="AM51" s="18">
        <f t="shared" si="116"/>
        <v>1.7971802850441576</v>
      </c>
      <c r="AO51" s="68">
        <f t="shared" si="117"/>
        <v>27.850855718948242</v>
      </c>
      <c r="AP51" s="69">
        <f t="shared" si="118"/>
        <v>50.336824498485079</v>
      </c>
      <c r="AQ51" s="69">
        <f t="shared" si="119"/>
        <v>78.187680217433325</v>
      </c>
      <c r="AS51" t="str">
        <f t="shared" si="143"/>
        <v>31 Science, engineering and technology associate professionals</v>
      </c>
      <c r="AT51" s="18">
        <f t="shared" si="120"/>
        <v>3.2956060335821458</v>
      </c>
      <c r="AU51" s="18">
        <f t="shared" si="120"/>
        <v>3.46217779021487</v>
      </c>
      <c r="AV51" s="18">
        <f t="shared" si="120"/>
        <v>3.4887012773641728</v>
      </c>
      <c r="AW51" s="18">
        <f t="shared" si="120"/>
        <v>2.727857533462561</v>
      </c>
      <c r="AX51" s="18">
        <f t="shared" si="120"/>
        <v>2.3566306609004233</v>
      </c>
      <c r="AZ51" s="68">
        <f t="shared" si="121"/>
        <v>-18.470205937871864</v>
      </c>
      <c r="BA51" s="69">
        <f t="shared" si="122"/>
        <v>31.343628366381743</v>
      </c>
      <c r="BB51" s="69">
        <f t="shared" si="123"/>
        <v>12.873422428509878</v>
      </c>
      <c r="BD51" t="str">
        <f t="shared" si="144"/>
        <v>31 Science, engineering and technology associate professionals</v>
      </c>
      <c r="BE51" s="18">
        <f t="shared" si="124"/>
        <v>1.342267887185306</v>
      </c>
      <c r="BF51" s="18">
        <f t="shared" si="124"/>
        <v>1.3455420601431816</v>
      </c>
      <c r="BG51" s="18">
        <f t="shared" si="124"/>
        <v>1.5400890271755425</v>
      </c>
      <c r="BH51" s="18">
        <f t="shared" si="124"/>
        <v>1.1480274276090088</v>
      </c>
      <c r="BI51" s="18">
        <f t="shared" si="124"/>
        <v>0.95475093190168248</v>
      </c>
      <c r="BK51" s="68">
        <f t="shared" si="125"/>
        <v>-33.896364216923615</v>
      </c>
      <c r="BL51" s="69">
        <f t="shared" si="126"/>
        <v>26.516920536786621</v>
      </c>
      <c r="BM51" s="69">
        <f t="shared" si="127"/>
        <v>-7.3794436801369958</v>
      </c>
      <c r="BO51" t="str">
        <f t="shared" si="145"/>
        <v>31 Science, engineering and technology associate professionals</v>
      </c>
      <c r="BP51" s="18">
        <f t="shared" si="128"/>
        <v>1.0073650663916058</v>
      </c>
      <c r="BQ51" s="18">
        <f t="shared" si="128"/>
        <v>1.1513352434610884</v>
      </c>
      <c r="BR51" s="18">
        <f t="shared" si="128"/>
        <v>1.3826686298213522</v>
      </c>
      <c r="BS51" s="18">
        <f t="shared" si="128"/>
        <v>1.1349719767511428</v>
      </c>
      <c r="BT51" s="18">
        <f t="shared" si="128"/>
        <v>1.2031308915308747</v>
      </c>
      <c r="BV51" s="68">
        <f t="shared" si="129"/>
        <v>-17.948343314667131</v>
      </c>
      <c r="BW51" s="69">
        <f t="shared" si="130"/>
        <v>33.289477787478035</v>
      </c>
      <c r="BX51" s="69">
        <f t="shared" si="131"/>
        <v>15.341134472810905</v>
      </c>
      <c r="BZ51" t="str">
        <f t="shared" si="146"/>
        <v>31 Science, engineering and technology associate professionals</v>
      </c>
      <c r="CA51" s="18">
        <f t="shared" si="132"/>
        <v>1.1503372679931563</v>
      </c>
      <c r="CB51" s="18">
        <f t="shared" si="132"/>
        <v>1.4078197717021281</v>
      </c>
      <c r="CC51" s="18">
        <f t="shared" si="132"/>
        <v>1.7911290191886315</v>
      </c>
      <c r="CD51" s="18">
        <f t="shared" si="132"/>
        <v>1.5010374918321114</v>
      </c>
      <c r="CE51" s="18">
        <f t="shared" si="132"/>
        <v>1.8317538966155911</v>
      </c>
      <c r="CG51" s="68">
        <f t="shared" si="133"/>
        <v>-43.980390210660644</v>
      </c>
      <c r="CH51" s="69">
        <f t="shared" si="134"/>
        <v>25.121756528889904</v>
      </c>
      <c r="CI51" s="69">
        <f t="shared" si="135"/>
        <v>-18.858633681770741</v>
      </c>
      <c r="CK51" t="str">
        <f t="shared" si="147"/>
        <v>31 Science, engineering and technology associate professionals</v>
      </c>
      <c r="CL51" s="18">
        <f t="shared" si="136"/>
        <v>0.54881668836962261</v>
      </c>
      <c r="CM51" s="18">
        <f t="shared" si="136"/>
        <v>0.78800022487821531</v>
      </c>
      <c r="CN51" s="18">
        <f t="shared" si="136"/>
        <v>1.0625159642297168</v>
      </c>
      <c r="CO51" s="18">
        <f t="shared" si="136"/>
        <v>1.3250406292263759</v>
      </c>
      <c r="CP51" s="18">
        <f t="shared" si="136"/>
        <v>2.5104541645896479</v>
      </c>
      <c r="CR51" s="68">
        <f t="shared" si="137"/>
        <v>-7.4772238852613988</v>
      </c>
      <c r="CS51" s="69">
        <f t="shared" si="138"/>
        <v>33.441916951332345</v>
      </c>
      <c r="CT51" s="69">
        <f t="shared" si="139"/>
        <v>25.96469306607095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0.57505131333126769</v>
      </c>
      <c r="C52" s="18">
        <f t="shared" si="104"/>
        <v>0.60233567453498493</v>
      </c>
      <c r="D52" s="18">
        <f t="shared" si="104"/>
        <v>0.55659521033711201</v>
      </c>
      <c r="E52" s="18">
        <f t="shared" si="104"/>
        <v>0.61639650114801336</v>
      </c>
      <c r="F52" s="18">
        <f t="shared" si="104"/>
        <v>0.81412955723466529</v>
      </c>
      <c r="H52" s="68">
        <f t="shared" si="105"/>
        <v>179.28688472608144</v>
      </c>
      <c r="I52" s="69">
        <f t="shared" si="106"/>
        <v>101.86088000895046</v>
      </c>
      <c r="J52" s="69">
        <f t="shared" si="107"/>
        <v>281.1477647350319</v>
      </c>
      <c r="L52" t="str">
        <f t="shared" si="140"/>
        <v>32 Health and social care associate professionals</v>
      </c>
      <c r="M52" s="18">
        <f t="shared" si="108"/>
        <v>2.2388729434961649</v>
      </c>
      <c r="N52" s="18">
        <f t="shared" si="108"/>
        <v>2.5315571376887185</v>
      </c>
      <c r="O52" s="18">
        <f t="shared" si="108"/>
        <v>2.6093295806575694</v>
      </c>
      <c r="P52" s="18">
        <f t="shared" si="108"/>
        <v>2.6994912851745481</v>
      </c>
      <c r="Q52" s="18">
        <f t="shared" si="108"/>
        <v>3.2373360189651215</v>
      </c>
      <c r="S52" s="68">
        <f t="shared" si="109"/>
        <v>132.28358225036078</v>
      </c>
      <c r="T52" s="69">
        <f t="shared" si="110"/>
        <v>86.889367801115895</v>
      </c>
      <c r="U52" s="69">
        <f t="shared" si="111"/>
        <v>219.17295005147665</v>
      </c>
      <c r="W52" t="str">
        <f t="shared" si="141"/>
        <v>32 Health and social care associate professionals</v>
      </c>
      <c r="X52" s="18">
        <f t="shared" si="112"/>
        <v>3.2896972844320707</v>
      </c>
      <c r="Y52" s="18">
        <f t="shared" si="112"/>
        <v>3.7558126323985737</v>
      </c>
      <c r="Z52" s="18">
        <f t="shared" si="112"/>
        <v>3.7846999734084301</v>
      </c>
      <c r="AA52" s="18">
        <f t="shared" si="112"/>
        <v>3.8892019128343205</v>
      </c>
      <c r="AB52" s="18">
        <f t="shared" si="112"/>
        <v>4.0106307411374855</v>
      </c>
      <c r="AD52" s="68">
        <f t="shared" si="113"/>
        <v>32.27435064820223</v>
      </c>
      <c r="AE52" s="69">
        <f t="shared" si="114"/>
        <v>75.47919174624306</v>
      </c>
      <c r="AF52" s="69">
        <f t="shared" si="115"/>
        <v>107.7535423944453</v>
      </c>
      <c r="AH52" t="str">
        <f t="shared" si="142"/>
        <v>32 Health and social care associate professionals</v>
      </c>
      <c r="AI52" s="18">
        <f t="shared" si="116"/>
        <v>7.2573004947096491</v>
      </c>
      <c r="AJ52" s="18">
        <f t="shared" si="116"/>
        <v>6.9105503718304071</v>
      </c>
      <c r="AK52" s="18">
        <f t="shared" si="116"/>
        <v>6.5688724915370571</v>
      </c>
      <c r="AL52" s="18">
        <f t="shared" si="116"/>
        <v>5.0293161896305403</v>
      </c>
      <c r="AM52" s="18">
        <f t="shared" si="116"/>
        <v>2.7653872262018311</v>
      </c>
      <c r="AO52" s="68">
        <f t="shared" si="117"/>
        <v>-54.610121669300213</v>
      </c>
      <c r="AP52" s="69">
        <f t="shared" si="118"/>
        <v>30.208950391741613</v>
      </c>
      <c r="AQ52" s="69">
        <f t="shared" si="119"/>
        <v>-24.401171277558596</v>
      </c>
      <c r="AS52" t="str">
        <f t="shared" si="143"/>
        <v>32 Health and social care associate professionals</v>
      </c>
      <c r="AT52" s="18">
        <f t="shared" si="120"/>
        <v>1.527083675640037</v>
      </c>
      <c r="AU52" s="18">
        <f t="shared" si="120"/>
        <v>1.6701555462592106</v>
      </c>
      <c r="AV52" s="18">
        <f t="shared" si="120"/>
        <v>1.7904496770845941</v>
      </c>
      <c r="AW52" s="18">
        <f t="shared" si="120"/>
        <v>1.6260207600527758</v>
      </c>
      <c r="AX52" s="18">
        <f t="shared" si="120"/>
        <v>1.5564222541645512</v>
      </c>
      <c r="AZ52" s="68">
        <f t="shared" si="121"/>
        <v>4.9189458723180879</v>
      </c>
      <c r="BA52" s="69">
        <f t="shared" si="122"/>
        <v>56.448331117435046</v>
      </c>
      <c r="BB52" s="69">
        <f t="shared" si="123"/>
        <v>61.367276989753137</v>
      </c>
      <c r="BD52" t="str">
        <f t="shared" si="144"/>
        <v>32 Health and social care associate professionals</v>
      </c>
      <c r="BE52" s="18">
        <f t="shared" si="124"/>
        <v>1.576416185978901</v>
      </c>
      <c r="BF52" s="18">
        <f t="shared" si="124"/>
        <v>1.9022572959263597</v>
      </c>
      <c r="BG52" s="18">
        <f t="shared" si="124"/>
        <v>1.8957459630901619</v>
      </c>
      <c r="BH52" s="18">
        <f t="shared" si="124"/>
        <v>1.8756068380103075</v>
      </c>
      <c r="BI52" s="18">
        <f t="shared" si="124"/>
        <v>1.8891946756703883</v>
      </c>
      <c r="BK52" s="68">
        <f t="shared" si="125"/>
        <v>6.2619192445495742</v>
      </c>
      <c r="BL52" s="69">
        <f t="shared" si="126"/>
        <v>59.818942569482971</v>
      </c>
      <c r="BM52" s="69">
        <f t="shared" si="127"/>
        <v>66.080861814032545</v>
      </c>
      <c r="BO52" t="str">
        <f t="shared" si="145"/>
        <v>32 Health and social care associate professionals</v>
      </c>
      <c r="BP52" s="18">
        <f t="shared" si="128"/>
        <v>1.3029680589796382</v>
      </c>
      <c r="BQ52" s="18">
        <f t="shared" si="128"/>
        <v>1.4719017207593559</v>
      </c>
      <c r="BR52" s="18">
        <f t="shared" si="128"/>
        <v>1.4097041593427615</v>
      </c>
      <c r="BS52" s="18">
        <f t="shared" si="128"/>
        <v>1.330015360719236</v>
      </c>
      <c r="BT52" s="18">
        <f t="shared" si="128"/>
        <v>1.1855744535158175</v>
      </c>
      <c r="BV52" s="68">
        <f t="shared" si="129"/>
        <v>-20.696302331839199</v>
      </c>
      <c r="BW52" s="69">
        <f t="shared" si="130"/>
        <v>51.264795168048181</v>
      </c>
      <c r="BX52" s="69">
        <f t="shared" si="131"/>
        <v>30.568492836208989</v>
      </c>
      <c r="BZ52" t="str">
        <f t="shared" si="146"/>
        <v>32 Health and social care associate professionals</v>
      </c>
      <c r="CA52" s="18">
        <f t="shared" si="132"/>
        <v>0.77228659356839147</v>
      </c>
      <c r="CB52" s="18">
        <f t="shared" si="132"/>
        <v>0.82116435036392321</v>
      </c>
      <c r="CC52" s="18">
        <f t="shared" si="132"/>
        <v>0.74064367901111972</v>
      </c>
      <c r="CD52" s="18">
        <f t="shared" si="132"/>
        <v>0.67296384605675641</v>
      </c>
      <c r="CE52" s="18">
        <f t="shared" si="132"/>
        <v>0.58828815086596464</v>
      </c>
      <c r="CG52" s="68">
        <f t="shared" si="133"/>
        <v>-56.490849309590416</v>
      </c>
      <c r="CH52" s="69">
        <f t="shared" si="134"/>
        <v>30.497590530966207</v>
      </c>
      <c r="CI52" s="69">
        <f t="shared" si="135"/>
        <v>-25.993258778624217</v>
      </c>
      <c r="CK52" t="str">
        <f t="shared" si="147"/>
        <v>32 Health and social care associate professionals</v>
      </c>
      <c r="CL52" s="18">
        <f t="shared" si="136"/>
        <v>0.24809851835364227</v>
      </c>
      <c r="CM52" s="18">
        <f t="shared" si="136"/>
        <v>0.31666490913920153</v>
      </c>
      <c r="CN52" s="18">
        <f t="shared" si="136"/>
        <v>0.37933108198540588</v>
      </c>
      <c r="CO52" s="18">
        <f t="shared" si="136"/>
        <v>0.45046680002872658</v>
      </c>
      <c r="CP52" s="18">
        <f t="shared" si="136"/>
        <v>0.69630061540396915</v>
      </c>
      <c r="CR52" s="68">
        <f t="shared" si="137"/>
        <v>-28.119651858528137</v>
      </c>
      <c r="CS52" s="69">
        <f t="shared" si="138"/>
        <v>32.020231776819692</v>
      </c>
      <c r="CT52" s="69">
        <f t="shared" si="139"/>
        <v>3.9005799182915495</v>
      </c>
    </row>
    <row r="53" spans="1:98" x14ac:dyDescent="0.2">
      <c r="A53" t="str">
        <f t="shared" si="103"/>
        <v>33 Protective service occupations</v>
      </c>
      <c r="B53" s="18">
        <f t="shared" si="104"/>
        <v>0.33501863308920055</v>
      </c>
      <c r="C53" s="18">
        <f t="shared" si="104"/>
        <v>0.36376233489120324</v>
      </c>
      <c r="D53" s="18">
        <f t="shared" si="104"/>
        <v>0.3337718713507517</v>
      </c>
      <c r="E53" s="18">
        <f t="shared" si="104"/>
        <v>0.42835434476714779</v>
      </c>
      <c r="F53" s="18">
        <f t="shared" si="104"/>
        <v>0.54358900488015949</v>
      </c>
      <c r="H53" s="68">
        <f t="shared" si="105"/>
        <v>210.969227192159</v>
      </c>
      <c r="I53" s="69">
        <f t="shared" si="106"/>
        <v>74.665055204943258</v>
      </c>
      <c r="J53" s="69">
        <f t="shared" si="107"/>
        <v>285.63428239710225</v>
      </c>
      <c r="L53" t="str">
        <f t="shared" si="140"/>
        <v>33 Protective service occupations</v>
      </c>
      <c r="M53" s="18">
        <f t="shared" si="108"/>
        <v>0.71427796142547795</v>
      </c>
      <c r="N53" s="18">
        <f t="shared" si="108"/>
        <v>0.68083966676256769</v>
      </c>
      <c r="O53" s="18">
        <f t="shared" si="108"/>
        <v>0.62385467019463881</v>
      </c>
      <c r="P53" s="18">
        <f t="shared" si="108"/>
        <v>0.77006441029392292</v>
      </c>
      <c r="Q53" s="18">
        <f t="shared" si="108"/>
        <v>0.91383366680542144</v>
      </c>
      <c r="S53" s="68">
        <f t="shared" si="109"/>
        <v>174.24795437361766</v>
      </c>
      <c r="T53" s="69">
        <f t="shared" si="110"/>
        <v>60.192825188494083</v>
      </c>
      <c r="U53" s="69">
        <f t="shared" si="111"/>
        <v>234.44077956211174</v>
      </c>
      <c r="W53" t="str">
        <f t="shared" si="141"/>
        <v>33 Protective service occupations</v>
      </c>
      <c r="X53" s="18">
        <f t="shared" si="112"/>
        <v>1.3816368666485228</v>
      </c>
      <c r="Y53" s="18">
        <f t="shared" si="112"/>
        <v>1.3695549586300102</v>
      </c>
      <c r="Z53" s="18">
        <f t="shared" si="112"/>
        <v>1.4550717744389263</v>
      </c>
      <c r="AA53" s="18">
        <f t="shared" si="112"/>
        <v>1.7691287407987513</v>
      </c>
      <c r="AB53" s="18">
        <f t="shared" si="112"/>
        <v>2.2293629018111654</v>
      </c>
      <c r="AD53" s="68">
        <f t="shared" si="113"/>
        <v>91.245299884017598</v>
      </c>
      <c r="AE53" s="69">
        <f t="shared" si="114"/>
        <v>63.162447949844726</v>
      </c>
      <c r="AF53" s="69">
        <f t="shared" si="115"/>
        <v>154.40774783386232</v>
      </c>
      <c r="AH53" t="str">
        <f t="shared" si="142"/>
        <v>33 Protective service occupations</v>
      </c>
      <c r="AI53" s="18">
        <f t="shared" si="116"/>
        <v>1.158295498239146</v>
      </c>
      <c r="AJ53" s="18">
        <f t="shared" si="116"/>
        <v>1.2574068736133739</v>
      </c>
      <c r="AK53" s="18">
        <f t="shared" si="116"/>
        <v>1.3251699074866183</v>
      </c>
      <c r="AL53" s="18">
        <f t="shared" si="116"/>
        <v>1.7526805969795021</v>
      </c>
      <c r="AM53" s="18">
        <f t="shared" si="116"/>
        <v>2.2685110882246424</v>
      </c>
      <c r="AO53" s="68">
        <f t="shared" si="117"/>
        <v>84.570903957348435</v>
      </c>
      <c r="AP53" s="69">
        <f t="shared" si="118"/>
        <v>54.625953239450261</v>
      </c>
      <c r="AQ53" s="69">
        <f t="shared" si="119"/>
        <v>139.19685719679867</v>
      </c>
      <c r="AS53" t="str">
        <f t="shared" si="143"/>
        <v>33 Protective service occupations</v>
      </c>
      <c r="AT53" s="18">
        <f t="shared" si="120"/>
        <v>1.1333897484048319</v>
      </c>
      <c r="AU53" s="18">
        <f t="shared" si="120"/>
        <v>1.0493711143319235</v>
      </c>
      <c r="AV53" s="18">
        <f t="shared" si="120"/>
        <v>1.1141768218870094</v>
      </c>
      <c r="AW53" s="18">
        <f t="shared" si="120"/>
        <v>1.2045075193481833</v>
      </c>
      <c r="AX53" s="18">
        <f t="shared" si="120"/>
        <v>1.2540265596168116</v>
      </c>
      <c r="AZ53" s="68">
        <f t="shared" si="121"/>
        <v>35.844237655308888</v>
      </c>
      <c r="BA53" s="69">
        <f t="shared" si="122"/>
        <v>46.715223112518046</v>
      </c>
      <c r="BB53" s="69">
        <f t="shared" si="123"/>
        <v>82.55946076782692</v>
      </c>
      <c r="BD53" t="str">
        <f t="shared" si="144"/>
        <v>33 Protective service occupations</v>
      </c>
      <c r="BE53" s="18">
        <f t="shared" si="124"/>
        <v>0.9861994021029411</v>
      </c>
      <c r="BF53" s="18">
        <f t="shared" si="124"/>
        <v>0.88664468246491113</v>
      </c>
      <c r="BG53" s="18">
        <f t="shared" si="124"/>
        <v>0.97577907344669657</v>
      </c>
      <c r="BH53" s="18">
        <f t="shared" si="124"/>
        <v>1.0789945961126268</v>
      </c>
      <c r="BI53" s="18">
        <f t="shared" si="124"/>
        <v>1.1112986866127628</v>
      </c>
      <c r="BK53" s="68">
        <f t="shared" si="125"/>
        <v>21.439615536629944</v>
      </c>
      <c r="BL53" s="69">
        <f t="shared" si="126"/>
        <v>30.148386894397973</v>
      </c>
      <c r="BM53" s="69">
        <f t="shared" si="127"/>
        <v>51.58800243102791</v>
      </c>
      <c r="BO53" t="str">
        <f t="shared" si="145"/>
        <v>33 Protective service occupations</v>
      </c>
      <c r="BP53" s="18">
        <f t="shared" si="128"/>
        <v>1.1293650467335703</v>
      </c>
      <c r="BQ53" s="18">
        <f t="shared" si="128"/>
        <v>1.123066301074394</v>
      </c>
      <c r="BR53" s="18">
        <f t="shared" si="128"/>
        <v>1.2592687700811211</v>
      </c>
      <c r="BS53" s="18">
        <f t="shared" si="128"/>
        <v>1.4072532129186797</v>
      </c>
      <c r="BT53" s="18">
        <f t="shared" si="128"/>
        <v>1.4502058765774106</v>
      </c>
      <c r="BV53" s="68">
        <f t="shared" si="129"/>
        <v>8.5934957169598523</v>
      </c>
      <c r="BW53" s="69">
        <f t="shared" si="130"/>
        <v>35.566947100617455</v>
      </c>
      <c r="BX53" s="69">
        <f t="shared" si="131"/>
        <v>44.160442817577312</v>
      </c>
      <c r="BZ53" t="str">
        <f t="shared" si="146"/>
        <v>33 Protective service occupations</v>
      </c>
      <c r="CA53" s="18">
        <f t="shared" si="132"/>
        <v>0.99613321149812573</v>
      </c>
      <c r="CB53" s="18">
        <f t="shared" si="132"/>
        <v>1.032896281416712</v>
      </c>
      <c r="CC53" s="18">
        <f t="shared" si="132"/>
        <v>1.1598667678127739</v>
      </c>
      <c r="CD53" s="18">
        <f t="shared" si="132"/>
        <v>1.3779263373550141</v>
      </c>
      <c r="CE53" s="18">
        <f t="shared" si="132"/>
        <v>1.4127424114594342</v>
      </c>
      <c r="CG53" s="68">
        <f t="shared" si="133"/>
        <v>-33.280204981248687</v>
      </c>
      <c r="CH53" s="69">
        <f t="shared" si="134"/>
        <v>32.123482340357796</v>
      </c>
      <c r="CI53" s="69">
        <f t="shared" si="135"/>
        <v>-1.1567226408908931</v>
      </c>
      <c r="CK53" t="str">
        <f t="shared" si="147"/>
        <v>33 Protective service occupations</v>
      </c>
      <c r="CL53" s="18">
        <f t="shared" si="136"/>
        <v>0.43585628069069005</v>
      </c>
      <c r="CM53" s="18">
        <f t="shared" si="136"/>
        <v>0.4236888096015915</v>
      </c>
      <c r="CN53" s="18">
        <f t="shared" si="136"/>
        <v>0.48270718349720926</v>
      </c>
      <c r="CO53" s="18">
        <f t="shared" si="136"/>
        <v>0.57621741431690621</v>
      </c>
      <c r="CP53" s="18">
        <f t="shared" si="136"/>
        <v>0.73976970253889751</v>
      </c>
      <c r="CR53" s="68">
        <f t="shared" si="137"/>
        <v>-39.987101686756446</v>
      </c>
      <c r="CS53" s="69">
        <f t="shared" si="138"/>
        <v>17.475195626205515</v>
      </c>
      <c r="CT53" s="69">
        <f t="shared" si="139"/>
        <v>-22.511906060550935</v>
      </c>
    </row>
    <row r="54" spans="1:98" x14ac:dyDescent="0.2">
      <c r="A54" t="str">
        <f t="shared" si="103"/>
        <v>34 Culture, media and sports occupations</v>
      </c>
      <c r="B54" s="18">
        <f t="shared" si="104"/>
        <v>0.93762288549911421</v>
      </c>
      <c r="C54" s="18">
        <f t="shared" si="104"/>
        <v>1.0012713654835608</v>
      </c>
      <c r="D54" s="18">
        <f t="shared" si="104"/>
        <v>1.0632867000843556</v>
      </c>
      <c r="E54" s="18">
        <f t="shared" si="104"/>
        <v>0.99663219242566747</v>
      </c>
      <c r="F54" s="18">
        <f t="shared" si="104"/>
        <v>0.98469220132871271</v>
      </c>
      <c r="H54" s="68">
        <f t="shared" si="105"/>
        <v>76.826194721531593</v>
      </c>
      <c r="I54" s="69">
        <f t="shared" si="106"/>
        <v>68.175297256111207</v>
      </c>
      <c r="J54" s="69">
        <f t="shared" si="107"/>
        <v>145.00149197764281</v>
      </c>
      <c r="L54" t="str">
        <f t="shared" si="140"/>
        <v>34 Culture, media and sports occupations</v>
      </c>
      <c r="M54" s="18">
        <f t="shared" si="108"/>
        <v>3.3278934512518745</v>
      </c>
      <c r="N54" s="18">
        <f t="shared" si="108"/>
        <v>3.417653486246647</v>
      </c>
      <c r="O54" s="18">
        <f t="shared" si="108"/>
        <v>3.3214965116975028</v>
      </c>
      <c r="P54" s="18">
        <f t="shared" si="108"/>
        <v>2.9597876993717991</v>
      </c>
      <c r="Q54" s="18">
        <f t="shared" si="108"/>
        <v>2.8411772326046929</v>
      </c>
      <c r="S54" s="68">
        <f t="shared" si="109"/>
        <v>60.148987985683597</v>
      </c>
      <c r="T54" s="69">
        <f t="shared" si="110"/>
        <v>62.771161322593791</v>
      </c>
      <c r="U54" s="69">
        <f t="shared" si="111"/>
        <v>122.92014930827739</v>
      </c>
      <c r="W54" t="str">
        <f t="shared" si="141"/>
        <v>34 Culture, media and sports occupations</v>
      </c>
      <c r="X54" s="18">
        <f t="shared" si="112"/>
        <v>3.8171664396193461</v>
      </c>
      <c r="Y54" s="18">
        <f t="shared" si="112"/>
        <v>3.9327591037104663</v>
      </c>
      <c r="Z54" s="18">
        <f t="shared" si="112"/>
        <v>3.6040410368451021</v>
      </c>
      <c r="AA54" s="18">
        <f t="shared" si="112"/>
        <v>3.2509618475055566</v>
      </c>
      <c r="AB54" s="18">
        <f t="shared" si="112"/>
        <v>3.1459062937589195</v>
      </c>
      <c r="AD54" s="68">
        <f t="shared" si="113"/>
        <v>8.9558296310182612</v>
      </c>
      <c r="AE54" s="69">
        <f t="shared" si="114"/>
        <v>49.165108300736193</v>
      </c>
      <c r="AF54" s="69">
        <f t="shared" si="115"/>
        <v>58.120937931754455</v>
      </c>
      <c r="AH54" t="str">
        <f t="shared" si="142"/>
        <v>34 Culture, media and sports occupations</v>
      </c>
      <c r="AI54" s="18">
        <f t="shared" si="116"/>
        <v>1.581613258569762</v>
      </c>
      <c r="AJ54" s="18">
        <f t="shared" si="116"/>
        <v>1.5183107747384648</v>
      </c>
      <c r="AK54" s="18">
        <f t="shared" si="116"/>
        <v>1.6371707677001548</v>
      </c>
      <c r="AL54" s="18">
        <f t="shared" si="116"/>
        <v>1.6965444685207016</v>
      </c>
      <c r="AM54" s="18">
        <f t="shared" si="116"/>
        <v>2.0448573838288664</v>
      </c>
      <c r="AO54" s="68">
        <f t="shared" si="117"/>
        <v>34.667544238401305</v>
      </c>
      <c r="AP54" s="69">
        <f t="shared" si="118"/>
        <v>57.778253766361352</v>
      </c>
      <c r="AQ54" s="69">
        <f t="shared" si="119"/>
        <v>92.445798004762651</v>
      </c>
      <c r="AS54" t="str">
        <f t="shared" si="143"/>
        <v>34 Culture, media and sports occupations</v>
      </c>
      <c r="AT54" s="18">
        <f t="shared" si="120"/>
        <v>2.0956195902541346</v>
      </c>
      <c r="AU54" s="18">
        <f t="shared" si="120"/>
        <v>2.14713434837976</v>
      </c>
      <c r="AV54" s="18">
        <f t="shared" si="120"/>
        <v>2.0042267236618296</v>
      </c>
      <c r="AW54" s="18">
        <f t="shared" si="120"/>
        <v>1.727569612319406</v>
      </c>
      <c r="AX54" s="18">
        <f t="shared" si="120"/>
        <v>1.6037721842002779</v>
      </c>
      <c r="AZ54" s="68">
        <f t="shared" si="121"/>
        <v>-3.4206153334286928</v>
      </c>
      <c r="BA54" s="69">
        <f t="shared" si="122"/>
        <v>43.7882341599841</v>
      </c>
      <c r="BB54" s="69">
        <f t="shared" si="123"/>
        <v>40.367618826555407</v>
      </c>
      <c r="BD54" t="str">
        <f t="shared" si="144"/>
        <v>34 Culture, media and sports occupations</v>
      </c>
      <c r="BE54" s="18">
        <f t="shared" si="124"/>
        <v>1.5143235910976902</v>
      </c>
      <c r="BF54" s="18">
        <f t="shared" si="124"/>
        <v>1.526961366786282</v>
      </c>
      <c r="BG54" s="18">
        <f t="shared" si="124"/>
        <v>1.607868635881337</v>
      </c>
      <c r="BH54" s="18">
        <f t="shared" si="124"/>
        <v>1.4924906477352957</v>
      </c>
      <c r="BI54" s="18">
        <f t="shared" si="124"/>
        <v>1.6683881515126504</v>
      </c>
      <c r="BK54" s="68">
        <f t="shared" si="125"/>
        <v>10.643935753964993</v>
      </c>
      <c r="BL54" s="69">
        <f t="shared" si="126"/>
        <v>40.627236459278919</v>
      </c>
      <c r="BM54" s="69">
        <f t="shared" si="127"/>
        <v>51.271172213243908</v>
      </c>
      <c r="BO54" t="str">
        <f t="shared" si="145"/>
        <v>34 Culture, media and sports occupations</v>
      </c>
      <c r="BP54" s="18">
        <f t="shared" si="128"/>
        <v>0.77103475795781751</v>
      </c>
      <c r="BQ54" s="18">
        <f t="shared" si="128"/>
        <v>0.74973810695877674</v>
      </c>
      <c r="BR54" s="18">
        <f t="shared" si="128"/>
        <v>0.7318929218575444</v>
      </c>
      <c r="BS54" s="18">
        <f t="shared" si="128"/>
        <v>0.5819665173523707</v>
      </c>
      <c r="BT54" s="18">
        <f t="shared" si="128"/>
        <v>0.45144213554607981</v>
      </c>
      <c r="BV54" s="68">
        <f t="shared" si="129"/>
        <v>-41.836955593819908</v>
      </c>
      <c r="BW54" s="69">
        <f t="shared" si="130"/>
        <v>29.857522262158049</v>
      </c>
      <c r="BX54" s="69">
        <f t="shared" si="131"/>
        <v>-11.979433331661859</v>
      </c>
      <c r="BZ54" t="str">
        <f t="shared" si="146"/>
        <v>34 Culture, media and sports occupations</v>
      </c>
      <c r="CA54" s="18">
        <f t="shared" si="132"/>
        <v>0.83001379669854469</v>
      </c>
      <c r="CB54" s="18">
        <f t="shared" si="132"/>
        <v>0.81452220736017134</v>
      </c>
      <c r="CC54" s="18">
        <f t="shared" si="132"/>
        <v>0.8471302014360409</v>
      </c>
      <c r="CD54" s="18">
        <f t="shared" si="132"/>
        <v>0.69377176721019018</v>
      </c>
      <c r="CE54" s="18">
        <f t="shared" si="132"/>
        <v>0.5968187409390513</v>
      </c>
      <c r="CG54" s="68">
        <f t="shared" si="133"/>
        <v>-61.408459741652557</v>
      </c>
      <c r="CH54" s="69">
        <f t="shared" si="134"/>
        <v>22.766900738343747</v>
      </c>
      <c r="CI54" s="69">
        <f t="shared" si="135"/>
        <v>-38.641559003308821</v>
      </c>
      <c r="CK54" t="str">
        <f t="shared" si="147"/>
        <v>34 Culture, media and sports occupations</v>
      </c>
      <c r="CL54" s="18">
        <f t="shared" si="136"/>
        <v>0.74884399477267038</v>
      </c>
      <c r="CM54" s="18">
        <f t="shared" si="136"/>
        <v>0.90870118988719306</v>
      </c>
      <c r="CN54" s="18">
        <f t="shared" si="136"/>
        <v>0.99046833251266642</v>
      </c>
      <c r="CO54" s="18">
        <f t="shared" si="136"/>
        <v>0.96585652807259603</v>
      </c>
      <c r="CP54" s="18">
        <f t="shared" si="136"/>
        <v>1.2843694152552372</v>
      </c>
      <c r="CR54" s="68">
        <f t="shared" si="137"/>
        <v>-49.221346197557395</v>
      </c>
      <c r="CS54" s="69">
        <f t="shared" si="138"/>
        <v>22.985974188660318</v>
      </c>
      <c r="CT54" s="69">
        <f t="shared" si="139"/>
        <v>-26.23537200889708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5.256791328045586</v>
      </c>
      <c r="C55" s="18">
        <f t="shared" si="148"/>
        <v>5.1365253480511672</v>
      </c>
      <c r="D55" s="18">
        <f t="shared" si="148"/>
        <v>4.9807491539031332</v>
      </c>
      <c r="E55" s="18">
        <f t="shared" si="148"/>
        <v>4.8818840613302541</v>
      </c>
      <c r="F55" s="18">
        <f t="shared" si="148"/>
        <v>5.3485564208495573</v>
      </c>
      <c r="H55" s="68">
        <f t="shared" si="105"/>
        <v>105.03990687088553</v>
      </c>
      <c r="I55" s="69">
        <f t="shared" si="106"/>
        <v>68.749676095718925</v>
      </c>
      <c r="J55" s="69">
        <f t="shared" si="107"/>
        <v>173.78958296660448</v>
      </c>
      <c r="L55" t="str">
        <f t="shared" si="140"/>
        <v>35 Business and public service associate professionals</v>
      </c>
      <c r="M55" s="18">
        <f t="shared" ref="M55:Q64" si="149">M18/M$35*100</f>
        <v>7.7794764611187741</v>
      </c>
      <c r="N55" s="18">
        <f t="shared" si="149"/>
        <v>7.3250296298247193</v>
      </c>
      <c r="O55" s="18">
        <f t="shared" si="149"/>
        <v>7.1679960774800415</v>
      </c>
      <c r="P55" s="18">
        <f t="shared" si="149"/>
        <v>6.785973393609944</v>
      </c>
      <c r="Q55" s="18">
        <f t="shared" si="149"/>
        <v>6.7031677995664714</v>
      </c>
      <c r="S55" s="68">
        <f t="shared" si="109"/>
        <v>75.082204229572497</v>
      </c>
      <c r="T55" s="69">
        <f t="shared" si="110"/>
        <v>64.5284885675933</v>
      </c>
      <c r="U55" s="69">
        <f t="shared" si="111"/>
        <v>139.6106927971658</v>
      </c>
      <c r="W55" t="str">
        <f t="shared" si="141"/>
        <v>35 Business and public service associate professionals</v>
      </c>
      <c r="X55" s="18">
        <f t="shared" ref="X55:AB64" si="150">X18/X$35*100</f>
        <v>8.0847916461095046</v>
      </c>
      <c r="Y55" s="18">
        <f t="shared" si="150"/>
        <v>7.5780014177234181</v>
      </c>
      <c r="Z55" s="18">
        <f t="shared" si="150"/>
        <v>7.5822529777341012</v>
      </c>
      <c r="AA55" s="18">
        <f t="shared" si="150"/>
        <v>6.83817941855283</v>
      </c>
      <c r="AB55" s="18">
        <f t="shared" si="150"/>
        <v>6.2433720119182485</v>
      </c>
      <c r="AD55" s="68">
        <f t="shared" si="113"/>
        <v>2.7815966416849705</v>
      </c>
      <c r="AE55" s="69">
        <f t="shared" si="114"/>
        <v>51.336903824675105</v>
      </c>
      <c r="AF55" s="69">
        <f t="shared" si="115"/>
        <v>54.118500466360075</v>
      </c>
      <c r="AH55" t="str">
        <f t="shared" si="142"/>
        <v>35 Business and public service associate professionals</v>
      </c>
      <c r="AI55" s="18">
        <f t="shared" ref="AI55:AM64" si="151">AI18/AI$35*100</f>
        <v>6.731046764665491</v>
      </c>
      <c r="AJ55" s="18">
        <f t="shared" si="151"/>
        <v>7.1929422084662589</v>
      </c>
      <c r="AK55" s="18">
        <f t="shared" si="151"/>
        <v>7.4795510422420346</v>
      </c>
      <c r="AL55" s="18">
        <f t="shared" si="151"/>
        <v>7.4700682968055796</v>
      </c>
      <c r="AM55" s="18">
        <f t="shared" si="151"/>
        <v>7.4687021571686909</v>
      </c>
      <c r="AO55" s="68">
        <f t="shared" si="117"/>
        <v>7.6622640445303034</v>
      </c>
      <c r="AP55" s="69">
        <f t="shared" si="118"/>
        <v>50.26631802413474</v>
      </c>
      <c r="AQ55" s="69">
        <f t="shared" si="119"/>
        <v>57.928582068665044</v>
      </c>
      <c r="AS55" t="str">
        <f t="shared" si="143"/>
        <v>35 Business and public service associate professionals</v>
      </c>
      <c r="AT55" s="18">
        <f t="shared" ref="AT55:AX64" si="152">AT18/AT$35*100</f>
        <v>6.7530476905429948</v>
      </c>
      <c r="AU55" s="18">
        <f t="shared" si="152"/>
        <v>6.6239312819879794</v>
      </c>
      <c r="AV55" s="18">
        <f t="shared" si="152"/>
        <v>6.7765733235522196</v>
      </c>
      <c r="AW55" s="18">
        <f t="shared" si="152"/>
        <v>6.2100595796153453</v>
      </c>
      <c r="AX55" s="18">
        <f t="shared" si="152"/>
        <v>5.8938634742294864</v>
      </c>
      <c r="AZ55" s="68">
        <f t="shared" si="121"/>
        <v>4.9732239741178237</v>
      </c>
      <c r="BA55" s="69">
        <f t="shared" si="122"/>
        <v>48.07840421735456</v>
      </c>
      <c r="BB55" s="69">
        <f t="shared" si="123"/>
        <v>53.051628191472389</v>
      </c>
      <c r="BD55" t="str">
        <f t="shared" si="144"/>
        <v>35 Business and public service associate professionals</v>
      </c>
      <c r="BE55" s="18">
        <f t="shared" ref="BE55:BI64" si="153">BE18/BE$35*100</f>
        <v>5.0361429803939126</v>
      </c>
      <c r="BF55" s="18">
        <f t="shared" si="153"/>
        <v>4.9083637221963619</v>
      </c>
      <c r="BG55" s="18">
        <f t="shared" si="153"/>
        <v>5.2243465762030041</v>
      </c>
      <c r="BH55" s="18">
        <f t="shared" si="153"/>
        <v>4.6684730858664372</v>
      </c>
      <c r="BI55" s="18">
        <f t="shared" si="153"/>
        <v>4.4870494691941136</v>
      </c>
      <c r="BK55" s="68">
        <f t="shared" si="125"/>
        <v>-8.4180344057552858</v>
      </c>
      <c r="BL55" s="69">
        <f t="shared" si="126"/>
        <v>39.436138763762749</v>
      </c>
      <c r="BM55" s="69">
        <f t="shared" si="127"/>
        <v>31.01810435800747</v>
      </c>
      <c r="BO55" t="str">
        <f t="shared" si="145"/>
        <v>35 Business and public service associate professionals</v>
      </c>
      <c r="BP55" s="18">
        <f t="shared" ref="BP55:BT64" si="154">BP18/BP$35*100</f>
        <v>4.1345422739549589</v>
      </c>
      <c r="BQ55" s="18">
        <f t="shared" si="154"/>
        <v>3.982381960191911</v>
      </c>
      <c r="BR55" s="18">
        <f t="shared" si="154"/>
        <v>4.2688769738360905</v>
      </c>
      <c r="BS55" s="18">
        <f t="shared" si="154"/>
        <v>3.748712227377704</v>
      </c>
      <c r="BT55" s="18">
        <f t="shared" si="154"/>
        <v>3.5867473158751184</v>
      </c>
      <c r="BV55" s="68">
        <f t="shared" si="129"/>
        <v>-20.771810978819833</v>
      </c>
      <c r="BW55" s="69">
        <f t="shared" si="130"/>
        <v>37.154201199900001</v>
      </c>
      <c r="BX55" s="69">
        <f t="shared" si="131"/>
        <v>16.382390221080168</v>
      </c>
      <c r="BZ55" t="str">
        <f t="shared" si="146"/>
        <v>35 Business and public service associate professionals</v>
      </c>
      <c r="CA55" s="18">
        <f t="shared" ref="CA55:CE64" si="155">CA18/CA$35*100</f>
        <v>3.7287102655449065</v>
      </c>
      <c r="CB55" s="18">
        <f t="shared" si="155"/>
        <v>3.8895801142559381</v>
      </c>
      <c r="CC55" s="18">
        <f t="shared" si="155"/>
        <v>4.1946340354574634</v>
      </c>
      <c r="CD55" s="18">
        <f t="shared" si="155"/>
        <v>3.7270179915841548</v>
      </c>
      <c r="CE55" s="18">
        <f t="shared" si="155"/>
        <v>3.5968659380850969</v>
      </c>
      <c r="CG55" s="68">
        <f t="shared" si="133"/>
        <v>-53.02897902156726</v>
      </c>
      <c r="CH55" s="69">
        <f t="shared" si="134"/>
        <v>25.754234406577609</v>
      </c>
      <c r="CI55" s="69">
        <f t="shared" si="135"/>
        <v>-27.27474461498965</v>
      </c>
      <c r="CK55" t="str">
        <f t="shared" si="147"/>
        <v>35 Business and public service associate professionals</v>
      </c>
      <c r="CL55" s="18">
        <f t="shared" ref="CL55:CP64" si="156">CL18/CL$35*100</f>
        <v>2.1515628979469366</v>
      </c>
      <c r="CM55" s="18">
        <f t="shared" si="156"/>
        <v>2.4261020971732754</v>
      </c>
      <c r="CN55" s="18">
        <f t="shared" si="156"/>
        <v>2.82466957926755</v>
      </c>
      <c r="CO55" s="18">
        <f t="shared" si="156"/>
        <v>2.8735630079071783</v>
      </c>
      <c r="CP55" s="18">
        <f t="shared" si="156"/>
        <v>4.3666384050903133</v>
      </c>
      <c r="CR55" s="68">
        <f t="shared" si="137"/>
        <v>-39.464323513394675</v>
      </c>
      <c r="CS55" s="69">
        <f t="shared" si="138"/>
        <v>22.621180839540767</v>
      </c>
      <c r="CT55" s="69">
        <f t="shared" si="139"/>
        <v>-16.843142673853912</v>
      </c>
    </row>
    <row r="56" spans="1:98" x14ac:dyDescent="0.2">
      <c r="A56" t="str">
        <f t="shared" si="103"/>
        <v>41 Administrative occupations</v>
      </c>
      <c r="B56" s="18">
        <f t="shared" si="148"/>
        <v>4.1276673948533658</v>
      </c>
      <c r="C56" s="18">
        <f t="shared" si="148"/>
        <v>3.7447501967568289</v>
      </c>
      <c r="D56" s="18">
        <f t="shared" si="148"/>
        <v>4.0837259435826381</v>
      </c>
      <c r="E56" s="18">
        <f t="shared" si="148"/>
        <v>3.9812898899679166</v>
      </c>
      <c r="F56" s="18">
        <f t="shared" si="148"/>
        <v>4.4396890279000933</v>
      </c>
      <c r="H56" s="68">
        <f t="shared" si="105"/>
        <v>107.58331674257735</v>
      </c>
      <c r="I56" s="69">
        <f t="shared" si="106"/>
        <v>74.123019741990532</v>
      </c>
      <c r="J56" s="69">
        <f t="shared" si="107"/>
        <v>181.70633648456786</v>
      </c>
      <c r="L56" t="str">
        <f t="shared" si="140"/>
        <v>41 Administrative occupations</v>
      </c>
      <c r="M56" s="18">
        <f t="shared" si="149"/>
        <v>6.0685637501886216</v>
      </c>
      <c r="N56" s="18">
        <f t="shared" si="149"/>
        <v>5.6379396212394726</v>
      </c>
      <c r="O56" s="18">
        <f t="shared" si="149"/>
        <v>6.1687575634296072</v>
      </c>
      <c r="P56" s="18">
        <f t="shared" si="149"/>
        <v>5.8637832128053207</v>
      </c>
      <c r="Q56" s="18">
        <f t="shared" si="149"/>
        <v>5.7655821717984033</v>
      </c>
      <c r="S56" s="68">
        <f t="shared" si="109"/>
        <v>74.98673868960654</v>
      </c>
      <c r="T56" s="69">
        <f t="shared" si="110"/>
        <v>69.052294803979251</v>
      </c>
      <c r="U56" s="69">
        <f t="shared" si="111"/>
        <v>144.0390334935858</v>
      </c>
      <c r="W56" t="str">
        <f t="shared" si="141"/>
        <v>41 Administrative occupations</v>
      </c>
      <c r="X56" s="18">
        <f t="shared" si="150"/>
        <v>10.128489681682577</v>
      </c>
      <c r="Y56" s="18">
        <f t="shared" si="150"/>
        <v>9.1986838323305822</v>
      </c>
      <c r="Z56" s="18">
        <f t="shared" si="150"/>
        <v>9.9884996888198927</v>
      </c>
      <c r="AA56" s="18">
        <f t="shared" si="150"/>
        <v>9.4924157158945359</v>
      </c>
      <c r="AB56" s="18">
        <f t="shared" si="150"/>
        <v>9.5014503786364042</v>
      </c>
      <c r="AD56" s="68">
        <f t="shared" si="113"/>
        <v>18.736450275377994</v>
      </c>
      <c r="AE56" s="69">
        <f t="shared" si="114"/>
        <v>60.918295975316916</v>
      </c>
      <c r="AF56" s="69">
        <f t="shared" si="115"/>
        <v>79.654746250694913</v>
      </c>
      <c r="AH56" t="str">
        <f t="shared" si="142"/>
        <v>41 Administrative occupations</v>
      </c>
      <c r="AI56" s="18">
        <f t="shared" si="151"/>
        <v>10.830591467372564</v>
      </c>
      <c r="AJ56" s="18">
        <f t="shared" si="151"/>
        <v>11.376352297783896</v>
      </c>
      <c r="AK56" s="18">
        <f t="shared" si="151"/>
        <v>12.540527742007177</v>
      </c>
      <c r="AL56" s="18">
        <f t="shared" si="151"/>
        <v>12.891735179780534</v>
      </c>
      <c r="AM56" s="18">
        <f t="shared" si="151"/>
        <v>13.648556032443421</v>
      </c>
      <c r="AO56" s="68">
        <f t="shared" si="117"/>
        <v>17.345054713464641</v>
      </c>
      <c r="AP56" s="69">
        <f t="shared" si="118"/>
        <v>63.867047196150835</v>
      </c>
      <c r="AQ56" s="69">
        <f t="shared" si="119"/>
        <v>81.21210190961547</v>
      </c>
      <c r="AS56" t="str">
        <f t="shared" si="143"/>
        <v>41 Administrative occupations</v>
      </c>
      <c r="AT56" s="18">
        <f t="shared" si="152"/>
        <v>11.401460873078216</v>
      </c>
      <c r="AU56" s="18">
        <f t="shared" si="152"/>
        <v>10.630641923279443</v>
      </c>
      <c r="AV56" s="18">
        <f t="shared" si="152"/>
        <v>11.908002533071238</v>
      </c>
      <c r="AW56" s="18">
        <f t="shared" si="152"/>
        <v>11.135831856051963</v>
      </c>
      <c r="AX56" s="18">
        <f t="shared" si="152"/>
        <v>11.069492998342023</v>
      </c>
      <c r="AZ56" s="68">
        <f t="shared" si="121"/>
        <v>12.196011262470074</v>
      </c>
      <c r="BA56" s="69">
        <f t="shared" si="122"/>
        <v>57.257616425588687</v>
      </c>
      <c r="BB56" s="69">
        <f t="shared" si="123"/>
        <v>69.453627688058759</v>
      </c>
      <c r="BD56" t="str">
        <f t="shared" si="144"/>
        <v>41 Administrative occupations</v>
      </c>
      <c r="BE56" s="18">
        <f t="shared" si="153"/>
        <v>10.00576904729823</v>
      </c>
      <c r="BF56" s="18">
        <f t="shared" si="153"/>
        <v>8.9829382229313115</v>
      </c>
      <c r="BG56" s="18">
        <f t="shared" si="153"/>
        <v>9.6052340244239645</v>
      </c>
      <c r="BH56" s="18">
        <f t="shared" si="153"/>
        <v>8.3667836185432201</v>
      </c>
      <c r="BI56" s="18">
        <f t="shared" si="153"/>
        <v>7.3178742768329457</v>
      </c>
      <c r="BK56" s="68">
        <f t="shared" si="125"/>
        <v>-18.762214571082271</v>
      </c>
      <c r="BL56" s="69">
        <f t="shared" si="126"/>
        <v>41.110737483827151</v>
      </c>
      <c r="BM56" s="69">
        <f t="shared" si="127"/>
        <v>22.348522912744883</v>
      </c>
      <c r="BO56" t="str">
        <f t="shared" si="145"/>
        <v>41 Administrative occupations</v>
      </c>
      <c r="BP56" s="18">
        <f t="shared" si="154"/>
        <v>11.657543678030963</v>
      </c>
      <c r="BQ56" s="18">
        <f t="shared" si="154"/>
        <v>10.526424067856574</v>
      </c>
      <c r="BR56" s="18">
        <f t="shared" si="154"/>
        <v>11.204619087566622</v>
      </c>
      <c r="BS56" s="18">
        <f t="shared" si="154"/>
        <v>9.6052405581100153</v>
      </c>
      <c r="BT56" s="18">
        <f t="shared" si="154"/>
        <v>7.9972503713140659</v>
      </c>
      <c r="BV56" s="68">
        <f t="shared" si="129"/>
        <v>-32.696727441586589</v>
      </c>
      <c r="BW56" s="69">
        <f t="shared" si="130"/>
        <v>38.325918001118197</v>
      </c>
      <c r="BX56" s="69">
        <f t="shared" si="131"/>
        <v>5.6291905595316116</v>
      </c>
      <c r="BZ56" t="str">
        <f t="shared" si="146"/>
        <v>41 Administrative occupations</v>
      </c>
      <c r="CA56" s="18">
        <f t="shared" si="155"/>
        <v>9.3435589483582735</v>
      </c>
      <c r="CB56" s="18">
        <f t="shared" si="155"/>
        <v>8.2572200887252958</v>
      </c>
      <c r="CC56" s="18">
        <f t="shared" si="155"/>
        <v>8.2207131620033795</v>
      </c>
      <c r="CD56" s="18">
        <f t="shared" si="155"/>
        <v>6.5321155684811725</v>
      </c>
      <c r="CE56" s="18">
        <f t="shared" si="155"/>
        <v>3.7800993863296295</v>
      </c>
      <c r="CG56" s="68">
        <f t="shared" si="133"/>
        <v>-74.812007868891996</v>
      </c>
      <c r="CH56" s="69">
        <f t="shared" si="134"/>
        <v>21.861840440635671</v>
      </c>
      <c r="CI56" s="69">
        <f t="shared" si="135"/>
        <v>-52.950167428256322</v>
      </c>
      <c r="CK56" t="str">
        <f t="shared" si="147"/>
        <v>41 Administrative occupations</v>
      </c>
      <c r="CL56" s="18">
        <f t="shared" si="156"/>
        <v>5.9815704776895711</v>
      </c>
      <c r="CM56" s="18">
        <f t="shared" si="156"/>
        <v>5.5302421125288221</v>
      </c>
      <c r="CN56" s="18">
        <f t="shared" si="156"/>
        <v>6.4012764978444503</v>
      </c>
      <c r="CO56" s="18">
        <f t="shared" si="156"/>
        <v>6.5538707424889893</v>
      </c>
      <c r="CP56" s="18">
        <f t="shared" si="156"/>
        <v>7.5355894531259011</v>
      </c>
      <c r="CR56" s="68">
        <f t="shared" si="137"/>
        <v>-53.901959442192151</v>
      </c>
      <c r="CS56" s="69">
        <f t="shared" si="138"/>
        <v>20.596982513115488</v>
      </c>
      <c r="CT56" s="69">
        <f t="shared" si="139"/>
        <v>-33.304976929076666</v>
      </c>
    </row>
    <row r="57" spans="1:98" x14ac:dyDescent="0.2">
      <c r="A57" t="str">
        <f t="shared" si="103"/>
        <v>42 Secretarial and related occupations</v>
      </c>
      <c r="B57" s="18">
        <f t="shared" si="148"/>
        <v>0.32013667008644331</v>
      </c>
      <c r="C57" s="18">
        <f t="shared" si="148"/>
        <v>0.26678413747839408</v>
      </c>
      <c r="D57" s="18">
        <f t="shared" si="148"/>
        <v>0.32296989880187799</v>
      </c>
      <c r="E57" s="18">
        <f t="shared" si="148"/>
        <v>0.38512606727007653</v>
      </c>
      <c r="F57" s="18">
        <f t="shared" si="148"/>
        <v>0.42440365565428817</v>
      </c>
      <c r="H57" s="68">
        <f t="shared" si="105"/>
        <v>150.9074478724053</v>
      </c>
      <c r="I57" s="69">
        <f t="shared" si="106"/>
        <v>104.81850558833132</v>
      </c>
      <c r="J57" s="69">
        <f t="shared" si="107"/>
        <v>255.7259534607366</v>
      </c>
      <c r="L57" t="str">
        <f t="shared" si="140"/>
        <v>42 Secretarial and related occupations</v>
      </c>
      <c r="M57" s="18">
        <f t="shared" si="149"/>
        <v>0.99940007154812194</v>
      </c>
      <c r="N57" s="18">
        <f t="shared" si="149"/>
        <v>0.87092642319813984</v>
      </c>
      <c r="O57" s="18">
        <f t="shared" si="149"/>
        <v>1.0052507687822156</v>
      </c>
      <c r="P57" s="18">
        <f t="shared" si="149"/>
        <v>1.119442529127346</v>
      </c>
      <c r="Q57" s="18">
        <f t="shared" si="149"/>
        <v>0.69541699448630268</v>
      </c>
      <c r="S57" s="68">
        <f t="shared" si="109"/>
        <v>29.518128159553829</v>
      </c>
      <c r="T57" s="69">
        <f t="shared" si="110"/>
        <v>71.903412852439814</v>
      </c>
      <c r="U57" s="69">
        <f t="shared" si="111"/>
        <v>101.42154101199365</v>
      </c>
      <c r="W57" t="str">
        <f t="shared" si="141"/>
        <v>42 Secretarial and related occupations</v>
      </c>
      <c r="X57" s="18">
        <f t="shared" si="150"/>
        <v>1.5852231757990516</v>
      </c>
      <c r="Y57" s="18">
        <f t="shared" si="150"/>
        <v>1.3959401940610678</v>
      </c>
      <c r="Z57" s="18">
        <f t="shared" si="150"/>
        <v>1.5293186030292181</v>
      </c>
      <c r="AA57" s="18">
        <f t="shared" si="150"/>
        <v>1.9804115811783121</v>
      </c>
      <c r="AB57" s="18">
        <f t="shared" si="150"/>
        <v>2.300266398568303</v>
      </c>
      <c r="AD57" s="68">
        <f t="shared" si="113"/>
        <v>87.747680831777359</v>
      </c>
      <c r="AE57" s="69">
        <f t="shared" si="114"/>
        <v>95.846983694366543</v>
      </c>
      <c r="AF57" s="69">
        <f t="shared" si="115"/>
        <v>183.5946645261439</v>
      </c>
      <c r="AH57" t="str">
        <f t="shared" si="142"/>
        <v>42 Secretarial and related occupations</v>
      </c>
      <c r="AI57" s="18">
        <f t="shared" si="151"/>
        <v>2.2977225554334213</v>
      </c>
      <c r="AJ57" s="18">
        <f t="shared" si="151"/>
        <v>2.1904533983640158</v>
      </c>
      <c r="AK57" s="18">
        <f t="shared" si="151"/>
        <v>2.4646981898572342</v>
      </c>
      <c r="AL57" s="18">
        <f t="shared" si="151"/>
        <v>3.1125410900902275</v>
      </c>
      <c r="AM57" s="18">
        <f t="shared" si="151"/>
        <v>2.9262385659535273</v>
      </c>
      <c r="AO57" s="68">
        <f t="shared" si="117"/>
        <v>28.008816289813321</v>
      </c>
      <c r="AP57" s="69">
        <f t="shared" si="118"/>
        <v>75.400856530280038</v>
      </c>
      <c r="AQ57" s="69">
        <f t="shared" si="119"/>
        <v>103.40967282009335</v>
      </c>
      <c r="AS57" t="str">
        <f t="shared" si="143"/>
        <v>42 Secretarial and related occupations</v>
      </c>
      <c r="AT57" s="18">
        <f t="shared" si="152"/>
        <v>2.0405196845598357</v>
      </c>
      <c r="AU57" s="18">
        <f t="shared" si="152"/>
        <v>1.7254403581233326</v>
      </c>
      <c r="AV57" s="18">
        <f t="shared" si="152"/>
        <v>1.9787383726429586</v>
      </c>
      <c r="AW57" s="18">
        <f t="shared" si="152"/>
        <v>2.208320499895351</v>
      </c>
      <c r="AX57" s="18">
        <f t="shared" si="152"/>
        <v>1.9253763522034828</v>
      </c>
      <c r="AZ57" s="68">
        <f t="shared" si="121"/>
        <v>17.439951537216412</v>
      </c>
      <c r="BA57" s="69">
        <f t="shared" si="122"/>
        <v>66.138580779824863</v>
      </c>
      <c r="BB57" s="69">
        <f t="shared" si="123"/>
        <v>83.578532317041265</v>
      </c>
      <c r="BD57" t="str">
        <f t="shared" si="144"/>
        <v>42 Secretarial and related occupations</v>
      </c>
      <c r="BE57" s="18">
        <f t="shared" si="153"/>
        <v>2.0758707364257272</v>
      </c>
      <c r="BF57" s="18">
        <f t="shared" si="153"/>
        <v>1.7550998119554673</v>
      </c>
      <c r="BG57" s="18">
        <f t="shared" si="153"/>
        <v>1.7382988069106411</v>
      </c>
      <c r="BH57" s="18">
        <f t="shared" si="153"/>
        <v>1.8481795626516133</v>
      </c>
      <c r="BI57" s="18">
        <f t="shared" si="153"/>
        <v>0.62748737521848863</v>
      </c>
      <c r="BK57" s="68">
        <f t="shared" si="125"/>
        <v>-61.508782980630905</v>
      </c>
      <c r="BL57" s="69">
        <f t="shared" si="126"/>
        <v>41.400949169356942</v>
      </c>
      <c r="BM57" s="69">
        <f t="shared" si="127"/>
        <v>-20.107833811273963</v>
      </c>
      <c r="BO57" t="str">
        <f t="shared" si="145"/>
        <v>42 Secretarial and related occupations</v>
      </c>
      <c r="BP57" s="18">
        <f t="shared" si="154"/>
        <v>2.7464599411864739</v>
      </c>
      <c r="BQ57" s="18">
        <f t="shared" si="154"/>
        <v>2.1526281060302597</v>
      </c>
      <c r="BR57" s="18">
        <f t="shared" si="154"/>
        <v>2.0916277722437857</v>
      </c>
      <c r="BS57" s="18">
        <f t="shared" si="154"/>
        <v>1.7137264120361557</v>
      </c>
      <c r="BT57" s="18">
        <f t="shared" si="154"/>
        <v>0.58009065899105594</v>
      </c>
      <c r="BV57" s="68">
        <f t="shared" si="129"/>
        <v>-73.848051127504803</v>
      </c>
      <c r="BW57" s="69">
        <f t="shared" si="130"/>
        <v>31.568991705128973</v>
      </c>
      <c r="BX57" s="69">
        <f t="shared" si="131"/>
        <v>-42.27905942237583</v>
      </c>
      <c r="BZ57" t="str">
        <f t="shared" si="146"/>
        <v>42 Secretarial and related occupations</v>
      </c>
      <c r="CA57" s="18">
        <f t="shared" si="155"/>
        <v>3.3816592624877044</v>
      </c>
      <c r="CB57" s="18">
        <f t="shared" si="155"/>
        <v>3.2226473772350177</v>
      </c>
      <c r="CC57" s="18">
        <f t="shared" si="155"/>
        <v>2.9372545426274392</v>
      </c>
      <c r="CD57" s="18">
        <f t="shared" si="155"/>
        <v>2.6619305373909499</v>
      </c>
      <c r="CE57" s="18">
        <f t="shared" si="155"/>
        <v>0.90998177443146933</v>
      </c>
      <c r="CG57" s="68">
        <f t="shared" si="133"/>
        <v>-83.02964468029748</v>
      </c>
      <c r="CH57" s="69">
        <f t="shared" si="134"/>
        <v>25.512720277804235</v>
      </c>
      <c r="CI57" s="69">
        <f t="shared" si="135"/>
        <v>-57.516924402493238</v>
      </c>
      <c r="CK57" t="str">
        <f t="shared" si="147"/>
        <v>42 Secretarial and related occupations</v>
      </c>
      <c r="CL57" s="18">
        <f t="shared" si="156"/>
        <v>1.9039736681315749</v>
      </c>
      <c r="CM57" s="18">
        <f t="shared" si="156"/>
        <v>1.9199118115036069</v>
      </c>
      <c r="CN57" s="18">
        <f t="shared" si="156"/>
        <v>2.2630872688862169</v>
      </c>
      <c r="CO57" s="18">
        <f t="shared" si="156"/>
        <v>3.2203058335405848</v>
      </c>
      <c r="CP57" s="18">
        <f t="shared" si="156"/>
        <v>4.3176660964995719</v>
      </c>
      <c r="CR57" s="68">
        <f t="shared" si="137"/>
        <v>-25.289855804840254</v>
      </c>
      <c r="CS57" s="69">
        <f t="shared" si="138"/>
        <v>36.028140319595934</v>
      </c>
      <c r="CT57" s="69">
        <f t="shared" si="139"/>
        <v>10.738284514755684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0.22828633016139413</v>
      </c>
      <c r="C58" s="18">
        <f t="shared" si="148"/>
        <v>0.2484272563981213</v>
      </c>
      <c r="D58" s="18">
        <f t="shared" si="148"/>
        <v>0.21440368179562377</v>
      </c>
      <c r="E58" s="18">
        <f t="shared" si="148"/>
        <v>0.19942279195392568</v>
      </c>
      <c r="F58" s="18">
        <f t="shared" si="148"/>
        <v>0.20992035266214809</v>
      </c>
      <c r="H58" s="68">
        <f t="shared" si="105"/>
        <v>86.947125886717785</v>
      </c>
      <c r="I58" s="69">
        <f t="shared" si="106"/>
        <v>87.838967638559126</v>
      </c>
      <c r="J58" s="69">
        <f t="shared" si="107"/>
        <v>174.78609352527693</v>
      </c>
      <c r="L58" t="str">
        <f t="shared" si="140"/>
        <v>51 Skilled agricultural and related trades</v>
      </c>
      <c r="M58" s="18">
        <f t="shared" si="149"/>
        <v>0.29924504227254944</v>
      </c>
      <c r="N58" s="18">
        <f t="shared" si="149"/>
        <v>0.20319589995297624</v>
      </c>
      <c r="O58" s="18">
        <f t="shared" si="149"/>
        <v>0.17024603655447279</v>
      </c>
      <c r="P58" s="18">
        <f t="shared" si="149"/>
        <v>0.1602330980880689</v>
      </c>
      <c r="Q58" s="18">
        <f t="shared" si="149"/>
        <v>0.15600528674589537</v>
      </c>
      <c r="S58" s="68">
        <f t="shared" si="109"/>
        <v>71.56234726247277</v>
      </c>
      <c r="T58" s="69">
        <f t="shared" si="110"/>
        <v>67.358989356790033</v>
      </c>
      <c r="U58" s="69">
        <f t="shared" si="111"/>
        <v>138.9213366192628</v>
      </c>
      <c r="W58" t="str">
        <f t="shared" si="141"/>
        <v>51 Skilled agricultural and related trades</v>
      </c>
      <c r="X58" s="18">
        <f t="shared" si="150"/>
        <v>1.0212059903790045</v>
      </c>
      <c r="Y58" s="18">
        <f t="shared" si="150"/>
        <v>0.88044349161550406</v>
      </c>
      <c r="Z58" s="18">
        <f t="shared" si="150"/>
        <v>0.76140924150613809</v>
      </c>
      <c r="AA58" s="18">
        <f t="shared" si="150"/>
        <v>0.82522933711112323</v>
      </c>
      <c r="AB58" s="18">
        <f t="shared" si="150"/>
        <v>0.96606060806527816</v>
      </c>
      <c r="AD58" s="68">
        <f t="shared" si="113"/>
        <v>58.372818974793027</v>
      </c>
      <c r="AE58" s="69">
        <f t="shared" si="114"/>
        <v>86.869211862094375</v>
      </c>
      <c r="AF58" s="69">
        <f t="shared" si="115"/>
        <v>145.24203083688741</v>
      </c>
      <c r="AH58" t="str">
        <f t="shared" si="142"/>
        <v>51 Skilled agricultural and related trades</v>
      </c>
      <c r="AI58" s="18">
        <f t="shared" si="151"/>
        <v>1.1451309551563937</v>
      </c>
      <c r="AJ58" s="18">
        <f t="shared" si="151"/>
        <v>1.15362624879221</v>
      </c>
      <c r="AK58" s="18">
        <f t="shared" si="151"/>
        <v>0.94500762615450618</v>
      </c>
      <c r="AL58" s="18">
        <f t="shared" si="151"/>
        <v>1.1613590804815404</v>
      </c>
      <c r="AM58" s="18">
        <f t="shared" si="151"/>
        <v>1.3945730824849432</v>
      </c>
      <c r="AO58" s="68">
        <f t="shared" si="117"/>
        <v>59.110874658695508</v>
      </c>
      <c r="AP58" s="69">
        <f t="shared" si="118"/>
        <v>91.806208293231421</v>
      </c>
      <c r="AQ58" s="69">
        <f t="shared" si="119"/>
        <v>150.91708295192694</v>
      </c>
      <c r="AS58" t="str">
        <f t="shared" si="143"/>
        <v>51 Skilled agricultural and related trades</v>
      </c>
      <c r="AT58" s="18">
        <f t="shared" si="152"/>
        <v>2.3926798888544472</v>
      </c>
      <c r="AU58" s="18">
        <f t="shared" si="152"/>
        <v>2.1089414747021205</v>
      </c>
      <c r="AV58" s="18">
        <f t="shared" si="152"/>
        <v>1.6406928175324333</v>
      </c>
      <c r="AW58" s="18">
        <f t="shared" si="152"/>
        <v>1.8282460773021085</v>
      </c>
      <c r="AX58" s="18">
        <f t="shared" si="152"/>
        <v>2.2296215377162212</v>
      </c>
      <c r="AZ58" s="68">
        <f t="shared" si="121"/>
        <v>64.018365566697426</v>
      </c>
      <c r="BA58" s="69">
        <f t="shared" si="122"/>
        <v>81.460606565020399</v>
      </c>
      <c r="BB58" s="69">
        <f t="shared" si="123"/>
        <v>145.47897213171782</v>
      </c>
      <c r="BD58" t="str">
        <f t="shared" si="144"/>
        <v>51 Skilled agricultural and related trades</v>
      </c>
      <c r="BE58" s="18">
        <f t="shared" si="153"/>
        <v>1.0036158471763807</v>
      </c>
      <c r="BF58" s="18">
        <f t="shared" si="153"/>
        <v>0.88679268859443316</v>
      </c>
      <c r="BG58" s="18">
        <f t="shared" si="153"/>
        <v>0.70371742925936565</v>
      </c>
      <c r="BH58" s="18">
        <f t="shared" si="153"/>
        <v>0.70104470519055229</v>
      </c>
      <c r="BI58" s="18">
        <f t="shared" si="153"/>
        <v>0.72109299392846016</v>
      </c>
      <c r="BK58" s="68">
        <f t="shared" si="125"/>
        <v>9.2632340837880154</v>
      </c>
      <c r="BL58" s="69">
        <f t="shared" si="126"/>
        <v>56.914178765189618</v>
      </c>
      <c r="BM58" s="69">
        <f t="shared" si="127"/>
        <v>66.177412848977639</v>
      </c>
      <c r="BO58" t="str">
        <f t="shared" si="145"/>
        <v>51 Skilled agricultural and related trades</v>
      </c>
      <c r="BP58" s="18">
        <f t="shared" si="154"/>
        <v>1.5535786537597367</v>
      </c>
      <c r="BQ58" s="18">
        <f t="shared" si="154"/>
        <v>1.4704534038648849</v>
      </c>
      <c r="BR58" s="18">
        <f t="shared" si="154"/>
        <v>1.2261066764942758</v>
      </c>
      <c r="BS58" s="18">
        <f t="shared" si="154"/>
        <v>1.2327033431627883</v>
      </c>
      <c r="BT58" s="18">
        <f t="shared" si="154"/>
        <v>1.2975666388433653</v>
      </c>
      <c r="BV58" s="68">
        <f t="shared" si="129"/>
        <v>-0.20839682082222627</v>
      </c>
      <c r="BW58" s="69">
        <f t="shared" si="130"/>
        <v>59.632082099445441</v>
      </c>
      <c r="BX58" s="69">
        <f t="shared" si="131"/>
        <v>59.423685278623203</v>
      </c>
      <c r="BZ58" t="str">
        <f t="shared" si="146"/>
        <v>51 Skilled agricultural and related trades</v>
      </c>
      <c r="CA58" s="18">
        <f t="shared" si="155"/>
        <v>1.8876839361168363</v>
      </c>
      <c r="CB58" s="18">
        <f t="shared" si="155"/>
        <v>1.7073116101237467</v>
      </c>
      <c r="CC58" s="18">
        <f t="shared" si="155"/>
        <v>1.7433851840447725</v>
      </c>
      <c r="CD58" s="18">
        <f t="shared" si="155"/>
        <v>1.9485076914485595</v>
      </c>
      <c r="CE58" s="18">
        <f t="shared" si="155"/>
        <v>3.3160419782716777</v>
      </c>
      <c r="CG58" s="68">
        <f t="shared" si="133"/>
        <v>4.1901094784663124</v>
      </c>
      <c r="CH58" s="69">
        <f t="shared" si="134"/>
        <v>46.775881808819179</v>
      </c>
      <c r="CI58" s="69">
        <f t="shared" si="135"/>
        <v>50.965991287285483</v>
      </c>
      <c r="CK58" t="str">
        <f t="shared" si="147"/>
        <v>51 Skilled agricultural and related trades</v>
      </c>
      <c r="CL58" s="18">
        <f t="shared" si="156"/>
        <v>3.7373276844806993</v>
      </c>
      <c r="CM58" s="18">
        <f t="shared" si="156"/>
        <v>3.5951629704608163</v>
      </c>
      <c r="CN58" s="18">
        <f t="shared" si="156"/>
        <v>2.8811530675554278</v>
      </c>
      <c r="CO58" s="18">
        <f t="shared" si="156"/>
        <v>3.3363768265039293</v>
      </c>
      <c r="CP58" s="18">
        <f t="shared" si="156"/>
        <v>2.5339446173065503</v>
      </c>
      <c r="CR58" s="68">
        <f t="shared" si="137"/>
        <v>-65.56004229032952</v>
      </c>
      <c r="CS58" s="69">
        <f t="shared" si="138"/>
        <v>23.530916552822802</v>
      </c>
      <c r="CT58" s="69">
        <f t="shared" si="139"/>
        <v>-42.029125737506718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0.22139579804797546</v>
      </c>
      <c r="C59" s="18">
        <f t="shared" si="148"/>
        <v>0.16656424256340255</v>
      </c>
      <c r="D59" s="18">
        <f t="shared" si="148"/>
        <v>0.12274566616989531</v>
      </c>
      <c r="E59" s="18">
        <f t="shared" si="148"/>
        <v>0.11927891126476729</v>
      </c>
      <c r="F59" s="18">
        <f t="shared" si="148"/>
        <v>0.11817028079250057</v>
      </c>
      <c r="H59" s="68">
        <f t="shared" si="105"/>
        <v>83.822464576305052</v>
      </c>
      <c r="I59" s="69">
        <f t="shared" si="106"/>
        <v>57.934528006578788</v>
      </c>
      <c r="J59" s="69">
        <f t="shared" si="107"/>
        <v>141.75699258288387</v>
      </c>
      <c r="L59" t="str">
        <f t="shared" si="140"/>
        <v>52 Skilled metal, electrical and electronic trades</v>
      </c>
      <c r="M59" s="18">
        <f t="shared" si="149"/>
        <v>1.0887612968594433</v>
      </c>
      <c r="N59" s="18">
        <f t="shared" si="149"/>
        <v>1.0134391234849085</v>
      </c>
      <c r="O59" s="18">
        <f t="shared" si="149"/>
        <v>0.73826500055642985</v>
      </c>
      <c r="P59" s="18">
        <f t="shared" si="149"/>
        <v>0.99803047315858218</v>
      </c>
      <c r="Q59" s="18">
        <f t="shared" si="149"/>
        <v>1.1135133500367878</v>
      </c>
      <c r="S59" s="68">
        <f t="shared" si="109"/>
        <v>182.38577890241143</v>
      </c>
      <c r="T59" s="69">
        <f t="shared" si="110"/>
        <v>90.899783735523954</v>
      </c>
      <c r="U59" s="69">
        <f t="shared" si="111"/>
        <v>273.28556263793541</v>
      </c>
      <c r="W59" t="str">
        <f t="shared" si="141"/>
        <v>52 Skilled metal, electrical and electronic trades</v>
      </c>
      <c r="X59" s="18">
        <f t="shared" si="150"/>
        <v>1.430141637374871</v>
      </c>
      <c r="Y59" s="18">
        <f t="shared" si="150"/>
        <v>1.3729805497488887</v>
      </c>
      <c r="Z59" s="18">
        <f t="shared" si="150"/>
        <v>1.0035306360475815</v>
      </c>
      <c r="AA59" s="18">
        <f t="shared" si="150"/>
        <v>1.1827073881185108</v>
      </c>
      <c r="AB59" s="18">
        <f t="shared" si="150"/>
        <v>1.2642155919271192</v>
      </c>
      <c r="AD59" s="68">
        <f t="shared" si="113"/>
        <v>57.247925257820306</v>
      </c>
      <c r="AE59" s="69">
        <f t="shared" si="114"/>
        <v>65.543881252949731</v>
      </c>
      <c r="AF59" s="69">
        <f t="shared" si="115"/>
        <v>122.79180651077004</v>
      </c>
      <c r="AH59" t="str">
        <f t="shared" si="142"/>
        <v>52 Skilled metal, electrical and electronic trades</v>
      </c>
      <c r="AI59" s="18">
        <f t="shared" si="151"/>
        <v>1.8321998713650283</v>
      </c>
      <c r="AJ59" s="18">
        <f t="shared" si="151"/>
        <v>1.7403437654990133</v>
      </c>
      <c r="AK59" s="18">
        <f t="shared" si="151"/>
        <v>1.3221540313003792</v>
      </c>
      <c r="AL59" s="18">
        <f t="shared" si="151"/>
        <v>1.4874144475332034</v>
      </c>
      <c r="AM59" s="18">
        <f t="shared" si="151"/>
        <v>1.6372380854092883</v>
      </c>
      <c r="AO59" s="68">
        <f t="shared" si="117"/>
        <v>33.513039551889484</v>
      </c>
      <c r="AP59" s="69">
        <f t="shared" si="118"/>
        <v>50.606346132771307</v>
      </c>
      <c r="AQ59" s="69">
        <f t="shared" si="119"/>
        <v>84.119385684660784</v>
      </c>
      <c r="AS59" t="str">
        <f t="shared" si="143"/>
        <v>52 Skilled metal, electrical and electronic trades</v>
      </c>
      <c r="AT59" s="18">
        <f t="shared" si="152"/>
        <v>8.0688801070515694</v>
      </c>
      <c r="AU59" s="18">
        <f t="shared" si="152"/>
        <v>7.6477453850347601</v>
      </c>
      <c r="AV59" s="18">
        <f t="shared" si="152"/>
        <v>6.2353325527307275</v>
      </c>
      <c r="AW59" s="18">
        <f t="shared" si="152"/>
        <v>6.295153627845508</v>
      </c>
      <c r="AX59" s="18">
        <f t="shared" si="152"/>
        <v>6.0529470443419493</v>
      </c>
      <c r="AZ59" s="68">
        <f t="shared" si="121"/>
        <v>17.164450303497112</v>
      </c>
      <c r="BA59" s="69">
        <f t="shared" si="122"/>
        <v>46.923192671611673</v>
      </c>
      <c r="BB59" s="69">
        <f t="shared" si="123"/>
        <v>64.087642975108778</v>
      </c>
      <c r="BD59" t="str">
        <f t="shared" si="144"/>
        <v>52 Skilled metal, electrical and electronic trades</v>
      </c>
      <c r="BE59" s="18">
        <f t="shared" si="153"/>
        <v>10.033311379979015</v>
      </c>
      <c r="BF59" s="18">
        <f t="shared" si="153"/>
        <v>9.877029025443159</v>
      </c>
      <c r="BG59" s="18">
        <f t="shared" si="153"/>
        <v>8.7997802756989909</v>
      </c>
      <c r="BH59" s="18">
        <f t="shared" si="153"/>
        <v>8.4161750514767419</v>
      </c>
      <c r="BI59" s="18">
        <f t="shared" si="153"/>
        <v>7.964469429010486</v>
      </c>
      <c r="BK59" s="68">
        <f t="shared" si="125"/>
        <v>-3.4913803763045266</v>
      </c>
      <c r="BL59" s="69">
        <f t="shared" si="126"/>
        <v>34.78000365881627</v>
      </c>
      <c r="BM59" s="69">
        <f t="shared" si="127"/>
        <v>31.288623282511747</v>
      </c>
      <c r="BO59" t="str">
        <f t="shared" si="145"/>
        <v>52 Skilled metal, electrical and electronic trades</v>
      </c>
      <c r="BP59" s="18">
        <f t="shared" si="154"/>
        <v>5.7739195828539671</v>
      </c>
      <c r="BQ59" s="18">
        <f t="shared" si="154"/>
        <v>5.7084727605117962</v>
      </c>
      <c r="BR59" s="18">
        <f t="shared" si="154"/>
        <v>5.384998286740271</v>
      </c>
      <c r="BS59" s="18">
        <f t="shared" si="154"/>
        <v>5.0088435898805006</v>
      </c>
      <c r="BT59" s="18">
        <f t="shared" si="154"/>
        <v>4.8569219506052921</v>
      </c>
      <c r="BV59" s="68">
        <f t="shared" si="129"/>
        <v>-14.951209643555549</v>
      </c>
      <c r="BW59" s="69">
        <f t="shared" si="130"/>
        <v>35.875923610604097</v>
      </c>
      <c r="BX59" s="69">
        <f t="shared" si="131"/>
        <v>20.924713967048547</v>
      </c>
      <c r="BZ59" t="str">
        <f t="shared" si="146"/>
        <v>52 Skilled metal, electrical and electronic trades</v>
      </c>
      <c r="CA59" s="18">
        <f t="shared" si="155"/>
        <v>4.7453602635522829</v>
      </c>
      <c r="CB59" s="18">
        <f t="shared" si="155"/>
        <v>4.5530347912169216</v>
      </c>
      <c r="CC59" s="18">
        <f t="shared" si="155"/>
        <v>4.4527899148291077</v>
      </c>
      <c r="CD59" s="18">
        <f t="shared" si="155"/>
        <v>4.1778968581278715</v>
      </c>
      <c r="CE59" s="18">
        <f t="shared" si="155"/>
        <v>3.5825167466132242</v>
      </c>
      <c r="CG59" s="68">
        <f t="shared" si="133"/>
        <v>-55.928701217629438</v>
      </c>
      <c r="CH59" s="69">
        <f t="shared" si="134"/>
        <v>25.334205593929127</v>
      </c>
      <c r="CI59" s="69">
        <f t="shared" si="135"/>
        <v>-30.594495623700308</v>
      </c>
      <c r="CK59" t="str">
        <f t="shared" si="147"/>
        <v>52 Skilled metal, electrical and electronic trades</v>
      </c>
      <c r="CL59" s="18">
        <f t="shared" si="156"/>
        <v>4.9437683711764171</v>
      </c>
      <c r="CM59" s="18">
        <f t="shared" si="156"/>
        <v>5.0209151292199392</v>
      </c>
      <c r="CN59" s="18">
        <f t="shared" si="156"/>
        <v>4.1575087273495654</v>
      </c>
      <c r="CO59" s="18">
        <f t="shared" si="156"/>
        <v>4.0238624234318854</v>
      </c>
      <c r="CP59" s="18">
        <f t="shared" si="156"/>
        <v>4.1263643000918275</v>
      </c>
      <c r="CR59" s="68">
        <f t="shared" si="137"/>
        <v>-61.134324478924761</v>
      </c>
      <c r="CS59" s="69">
        <f t="shared" si="138"/>
        <v>20.69142118124838</v>
      </c>
      <c r="CT59" s="69">
        <f t="shared" si="139"/>
        <v>-40.442903297676381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0.12656427542933341</v>
      </c>
      <c r="C60" s="18">
        <f t="shared" si="148"/>
        <v>7.8219645987785164E-2</v>
      </c>
      <c r="D60" s="18">
        <f t="shared" si="148"/>
        <v>4.8928916188069077E-2</v>
      </c>
      <c r="E60" s="18">
        <f t="shared" si="148"/>
        <v>5.6624016929209348E-2</v>
      </c>
      <c r="F60" s="18">
        <f t="shared" si="148"/>
        <v>4.0963328921427566E-2</v>
      </c>
      <c r="H60" s="68">
        <f t="shared" si="105"/>
        <v>59.854965511616719</v>
      </c>
      <c r="I60" s="69">
        <f t="shared" si="106"/>
        <v>59.353970350595219</v>
      </c>
      <c r="J60" s="69">
        <f t="shared" si="107"/>
        <v>119.20893586221193</v>
      </c>
      <c r="L60" t="str">
        <f t="shared" si="140"/>
        <v>53 Skilled construction and building trades</v>
      </c>
      <c r="M60" s="18">
        <f t="shared" si="149"/>
        <v>0.41154019056599789</v>
      </c>
      <c r="N60" s="18">
        <f t="shared" si="149"/>
        <v>0.40124544578428506</v>
      </c>
      <c r="O60" s="18">
        <f t="shared" si="149"/>
        <v>0.28373770506678964</v>
      </c>
      <c r="P60" s="18">
        <f t="shared" si="149"/>
        <v>0.31950067801826559</v>
      </c>
      <c r="Q60" s="18">
        <f t="shared" si="149"/>
        <v>0.31830624533383833</v>
      </c>
      <c r="S60" s="68">
        <f t="shared" si="109"/>
        <v>110.03311888750127</v>
      </c>
      <c r="T60" s="69">
        <f t="shared" si="110"/>
        <v>71.833990283412945</v>
      </c>
      <c r="U60" s="69">
        <f t="shared" si="111"/>
        <v>181.86710917091423</v>
      </c>
      <c r="W60" t="str">
        <f t="shared" si="141"/>
        <v>53 Skilled construction and building trades</v>
      </c>
      <c r="X60" s="18">
        <f t="shared" si="150"/>
        <v>0.71363302824984198</v>
      </c>
      <c r="Y60" s="18">
        <f t="shared" si="150"/>
        <v>0.6890230688755008</v>
      </c>
      <c r="Z60" s="18">
        <f t="shared" si="150"/>
        <v>0.49824092997710978</v>
      </c>
      <c r="AA60" s="18">
        <f t="shared" si="150"/>
        <v>0.58334458598484384</v>
      </c>
      <c r="AB60" s="18">
        <f t="shared" si="150"/>
        <v>0.5770796507807423</v>
      </c>
      <c r="AD60" s="68">
        <f t="shared" si="113"/>
        <v>44.574192676714603</v>
      </c>
      <c r="AE60" s="69">
        <f t="shared" si="114"/>
        <v>64.408698049717614</v>
      </c>
      <c r="AF60" s="69">
        <f t="shared" si="115"/>
        <v>108.98289072643222</v>
      </c>
      <c r="AH60" t="str">
        <f t="shared" si="142"/>
        <v>53 Skilled construction and building trades</v>
      </c>
      <c r="AI60" s="18">
        <f t="shared" si="151"/>
        <v>1.2621605404259411</v>
      </c>
      <c r="AJ60" s="18">
        <f t="shared" si="151"/>
        <v>1.6364793694419466</v>
      </c>
      <c r="AK60" s="18">
        <f t="shared" si="151"/>
        <v>1.2837876752828734</v>
      </c>
      <c r="AL60" s="18">
        <f t="shared" si="151"/>
        <v>1.5665532731916942</v>
      </c>
      <c r="AM60" s="18">
        <f t="shared" si="151"/>
        <v>1.6724637769048694</v>
      </c>
      <c r="AO60" s="68">
        <f t="shared" si="117"/>
        <v>40.46153699831882</v>
      </c>
      <c r="AP60" s="69">
        <f t="shared" si="118"/>
        <v>65.918654235322819</v>
      </c>
      <c r="AQ60" s="69">
        <f t="shared" si="119"/>
        <v>106.38019123364164</v>
      </c>
      <c r="AS60" t="str">
        <f t="shared" si="143"/>
        <v>53 Skilled construction and building trades</v>
      </c>
      <c r="AT60" s="18">
        <f t="shared" si="152"/>
        <v>2.1389775618558837</v>
      </c>
      <c r="AU60" s="18">
        <f t="shared" si="152"/>
        <v>2.4660753755598104</v>
      </c>
      <c r="AV60" s="18">
        <f t="shared" si="152"/>
        <v>1.9445721288364761</v>
      </c>
      <c r="AW60" s="18">
        <f t="shared" si="152"/>
        <v>2.2746469215409695</v>
      </c>
      <c r="AX60" s="18">
        <f t="shared" si="152"/>
        <v>2.136584194344409</v>
      </c>
      <c r="AZ60" s="68">
        <f t="shared" si="121"/>
        <v>32.612529899917419</v>
      </c>
      <c r="BA60" s="69">
        <f t="shared" si="122"/>
        <v>62.564698819255014</v>
      </c>
      <c r="BB60" s="69">
        <f t="shared" si="123"/>
        <v>95.177228719172433</v>
      </c>
      <c r="BD60" t="str">
        <f t="shared" si="144"/>
        <v>53 Skilled construction and building trades</v>
      </c>
      <c r="BE60" s="18">
        <f t="shared" si="153"/>
        <v>5.6340232021843279</v>
      </c>
      <c r="BF60" s="18">
        <f t="shared" si="153"/>
        <v>6.3159570631215498</v>
      </c>
      <c r="BG60" s="18">
        <f t="shared" si="153"/>
        <v>5.4523908500906648</v>
      </c>
      <c r="BH60" s="18">
        <f t="shared" si="153"/>
        <v>5.3777381248597989</v>
      </c>
      <c r="BI60" s="18">
        <f t="shared" si="153"/>
        <v>4.7897732324494635</v>
      </c>
      <c r="BK60" s="68">
        <f t="shared" si="125"/>
        <v>-6.3281592083538483</v>
      </c>
      <c r="BL60" s="69">
        <f t="shared" si="126"/>
        <v>38.359838754405729</v>
      </c>
      <c r="BM60" s="69">
        <f t="shared" si="127"/>
        <v>32.031679546051883</v>
      </c>
      <c r="BO60" t="str">
        <f t="shared" si="145"/>
        <v>53 Skilled construction and building trades</v>
      </c>
      <c r="BP60" s="18">
        <f t="shared" si="154"/>
        <v>4.8681823779461268</v>
      </c>
      <c r="BQ60" s="18">
        <f t="shared" si="154"/>
        <v>6.0707098124089693</v>
      </c>
      <c r="BR60" s="18">
        <f t="shared" si="154"/>
        <v>5.5874714792238427</v>
      </c>
      <c r="BS60" s="18">
        <f t="shared" si="154"/>
        <v>6.0083600474744872</v>
      </c>
      <c r="BT60" s="18">
        <f t="shared" si="154"/>
        <v>6.4288505520720349</v>
      </c>
      <c r="BV60" s="68">
        <f t="shared" si="129"/>
        <v>8.4952179849938947</v>
      </c>
      <c r="BW60" s="69">
        <f t="shared" si="130"/>
        <v>51.315275270477613</v>
      </c>
      <c r="BX60" s="69">
        <f t="shared" si="131"/>
        <v>59.810493255471506</v>
      </c>
      <c r="BZ60" t="str">
        <f t="shared" si="146"/>
        <v>53 Skilled construction and building trades</v>
      </c>
      <c r="CA60" s="18">
        <f t="shared" si="155"/>
        <v>4.1022268132485777</v>
      </c>
      <c r="CB60" s="18">
        <f t="shared" si="155"/>
        <v>4.5796521539720176</v>
      </c>
      <c r="CC60" s="18">
        <f t="shared" si="155"/>
        <v>4.371186271014321</v>
      </c>
      <c r="CD60" s="18">
        <f t="shared" si="155"/>
        <v>4.4215750524309128</v>
      </c>
      <c r="CE60" s="18">
        <f t="shared" si="155"/>
        <v>4.9405409391988089</v>
      </c>
      <c r="CG60" s="68">
        <f t="shared" si="133"/>
        <v>-38.087974253372963</v>
      </c>
      <c r="CH60" s="69">
        <f t="shared" si="134"/>
        <v>31.95737375801999</v>
      </c>
      <c r="CI60" s="69">
        <f t="shared" si="135"/>
        <v>-6.1306004953529696</v>
      </c>
      <c r="CK60" t="str">
        <f t="shared" si="147"/>
        <v>53 Skilled construction and building trades</v>
      </c>
      <c r="CL60" s="18">
        <f t="shared" si="156"/>
        <v>5.7741599109672679</v>
      </c>
      <c r="CM60" s="18">
        <f t="shared" si="156"/>
        <v>7.3727201500598136</v>
      </c>
      <c r="CN60" s="18">
        <f t="shared" si="156"/>
        <v>6.1118625296296702</v>
      </c>
      <c r="CO60" s="18">
        <f t="shared" si="156"/>
        <v>4.9811415988871257</v>
      </c>
      <c r="CP60" s="18">
        <f t="shared" si="156"/>
        <v>1.4882829543363743</v>
      </c>
      <c r="CR60" s="68">
        <f t="shared" si="137"/>
        <v>-90.464493796984044</v>
      </c>
      <c r="CS60" s="69">
        <f t="shared" si="138"/>
        <v>12.371035331438311</v>
      </c>
      <c r="CT60" s="69">
        <f t="shared" si="139"/>
        <v>-78.093458465545737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0.60680633023529296</v>
      </c>
      <c r="C61" s="18">
        <f t="shared" si="148"/>
        <v>0.43888712418626169</v>
      </c>
      <c r="D61" s="18">
        <f t="shared" si="148"/>
        <v>0.41536037569222917</v>
      </c>
      <c r="E61" s="18">
        <f t="shared" si="148"/>
        <v>0.41262111204749896</v>
      </c>
      <c r="F61" s="18">
        <f t="shared" si="148"/>
        <v>0.36502398115864931</v>
      </c>
      <c r="H61" s="68">
        <f t="shared" si="105"/>
        <v>67.800332931077236</v>
      </c>
      <c r="I61" s="69">
        <f t="shared" si="106"/>
        <v>64.767505244006102</v>
      </c>
      <c r="J61" s="69">
        <f t="shared" si="107"/>
        <v>132.56783817508332</v>
      </c>
      <c r="L61" t="str">
        <f t="shared" si="140"/>
        <v>54 Textiles, printing and other skilled trades</v>
      </c>
      <c r="M61" s="18">
        <f t="shared" si="149"/>
        <v>0.59774879531980818</v>
      </c>
      <c r="N61" s="18">
        <f t="shared" si="149"/>
        <v>0.54842329464275064</v>
      </c>
      <c r="O61" s="18">
        <f t="shared" si="149"/>
        <v>0.60121305039769246</v>
      </c>
      <c r="P61" s="18">
        <f t="shared" si="149"/>
        <v>0.62444781338213851</v>
      </c>
      <c r="Q61" s="18">
        <f t="shared" si="149"/>
        <v>0.65983902758935609</v>
      </c>
      <c r="S61" s="68">
        <f t="shared" si="109"/>
        <v>105.47986585382642</v>
      </c>
      <c r="T61" s="69">
        <f t="shared" si="110"/>
        <v>80.471556098407632</v>
      </c>
      <c r="U61" s="69">
        <f t="shared" si="111"/>
        <v>185.95142195223406</v>
      </c>
      <c r="W61" t="str">
        <f t="shared" si="141"/>
        <v>54 Textiles, printing and other skilled trades</v>
      </c>
      <c r="X61" s="18">
        <f t="shared" si="150"/>
        <v>0.78341382068919752</v>
      </c>
      <c r="Y61" s="18">
        <f t="shared" si="150"/>
        <v>0.6682077292858084</v>
      </c>
      <c r="Z61" s="18">
        <f t="shared" si="150"/>
        <v>0.67607076367076657</v>
      </c>
      <c r="AA61" s="18">
        <f t="shared" si="150"/>
        <v>0.74342026898296165</v>
      </c>
      <c r="AB61" s="18">
        <f t="shared" si="150"/>
        <v>0.81294082621484653</v>
      </c>
      <c r="AD61" s="68">
        <f t="shared" si="113"/>
        <v>50.093261919003687</v>
      </c>
      <c r="AE61" s="69">
        <f t="shared" si="114"/>
        <v>72.096488157510436</v>
      </c>
      <c r="AF61" s="69">
        <f t="shared" si="115"/>
        <v>122.18975007651413</v>
      </c>
      <c r="AH61" t="str">
        <f t="shared" si="142"/>
        <v>54 Textiles, printing and other skilled trades</v>
      </c>
      <c r="AI61" s="18">
        <f t="shared" si="151"/>
        <v>0.96433227356286699</v>
      </c>
      <c r="AJ61" s="18">
        <f t="shared" si="151"/>
        <v>0.82970905750670809</v>
      </c>
      <c r="AK61" s="18">
        <f t="shared" si="151"/>
        <v>0.93667785368436973</v>
      </c>
      <c r="AL61" s="18">
        <f t="shared" si="151"/>
        <v>0.99323946543235608</v>
      </c>
      <c r="AM61" s="18">
        <f t="shared" si="151"/>
        <v>1.0889274930694202</v>
      </c>
      <c r="AO61" s="68">
        <f t="shared" si="117"/>
        <v>25.34372840678229</v>
      </c>
      <c r="AP61" s="69">
        <f t="shared" si="118"/>
        <v>65.400011145330325</v>
      </c>
      <c r="AQ61" s="69">
        <f t="shared" si="119"/>
        <v>90.743739552112615</v>
      </c>
      <c r="AS61" t="str">
        <f t="shared" si="143"/>
        <v>54 Textiles, printing and other skilled trades</v>
      </c>
      <c r="AT61" s="18">
        <f t="shared" si="152"/>
        <v>1.1967511560425901</v>
      </c>
      <c r="AU61" s="18">
        <f t="shared" si="152"/>
        <v>0.99093415837170484</v>
      </c>
      <c r="AV61" s="18">
        <f t="shared" si="152"/>
        <v>1.0688200955875664</v>
      </c>
      <c r="AW61" s="18">
        <f t="shared" si="152"/>
        <v>1.113981511046211</v>
      </c>
      <c r="AX61" s="18">
        <f t="shared" si="152"/>
        <v>1.1334702215429109</v>
      </c>
      <c r="AZ61" s="68">
        <f t="shared" si="121"/>
        <v>27.995325761269189</v>
      </c>
      <c r="BA61" s="69">
        <f t="shared" si="122"/>
        <v>62.145798196913248</v>
      </c>
      <c r="BB61" s="69">
        <f t="shared" si="123"/>
        <v>90.141123958182447</v>
      </c>
      <c r="BD61" t="str">
        <f t="shared" si="144"/>
        <v>54 Textiles, printing and other skilled trades</v>
      </c>
      <c r="BE61" s="18">
        <f t="shared" si="153"/>
        <v>2.0772186279536062</v>
      </c>
      <c r="BF61" s="18">
        <f t="shared" si="153"/>
        <v>1.8769413766027851</v>
      </c>
      <c r="BG61" s="18">
        <f t="shared" si="153"/>
        <v>1.9000693825053931</v>
      </c>
      <c r="BH61" s="18">
        <f t="shared" si="153"/>
        <v>1.9743570397331724</v>
      </c>
      <c r="BI61" s="18">
        <f t="shared" si="153"/>
        <v>1.925745472062419</v>
      </c>
      <c r="BK61" s="68">
        <f t="shared" si="125"/>
        <v>8.0713329549051824</v>
      </c>
      <c r="BL61" s="69">
        <f t="shared" si="126"/>
        <v>43.408365728667455</v>
      </c>
      <c r="BM61" s="69">
        <f t="shared" si="127"/>
        <v>51.479698683572636</v>
      </c>
      <c r="BO61" t="str">
        <f t="shared" si="145"/>
        <v>54 Textiles, printing and other skilled trades</v>
      </c>
      <c r="BP61" s="18">
        <f t="shared" si="154"/>
        <v>2.343747678789152</v>
      </c>
      <c r="BQ61" s="18">
        <f t="shared" si="154"/>
        <v>1.9665376496762219</v>
      </c>
      <c r="BR61" s="18">
        <f t="shared" si="154"/>
        <v>2.158227784374493</v>
      </c>
      <c r="BS61" s="18">
        <f t="shared" si="154"/>
        <v>1.987801778486898</v>
      </c>
      <c r="BT61" s="18">
        <f t="shared" si="154"/>
        <v>2.105739888814544</v>
      </c>
      <c r="BV61" s="68">
        <f t="shared" si="129"/>
        <v>-7.9974148177148372</v>
      </c>
      <c r="BW61" s="69">
        <f t="shared" si="130"/>
        <v>38.905395725444059</v>
      </c>
      <c r="BX61" s="69">
        <f t="shared" si="131"/>
        <v>30.907980907729215</v>
      </c>
      <c r="BZ61" t="str">
        <f t="shared" si="146"/>
        <v>54 Textiles, printing and other skilled trades</v>
      </c>
      <c r="CA61" s="18">
        <f t="shared" si="155"/>
        <v>2.8112567958402193</v>
      </c>
      <c r="CB61" s="18">
        <f t="shared" si="155"/>
        <v>2.5136300308058468</v>
      </c>
      <c r="CC61" s="18">
        <f t="shared" si="155"/>
        <v>2.7256675276442066</v>
      </c>
      <c r="CD61" s="18">
        <f t="shared" si="155"/>
        <v>2.7323249838864969</v>
      </c>
      <c r="CE61" s="18">
        <f t="shared" si="155"/>
        <v>2.6301302784574627</v>
      </c>
      <c r="CG61" s="68">
        <f t="shared" si="133"/>
        <v>-47.142793584615141</v>
      </c>
      <c r="CH61" s="69">
        <f t="shared" si="134"/>
        <v>28.608577620699275</v>
      </c>
      <c r="CI61" s="69">
        <f t="shared" si="135"/>
        <v>-18.534215963915855</v>
      </c>
      <c r="CK61" t="str">
        <f t="shared" si="147"/>
        <v>54 Textiles, printing and other skilled trades</v>
      </c>
      <c r="CL61" s="18">
        <f t="shared" si="156"/>
        <v>3.7294253434320397</v>
      </c>
      <c r="CM61" s="18">
        <f t="shared" si="156"/>
        <v>3.3655280783464145</v>
      </c>
      <c r="CN61" s="18">
        <f t="shared" si="156"/>
        <v>3.6846115295882087</v>
      </c>
      <c r="CO61" s="18">
        <f t="shared" si="156"/>
        <v>3.2028227015079014</v>
      </c>
      <c r="CP61" s="18">
        <f t="shared" si="156"/>
        <v>3.6070493812948348</v>
      </c>
      <c r="CR61" s="68">
        <f t="shared" si="137"/>
        <v>-61.665288085981743</v>
      </c>
      <c r="CS61" s="69">
        <f t="shared" si="138"/>
        <v>18.012253213734176</v>
      </c>
      <c r="CT61" s="69">
        <f t="shared" si="139"/>
        <v>-43.653034872247559</v>
      </c>
    </row>
    <row r="62" spans="1:98" x14ac:dyDescent="0.2">
      <c r="A62" t="str">
        <f t="shared" si="103"/>
        <v>61 Caring personal service occupations</v>
      </c>
      <c r="B62" s="18">
        <f t="shared" si="148"/>
        <v>0.39632445328371296</v>
      </c>
      <c r="C62" s="18">
        <f t="shared" si="148"/>
        <v>0.38035743010651302</v>
      </c>
      <c r="D62" s="18">
        <f t="shared" si="148"/>
        <v>0.39611186353725719</v>
      </c>
      <c r="E62" s="18">
        <f t="shared" si="148"/>
        <v>0.42607587494470633</v>
      </c>
      <c r="F62" s="18">
        <f t="shared" si="148"/>
        <v>0.52105800364748889</v>
      </c>
      <c r="H62" s="68">
        <f t="shared" si="105"/>
        <v>151.16823042563163</v>
      </c>
      <c r="I62" s="69">
        <f t="shared" si="106"/>
        <v>89.234068478112945</v>
      </c>
      <c r="J62" s="69">
        <f t="shared" si="107"/>
        <v>240.40229890374457</v>
      </c>
      <c r="L62" t="str">
        <f t="shared" si="140"/>
        <v>61 Caring personal service occupations</v>
      </c>
      <c r="M62" s="18">
        <f t="shared" si="149"/>
        <v>3.1357437827495218</v>
      </c>
      <c r="N62" s="18">
        <f t="shared" si="149"/>
        <v>3.2817682688767134</v>
      </c>
      <c r="O62" s="18">
        <f t="shared" si="149"/>
        <v>3.4094673684166326</v>
      </c>
      <c r="P62" s="18">
        <f t="shared" si="149"/>
        <v>3.8177170834927145</v>
      </c>
      <c r="Q62" s="18">
        <f t="shared" si="149"/>
        <v>4.9592523445060959</v>
      </c>
      <c r="S62" s="68">
        <f t="shared" si="109"/>
        <v>172.32614764210703</v>
      </c>
      <c r="T62" s="69">
        <f t="shared" si="110"/>
        <v>99.22593023679147</v>
      </c>
      <c r="U62" s="69">
        <f t="shared" si="111"/>
        <v>271.5520778788985</v>
      </c>
      <c r="W62" t="str">
        <f t="shared" si="141"/>
        <v>61 Caring personal service occupations</v>
      </c>
      <c r="X62" s="18">
        <f t="shared" si="150"/>
        <v>5.1276732091198109</v>
      </c>
      <c r="Y62" s="18">
        <f t="shared" si="150"/>
        <v>5.2152511364493872</v>
      </c>
      <c r="Z62" s="18">
        <f t="shared" si="150"/>
        <v>5.5118918295597856</v>
      </c>
      <c r="AA62" s="18">
        <f t="shared" si="150"/>
        <v>5.9650128189081606</v>
      </c>
      <c r="AB62" s="18">
        <f t="shared" si="150"/>
        <v>6.6832285221387719</v>
      </c>
      <c r="AD62" s="68">
        <f t="shared" si="113"/>
        <v>51.349169573872842</v>
      </c>
      <c r="AE62" s="69">
        <f t="shared" si="114"/>
        <v>84.780596262930601</v>
      </c>
      <c r="AF62" s="69">
        <f t="shared" si="115"/>
        <v>136.12976583680344</v>
      </c>
      <c r="AH62" t="str">
        <f t="shared" si="142"/>
        <v>61 Caring personal service occupations</v>
      </c>
      <c r="AI62" s="18">
        <f t="shared" si="151"/>
        <v>13.931204152119101</v>
      </c>
      <c r="AJ62" s="18">
        <f t="shared" si="151"/>
        <v>13.845722969636146</v>
      </c>
      <c r="AK62" s="18">
        <f t="shared" si="151"/>
        <v>14.805028589844532</v>
      </c>
      <c r="AL62" s="18">
        <f t="shared" si="151"/>
        <v>15.368437853113376</v>
      </c>
      <c r="AM62" s="18">
        <f t="shared" si="151"/>
        <v>15.528454550082472</v>
      </c>
      <c r="AO62" s="68">
        <f t="shared" si="117"/>
        <v>13.087052013981982</v>
      </c>
      <c r="AP62" s="69">
        <f t="shared" si="118"/>
        <v>63.361194689070963</v>
      </c>
      <c r="AQ62" s="69">
        <f t="shared" si="119"/>
        <v>76.448246703052945</v>
      </c>
      <c r="AS62" t="str">
        <f t="shared" si="143"/>
        <v>61 Caring personal service occupations</v>
      </c>
      <c r="AT62" s="18">
        <f t="shared" si="152"/>
        <v>7.7648063387783957</v>
      </c>
      <c r="AU62" s="18">
        <f t="shared" si="152"/>
        <v>7.9232063403433681</v>
      </c>
      <c r="AV62" s="18">
        <f t="shared" si="152"/>
        <v>8.5355149620431874</v>
      </c>
      <c r="AW62" s="18">
        <f t="shared" si="152"/>
        <v>8.4698667253348816</v>
      </c>
      <c r="AX62" s="18">
        <f t="shared" si="152"/>
        <v>8.6290759862868498</v>
      </c>
      <c r="AZ62" s="68">
        <f t="shared" si="121"/>
        <v>22.017794624173312</v>
      </c>
      <c r="BA62" s="69">
        <f t="shared" si="122"/>
        <v>67.007358022136927</v>
      </c>
      <c r="BB62" s="69">
        <f t="shared" si="123"/>
        <v>89.025152646310246</v>
      </c>
      <c r="BD62" t="str">
        <f t="shared" si="144"/>
        <v>61 Caring personal service occupations</v>
      </c>
      <c r="BE62" s="18">
        <f t="shared" si="153"/>
        <v>13.116074728193681</v>
      </c>
      <c r="BF62" s="18">
        <f t="shared" si="153"/>
        <v>13.894009173245045</v>
      </c>
      <c r="BG62" s="18">
        <f t="shared" si="153"/>
        <v>13.910220255064468</v>
      </c>
      <c r="BH62" s="18">
        <f t="shared" si="153"/>
        <v>14.659185928745568</v>
      </c>
      <c r="BI62" s="18">
        <f t="shared" si="153"/>
        <v>15.752436538082767</v>
      </c>
      <c r="BK62" s="68">
        <f t="shared" si="125"/>
        <v>20.752133978391289</v>
      </c>
      <c r="BL62" s="69">
        <f t="shared" si="126"/>
        <v>63.607180248656839</v>
      </c>
      <c r="BM62" s="69">
        <f t="shared" si="127"/>
        <v>84.359314227048117</v>
      </c>
      <c r="BO62" t="str">
        <f t="shared" si="145"/>
        <v>61 Caring personal service occupations</v>
      </c>
      <c r="BP62" s="18">
        <f t="shared" si="154"/>
        <v>10.804858466096013</v>
      </c>
      <c r="BQ62" s="18">
        <f t="shared" si="154"/>
        <v>10.673167520322126</v>
      </c>
      <c r="BR62" s="18">
        <f t="shared" si="154"/>
        <v>10.227566731382256</v>
      </c>
      <c r="BS62" s="18">
        <f t="shared" si="154"/>
        <v>10.180260719563583</v>
      </c>
      <c r="BT62" s="18">
        <f t="shared" si="154"/>
        <v>9.5187203885960958</v>
      </c>
      <c r="BV62" s="68">
        <f t="shared" si="129"/>
        <v>-12.239551542635059</v>
      </c>
      <c r="BW62" s="69">
        <f t="shared" si="130"/>
        <v>52.126764160835272</v>
      </c>
      <c r="BX62" s="69">
        <f t="shared" si="131"/>
        <v>39.887212618200209</v>
      </c>
      <c r="BZ62" t="str">
        <f t="shared" si="146"/>
        <v>61 Caring personal service occupations</v>
      </c>
      <c r="CA62" s="18">
        <f t="shared" si="155"/>
        <v>4.4900912461893752</v>
      </c>
      <c r="CB62" s="18">
        <f t="shared" si="155"/>
        <v>2.7312092248967312</v>
      </c>
      <c r="CC62" s="18">
        <f t="shared" si="155"/>
        <v>2.4496382348817147</v>
      </c>
      <c r="CD62" s="18">
        <f t="shared" si="155"/>
        <v>2.0011338416221327</v>
      </c>
      <c r="CE62" s="18">
        <f t="shared" si="155"/>
        <v>2.3740904551779805</v>
      </c>
      <c r="CG62" s="68">
        <f t="shared" si="133"/>
        <v>-46.912150217997109</v>
      </c>
      <c r="CH62" s="69">
        <f t="shared" si="134"/>
        <v>23.262601485189141</v>
      </c>
      <c r="CI62" s="69">
        <f t="shared" si="135"/>
        <v>-23.649548732807972</v>
      </c>
      <c r="CK62" t="str">
        <f t="shared" si="147"/>
        <v>61 Caring personal service occupations</v>
      </c>
      <c r="CL62" s="18">
        <f t="shared" si="156"/>
        <v>1.7215905564974832</v>
      </c>
      <c r="CM62" s="18">
        <f t="shared" si="156"/>
        <v>1.6391592242103861</v>
      </c>
      <c r="CN62" s="18">
        <f t="shared" si="156"/>
        <v>1.7598284180644612</v>
      </c>
      <c r="CO62" s="18">
        <f t="shared" si="156"/>
        <v>2.2132474068133314</v>
      </c>
      <c r="CP62" s="18">
        <f t="shared" si="156"/>
        <v>2.6911199033359261</v>
      </c>
      <c r="CR62" s="68">
        <f t="shared" si="137"/>
        <v>-40.118241639880587</v>
      </c>
      <c r="CS62" s="69">
        <f t="shared" si="138"/>
        <v>22.48710251055018</v>
      </c>
      <c r="CT62" s="69">
        <f t="shared" si="139"/>
        <v>-17.631139129330407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0.17414418466757325</v>
      </c>
      <c r="C63" s="18">
        <f t="shared" si="148"/>
        <v>0.20973552429287279</v>
      </c>
      <c r="D63" s="18">
        <f t="shared" si="148"/>
        <v>0.233694263506567</v>
      </c>
      <c r="E63" s="18">
        <f t="shared" si="148"/>
        <v>0.26497431792235099</v>
      </c>
      <c r="F63" s="18">
        <f t="shared" si="148"/>
        <v>0.32837332586961537</v>
      </c>
      <c r="H63" s="68">
        <f t="shared" si="105"/>
        <v>168.2973011729745</v>
      </c>
      <c r="I63" s="69">
        <f t="shared" si="106"/>
        <v>99.252436997033016</v>
      </c>
      <c r="J63" s="69">
        <f t="shared" si="107"/>
        <v>267.54973817000752</v>
      </c>
      <c r="L63" t="str">
        <f t="shared" si="140"/>
        <v>62 Leisure, travel and related personal service occupations</v>
      </c>
      <c r="M63" s="18">
        <f t="shared" si="149"/>
        <v>0.5680120033959648</v>
      </c>
      <c r="N63" s="18">
        <f t="shared" si="149"/>
        <v>0.51686847289805549</v>
      </c>
      <c r="O63" s="18">
        <f t="shared" si="149"/>
        <v>0.51317280717464264</v>
      </c>
      <c r="P63" s="18">
        <f t="shared" si="149"/>
        <v>0.53759715893411097</v>
      </c>
      <c r="Q63" s="18">
        <f t="shared" si="149"/>
        <v>0.67055105983422569</v>
      </c>
      <c r="S63" s="68">
        <f t="shared" si="109"/>
        <v>144.64023851136912</v>
      </c>
      <c r="T63" s="69">
        <f t="shared" si="110"/>
        <v>87.628339423601204</v>
      </c>
      <c r="U63" s="69">
        <f t="shared" si="111"/>
        <v>232.2685779349703</v>
      </c>
      <c r="W63" t="str">
        <f t="shared" si="141"/>
        <v>62 Leisure, travel and related personal service occupations</v>
      </c>
      <c r="X63" s="18">
        <f t="shared" si="150"/>
        <v>1.1059351223325842</v>
      </c>
      <c r="Y63" s="18">
        <f t="shared" si="150"/>
        <v>1.1826437045099329</v>
      </c>
      <c r="Z63" s="18">
        <f t="shared" si="150"/>
        <v>1.1130219228097453</v>
      </c>
      <c r="AA63" s="18">
        <f t="shared" si="150"/>
        <v>1.2847538000685514</v>
      </c>
      <c r="AB63" s="18">
        <f t="shared" si="150"/>
        <v>1.5689713817573465</v>
      </c>
      <c r="AD63" s="68">
        <f t="shared" si="113"/>
        <v>75.956664413745955</v>
      </c>
      <c r="AE63" s="69">
        <f t="shared" si="114"/>
        <v>86.82322615249538</v>
      </c>
      <c r="AF63" s="69">
        <f t="shared" si="115"/>
        <v>162.77989056624131</v>
      </c>
      <c r="AH63" t="str">
        <f t="shared" si="142"/>
        <v>62 Leisure, travel and related personal service occupations</v>
      </c>
      <c r="AI63" s="18">
        <f t="shared" si="151"/>
        <v>2.2081648160819736</v>
      </c>
      <c r="AJ63" s="18">
        <f t="shared" si="151"/>
        <v>2.5180001793159228</v>
      </c>
      <c r="AK63" s="18">
        <f t="shared" si="151"/>
        <v>2.4488851514069854</v>
      </c>
      <c r="AL63" s="18">
        <f t="shared" si="151"/>
        <v>2.8903033382114693</v>
      </c>
      <c r="AM63" s="18">
        <f t="shared" si="151"/>
        <v>3.6122628056892294</v>
      </c>
      <c r="AO63" s="68">
        <f t="shared" si="117"/>
        <v>59.039433263013471</v>
      </c>
      <c r="AP63" s="69">
        <f t="shared" si="118"/>
        <v>81.583806732334537</v>
      </c>
      <c r="AQ63" s="69">
        <f t="shared" si="119"/>
        <v>140.62323999534803</v>
      </c>
      <c r="AS63" t="str">
        <f t="shared" si="143"/>
        <v>62 Leisure, travel and related personal service occupations</v>
      </c>
      <c r="AT63" s="18">
        <f t="shared" si="152"/>
        <v>2.5212168150122252</v>
      </c>
      <c r="AU63" s="18">
        <f t="shared" si="152"/>
        <v>2.7083607903718221</v>
      </c>
      <c r="AV63" s="18">
        <f t="shared" si="152"/>
        <v>2.786748002431203</v>
      </c>
      <c r="AW63" s="18">
        <f t="shared" si="152"/>
        <v>3.1892199455878045</v>
      </c>
      <c r="AX63" s="18">
        <f t="shared" si="152"/>
        <v>3.9083745837433792</v>
      </c>
      <c r="AZ63" s="68">
        <f t="shared" si="121"/>
        <v>69.272764781695258</v>
      </c>
      <c r="BA63" s="69">
        <f t="shared" si="122"/>
        <v>84.556207874044716</v>
      </c>
      <c r="BB63" s="69">
        <f t="shared" si="123"/>
        <v>153.82897265573999</v>
      </c>
      <c r="BD63" t="str">
        <f t="shared" si="144"/>
        <v>62 Leisure, travel and related personal service occupations</v>
      </c>
      <c r="BE63" s="18">
        <f t="shared" si="153"/>
        <v>2.7908770415800763</v>
      </c>
      <c r="BF63" s="18">
        <f t="shared" si="153"/>
        <v>2.4340767158520209</v>
      </c>
      <c r="BG63" s="18">
        <f t="shared" si="153"/>
        <v>2.2947529689343638</v>
      </c>
      <c r="BH63" s="18">
        <f t="shared" si="153"/>
        <v>2.2253203727457893</v>
      </c>
      <c r="BI63" s="18">
        <f t="shared" si="153"/>
        <v>2.1056350893062596</v>
      </c>
      <c r="BK63" s="68">
        <f t="shared" si="125"/>
        <v>-2.1573399369532948</v>
      </c>
      <c r="BL63" s="69">
        <f t="shared" si="126"/>
        <v>44.984147384293088</v>
      </c>
      <c r="BM63" s="69">
        <f t="shared" si="127"/>
        <v>42.826807447339796</v>
      </c>
      <c r="BO63" t="str">
        <f t="shared" si="145"/>
        <v>62 Leisure, travel and related personal service occupations</v>
      </c>
      <c r="BP63" s="18">
        <f t="shared" si="154"/>
        <v>2.9806887372559072</v>
      </c>
      <c r="BQ63" s="18">
        <f t="shared" si="154"/>
        <v>2.7135380682455574</v>
      </c>
      <c r="BR63" s="18">
        <f t="shared" si="154"/>
        <v>2.5218245761045432</v>
      </c>
      <c r="BS63" s="18">
        <f t="shared" si="154"/>
        <v>2.3883338613738663</v>
      </c>
      <c r="BT63" s="18">
        <f t="shared" si="154"/>
        <v>2.2185330323520729</v>
      </c>
      <c r="BV63" s="68">
        <f t="shared" si="129"/>
        <v>-17.044800397596436</v>
      </c>
      <c r="BW63" s="69">
        <f t="shared" si="130"/>
        <v>46.904604910105341</v>
      </c>
      <c r="BX63" s="69">
        <f t="shared" si="131"/>
        <v>29.859804512508902</v>
      </c>
      <c r="BZ63" t="str">
        <f t="shared" si="146"/>
        <v>62 Leisure, travel and related personal service occupations</v>
      </c>
      <c r="CA63" s="18">
        <f t="shared" si="155"/>
        <v>2.6001597772074079</v>
      </c>
      <c r="CB63" s="18">
        <f t="shared" si="155"/>
        <v>2.5857332099598782</v>
      </c>
      <c r="CC63" s="18">
        <f t="shared" si="155"/>
        <v>2.3890901112088989</v>
      </c>
      <c r="CD63" s="18">
        <f t="shared" si="155"/>
        <v>2.5167026708928955</v>
      </c>
      <c r="CE63" s="18">
        <f t="shared" si="155"/>
        <v>2.6246659435133846</v>
      </c>
      <c r="CG63" s="68">
        <f t="shared" si="133"/>
        <v>-39.82150380675067</v>
      </c>
      <c r="CH63" s="69">
        <f t="shared" si="134"/>
        <v>35.40025423060699</v>
      </c>
      <c r="CI63" s="69">
        <f t="shared" si="135"/>
        <v>-4.4212495761436825</v>
      </c>
      <c r="CK63" t="str">
        <f t="shared" si="147"/>
        <v>62 Leisure, travel and related personal service occupations</v>
      </c>
      <c r="CL63" s="18">
        <f t="shared" si="156"/>
        <v>2.5636678173475773</v>
      </c>
      <c r="CM63" s="18">
        <f t="shared" si="156"/>
        <v>2.3861951888056927</v>
      </c>
      <c r="CN63" s="18">
        <f t="shared" si="156"/>
        <v>2.4637755783992952</v>
      </c>
      <c r="CO63" s="18">
        <f t="shared" si="156"/>
        <v>2.4757953420055312</v>
      </c>
      <c r="CP63" s="18">
        <f t="shared" si="156"/>
        <v>2.5386570158495321</v>
      </c>
      <c r="CR63" s="68">
        <f t="shared" si="137"/>
        <v>-59.65082064068379</v>
      </c>
      <c r="CS63" s="69">
        <f t="shared" si="138"/>
        <v>19.227215567411214</v>
      </c>
      <c r="CT63" s="69">
        <f t="shared" si="139"/>
        <v>-40.423605073272576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1.9418937152423855E-2</v>
      </c>
      <c r="C64" s="18">
        <f t="shared" si="148"/>
        <v>2.2936976891570843E-2</v>
      </c>
      <c r="D64" s="18">
        <f t="shared" si="148"/>
        <v>1.925314441997597E-2</v>
      </c>
      <c r="E64" s="18">
        <f t="shared" si="148"/>
        <v>2.2484819592975557E-2</v>
      </c>
      <c r="F64" s="18">
        <f t="shared" si="148"/>
        <v>2.5004036052407308E-2</v>
      </c>
      <c r="H64" s="68">
        <f t="shared" si="105"/>
        <v>147.97330606022467</v>
      </c>
      <c r="I64" s="69">
        <f t="shared" si="106"/>
        <v>93.783972485051109</v>
      </c>
      <c r="J64" s="69">
        <f t="shared" si="107"/>
        <v>241.75727854527577</v>
      </c>
      <c r="L64" t="str">
        <f t="shared" si="140"/>
        <v>63 Community and civil enforcement occupations</v>
      </c>
      <c r="M64" s="18">
        <f t="shared" si="149"/>
        <v>4.3777125197061485E-2</v>
      </c>
      <c r="N64" s="18">
        <f t="shared" si="149"/>
        <v>3.6356209057964071E-2</v>
      </c>
      <c r="O64" s="18">
        <f t="shared" si="149"/>
        <v>3.8037192052575164E-2</v>
      </c>
      <c r="P64" s="18">
        <f t="shared" si="149"/>
        <v>3.5076047401838652E-2</v>
      </c>
      <c r="Q64" s="18">
        <f t="shared" si="149"/>
        <v>3.9546762523825676E-2</v>
      </c>
      <c r="S64" s="68">
        <f t="shared" si="109"/>
        <v>94.653474469005687</v>
      </c>
      <c r="T64" s="69">
        <f t="shared" si="110"/>
        <v>72.665299860570158</v>
      </c>
      <c r="U64" s="69">
        <f t="shared" si="111"/>
        <v>167.31877432957586</v>
      </c>
      <c r="W64" t="str">
        <f t="shared" si="141"/>
        <v>63 Community and civil enforcement occupations</v>
      </c>
      <c r="X64" s="18">
        <f t="shared" si="150"/>
        <v>9.0680900163550085E-2</v>
      </c>
      <c r="Y64" s="18">
        <f t="shared" si="150"/>
        <v>8.5055602995907545E-2</v>
      </c>
      <c r="Z64" s="18">
        <f t="shared" si="150"/>
        <v>8.9487490609285375E-2</v>
      </c>
      <c r="AA64" s="18">
        <f t="shared" si="150"/>
        <v>9.597779081796963E-2</v>
      </c>
      <c r="AB64" s="18">
        <f t="shared" si="150"/>
        <v>0.10595207201448205</v>
      </c>
      <c r="AD64" s="68">
        <f t="shared" si="113"/>
        <v>47.788806334354852</v>
      </c>
      <c r="AE64" s="69">
        <f t="shared" si="114"/>
        <v>83.574776394415039</v>
      </c>
      <c r="AF64" s="69">
        <f t="shared" si="115"/>
        <v>131.3635827287699</v>
      </c>
      <c r="AH64" t="str">
        <f t="shared" si="142"/>
        <v>63 Community and civil enforcement occupations</v>
      </c>
      <c r="AI64" s="18">
        <f t="shared" si="151"/>
        <v>7.6838051553156622E-2</v>
      </c>
      <c r="AJ64" s="18">
        <f t="shared" si="151"/>
        <v>7.2820985168166194E-2</v>
      </c>
      <c r="AK64" s="18">
        <f t="shared" si="151"/>
        <v>8.6410637933286322E-2</v>
      </c>
      <c r="AL64" s="18">
        <f t="shared" si="151"/>
        <v>8.6292062398255751E-2</v>
      </c>
      <c r="AM64" s="18">
        <f t="shared" si="151"/>
        <v>0.1023408398456917</v>
      </c>
      <c r="AO64" s="68">
        <f t="shared" si="117"/>
        <v>27.695520679475916</v>
      </c>
      <c r="AP64" s="69">
        <f t="shared" si="118"/>
        <v>64.272029370145901</v>
      </c>
      <c r="AQ64" s="69">
        <f t="shared" si="119"/>
        <v>91.967550049621821</v>
      </c>
      <c r="AS64" t="str">
        <f t="shared" si="143"/>
        <v>63 Community and civil enforcement occupations</v>
      </c>
      <c r="AT64" s="18">
        <f t="shared" si="152"/>
        <v>8.4336338686861509E-2</v>
      </c>
      <c r="AU64" s="18">
        <f t="shared" si="152"/>
        <v>7.3332359778547712E-2</v>
      </c>
      <c r="AV64" s="18">
        <f t="shared" si="152"/>
        <v>8.6798761413384509E-2</v>
      </c>
      <c r="AW64" s="18">
        <f t="shared" si="152"/>
        <v>7.1666203270999609E-2</v>
      </c>
      <c r="AX64" s="18">
        <f t="shared" si="152"/>
        <v>6.8348088240431079E-2</v>
      </c>
      <c r="AZ64" s="68">
        <f t="shared" si="121"/>
        <v>-4.9610894463340847</v>
      </c>
      <c r="BA64" s="69">
        <f t="shared" si="122"/>
        <v>58.388001310442604</v>
      </c>
      <c r="BB64" s="69">
        <f t="shared" si="123"/>
        <v>53.426911864108519</v>
      </c>
      <c r="BD64" t="str">
        <f t="shared" si="144"/>
        <v>63 Community and civil enforcement occupations</v>
      </c>
      <c r="BE64" s="18">
        <f t="shared" si="153"/>
        <v>7.7906852610152136E-2</v>
      </c>
      <c r="BF64" s="18">
        <f t="shared" si="153"/>
        <v>5.2779596229940905E-2</v>
      </c>
      <c r="BG64" s="18">
        <f t="shared" si="153"/>
        <v>7.7527840843168522E-2</v>
      </c>
      <c r="BH64" s="18">
        <f t="shared" si="153"/>
        <v>5.2872082042794574E-2</v>
      </c>
      <c r="BI64" s="18">
        <f t="shared" si="153"/>
        <v>5.9428140820832989E-2</v>
      </c>
      <c r="BK64" s="68">
        <f t="shared" si="125"/>
        <v>-18.263594049256369</v>
      </c>
      <c r="BL64" s="69">
        <f t="shared" si="126"/>
        <v>28.292860247700336</v>
      </c>
      <c r="BM64" s="69">
        <f t="shared" si="127"/>
        <v>10.029266198443967</v>
      </c>
      <c r="BO64" t="str">
        <f t="shared" si="145"/>
        <v>63 Community and civil enforcement occupations</v>
      </c>
      <c r="BP64" s="18">
        <f t="shared" si="154"/>
        <v>0.10770474792861104</v>
      </c>
      <c r="BQ64" s="18">
        <f t="shared" si="154"/>
        <v>9.3960583313224516E-2</v>
      </c>
      <c r="BR64" s="18">
        <f t="shared" si="154"/>
        <v>0.12687489928665163</v>
      </c>
      <c r="BS64" s="18">
        <f t="shared" si="154"/>
        <v>0.10037336117283228</v>
      </c>
      <c r="BT64" s="18">
        <f t="shared" si="154"/>
        <v>0.11745579751304433</v>
      </c>
      <c r="BV64" s="68">
        <f t="shared" si="129"/>
        <v>-12.704605191125493</v>
      </c>
      <c r="BW64" s="69">
        <f t="shared" si="130"/>
        <v>39.375301819182148</v>
      </c>
      <c r="BX64" s="69">
        <f t="shared" si="131"/>
        <v>26.67069662805666</v>
      </c>
      <c r="BZ64" t="str">
        <f t="shared" si="146"/>
        <v>63 Community and civil enforcement occupations</v>
      </c>
      <c r="CA64" s="18">
        <f t="shared" si="155"/>
        <v>0.13571170357930606</v>
      </c>
      <c r="CB64" s="18">
        <f t="shared" si="155"/>
        <v>0.129457762256831</v>
      </c>
      <c r="CC64" s="18">
        <f t="shared" si="155"/>
        <v>0.17159124152744057</v>
      </c>
      <c r="CD64" s="18">
        <f t="shared" si="155"/>
        <v>0.1558844519652243</v>
      </c>
      <c r="CE64" s="18">
        <f t="shared" si="155"/>
        <v>0.19789401891786679</v>
      </c>
      <c r="CG64" s="68">
        <f t="shared" si="133"/>
        <v>-36.826145266858212</v>
      </c>
      <c r="CH64" s="69">
        <f t="shared" si="134"/>
        <v>31.184862376290962</v>
      </c>
      <c r="CI64" s="69">
        <f t="shared" si="135"/>
        <v>-5.6412828905672523</v>
      </c>
      <c r="CK64" t="str">
        <f t="shared" si="147"/>
        <v>63 Community and civil enforcement occupations</v>
      </c>
      <c r="CL64" s="18">
        <f t="shared" si="156"/>
        <v>0.12403161416715153</v>
      </c>
      <c r="CM64" s="18">
        <f t="shared" si="156"/>
        <v>9.2512705922121574E-2</v>
      </c>
      <c r="CN64" s="18">
        <f t="shared" si="156"/>
        <v>0.13915704903614343</v>
      </c>
      <c r="CO64" s="18">
        <f t="shared" si="156"/>
        <v>8.5990774557410068E-2</v>
      </c>
      <c r="CP64" s="18">
        <f t="shared" si="156"/>
        <v>7.7532193439288383E-2</v>
      </c>
      <c r="CR64" s="68">
        <f t="shared" si="137"/>
        <v>-78.182314217781709</v>
      </c>
      <c r="CS64" s="69">
        <f t="shared" si="138"/>
        <v>10.675502434753234</v>
      </c>
      <c r="CT64" s="69">
        <f t="shared" si="139"/>
        <v>-67.506811783028482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0.96810146230940575</v>
      </c>
      <c r="C65" s="18">
        <f t="shared" si="157"/>
        <v>0.82564498882248194</v>
      </c>
      <c r="D65" s="18">
        <f t="shared" si="157"/>
        <v>0.74502561996903616</v>
      </c>
      <c r="E65" s="18">
        <f t="shared" si="157"/>
        <v>0.6905174180266026</v>
      </c>
      <c r="F65" s="18">
        <f t="shared" si="157"/>
        <v>0.68081400239407008</v>
      </c>
      <c r="H65" s="68">
        <f t="shared" si="105"/>
        <v>74.483255683197612</v>
      </c>
      <c r="I65" s="69">
        <f t="shared" si="106"/>
        <v>59.676729936311503</v>
      </c>
      <c r="J65" s="69">
        <f t="shared" si="107"/>
        <v>134.15998561950911</v>
      </c>
      <c r="L65" t="str">
        <f t="shared" si="140"/>
        <v>71 Sales occupations</v>
      </c>
      <c r="M65" s="18">
        <f t="shared" ref="M65:Q70" si="158">M28/M$35*100</f>
        <v>2.2341988321946489</v>
      </c>
      <c r="N65" s="18">
        <f t="shared" si="158"/>
        <v>1.9208106226160866</v>
      </c>
      <c r="O65" s="18">
        <f t="shared" si="158"/>
        <v>1.8959880042734671</v>
      </c>
      <c r="P65" s="18">
        <f t="shared" si="158"/>
        <v>1.936010229706675</v>
      </c>
      <c r="Q65" s="18">
        <f t="shared" si="158"/>
        <v>2.2386609296258739</v>
      </c>
      <c r="S65" s="68">
        <f t="shared" si="109"/>
        <v>121.06114132923015</v>
      </c>
      <c r="T65" s="69">
        <f t="shared" si="110"/>
        <v>70.04049781690297</v>
      </c>
      <c r="U65" s="69">
        <f t="shared" si="111"/>
        <v>191.10163914613312</v>
      </c>
      <c r="W65" t="str">
        <f t="shared" si="141"/>
        <v>71 Sales occupations</v>
      </c>
      <c r="X65" s="18">
        <f t="shared" ref="X65:AB70" si="159">X28/X$35*100</f>
        <v>4.1433681513313294</v>
      </c>
      <c r="Y65" s="18">
        <f t="shared" si="159"/>
        <v>3.67704697713752</v>
      </c>
      <c r="Z65" s="18">
        <f t="shared" si="159"/>
        <v>3.7550538935076641</v>
      </c>
      <c r="AA65" s="18">
        <f t="shared" si="159"/>
        <v>3.7645412754557017</v>
      </c>
      <c r="AB65" s="18">
        <f t="shared" si="159"/>
        <v>4.2152549066554528</v>
      </c>
      <c r="AD65" s="68">
        <f t="shared" si="113"/>
        <v>40.120631234535999</v>
      </c>
      <c r="AE65" s="69">
        <f t="shared" si="114"/>
        <v>63.039132668681006</v>
      </c>
      <c r="AF65" s="69">
        <f t="shared" si="115"/>
        <v>103.15976390321701</v>
      </c>
      <c r="AH65" t="str">
        <f t="shared" si="142"/>
        <v>71 Sales occupations</v>
      </c>
      <c r="AI65" s="18">
        <f t="shared" ref="AI65:AM70" si="160">AI28/AI$35*100</f>
        <v>4.2247303222247004</v>
      </c>
      <c r="AJ65" s="18">
        <f t="shared" si="160"/>
        <v>4.0186926948994142</v>
      </c>
      <c r="AK65" s="18">
        <f t="shared" si="160"/>
        <v>4.2162655131596889</v>
      </c>
      <c r="AL65" s="18">
        <f t="shared" si="160"/>
        <v>4.338373142052979</v>
      </c>
      <c r="AM65" s="18">
        <f t="shared" si="160"/>
        <v>4.9160791665560888</v>
      </c>
      <c r="AO65" s="68">
        <f t="shared" si="117"/>
        <v>25.714338320889741</v>
      </c>
      <c r="AP65" s="69">
        <f t="shared" si="118"/>
        <v>58.828210010616964</v>
      </c>
      <c r="AQ65" s="69">
        <f t="shared" si="119"/>
        <v>84.542548331506708</v>
      </c>
      <c r="AS65" t="str">
        <f t="shared" si="143"/>
        <v>71 Sales occupations</v>
      </c>
      <c r="AT65" s="18">
        <f t="shared" ref="AT65:AX70" si="161">AT28/AT$35*100</f>
        <v>3.9971945331554757</v>
      </c>
      <c r="AU65" s="18">
        <f t="shared" si="161"/>
        <v>3.5401054349344916</v>
      </c>
      <c r="AV65" s="18">
        <f t="shared" si="161"/>
        <v>3.6373968320330698</v>
      </c>
      <c r="AW65" s="18">
        <f t="shared" si="161"/>
        <v>3.4265195749006701</v>
      </c>
      <c r="AX65" s="18">
        <f t="shared" si="161"/>
        <v>3.6049312624541323</v>
      </c>
      <c r="AZ65" s="68">
        <f t="shared" si="121"/>
        <v>19.617551871556302</v>
      </c>
      <c r="BA65" s="69">
        <f t="shared" si="122"/>
        <v>50.467476876770732</v>
      </c>
      <c r="BB65" s="69">
        <f t="shared" si="123"/>
        <v>70.085028748327034</v>
      </c>
      <c r="BD65" t="str">
        <f t="shared" si="144"/>
        <v>71 Sales occupations</v>
      </c>
      <c r="BE65" s="18">
        <f t="shared" ref="BE65:BI70" si="162">BE28/BE$35*100</f>
        <v>7.3972446480814815</v>
      </c>
      <c r="BF65" s="18">
        <f t="shared" si="162"/>
        <v>6.3792082886241221</v>
      </c>
      <c r="BG65" s="18">
        <f t="shared" si="162"/>
        <v>6.657450535385748</v>
      </c>
      <c r="BH65" s="18">
        <f t="shared" si="162"/>
        <v>6.2240021841673814</v>
      </c>
      <c r="BI65" s="18">
        <f t="shared" si="162"/>
        <v>6.1648334065250801</v>
      </c>
      <c r="BK65" s="68">
        <f t="shared" si="125"/>
        <v>-1.2596916114436931</v>
      </c>
      <c r="BL65" s="69">
        <f t="shared" si="126"/>
        <v>43.198611803904939</v>
      </c>
      <c r="BM65" s="69">
        <f t="shared" si="127"/>
        <v>41.938920192461246</v>
      </c>
      <c r="BO65" t="str">
        <f t="shared" si="145"/>
        <v>71 Sales occupations</v>
      </c>
      <c r="BP65" s="18">
        <f t="shared" ref="BP65:BT70" si="163">BP28/BP$35*100</f>
        <v>7.9291862614945892</v>
      </c>
      <c r="BQ65" s="18">
        <f t="shared" si="163"/>
        <v>6.666256258596075</v>
      </c>
      <c r="BR65" s="18">
        <f t="shared" si="163"/>
        <v>6.77054677017329</v>
      </c>
      <c r="BS65" s="18">
        <f t="shared" si="163"/>
        <v>6.0802178793426833</v>
      </c>
      <c r="BT65" s="18">
        <f t="shared" si="163"/>
        <v>5.6271047618997923</v>
      </c>
      <c r="BV65" s="68">
        <f t="shared" si="129"/>
        <v>-21.629278657949968</v>
      </c>
      <c r="BW65" s="69">
        <f t="shared" si="130"/>
        <v>43.091402377963384</v>
      </c>
      <c r="BX65" s="69">
        <f t="shared" si="131"/>
        <v>21.46212372001342</v>
      </c>
      <c r="BZ65" t="str">
        <f t="shared" si="146"/>
        <v>71 Sales occupations</v>
      </c>
      <c r="CA65" s="18">
        <f t="shared" ref="CA65:CE70" si="164">CA28/CA$35*100</f>
        <v>7.8000613317924916</v>
      </c>
      <c r="CB65" s="18">
        <f t="shared" si="164"/>
        <v>7.0558185181762019</v>
      </c>
      <c r="CC65" s="18">
        <f t="shared" si="164"/>
        <v>7.0499520359935435</v>
      </c>
      <c r="CD65" s="18">
        <f t="shared" si="164"/>
        <v>6.2074276509868893</v>
      </c>
      <c r="CE65" s="18">
        <f t="shared" si="164"/>
        <v>4.1141995450795692</v>
      </c>
      <c r="CG65" s="68">
        <f t="shared" si="133"/>
        <v>-68.0332109559792</v>
      </c>
      <c r="CH65" s="69">
        <f t="shared" si="134"/>
        <v>23.609216764809275</v>
      </c>
      <c r="CI65" s="69">
        <f t="shared" si="135"/>
        <v>-44.423994191169918</v>
      </c>
      <c r="CK65" t="str">
        <f t="shared" si="147"/>
        <v>71 Sales occupations</v>
      </c>
      <c r="CL65" s="18">
        <f t="shared" ref="CL65:CP70" si="165">CL28/CL$35*100</f>
        <v>9.2426845851206583</v>
      </c>
      <c r="CM65" s="18">
        <f t="shared" si="165"/>
        <v>7.789643774434067</v>
      </c>
      <c r="CN65" s="18">
        <f t="shared" si="165"/>
        <v>8.1216388059651621</v>
      </c>
      <c r="CO65" s="18">
        <f t="shared" si="165"/>
        <v>6.8063228503814912</v>
      </c>
      <c r="CP65" s="18">
        <f t="shared" si="165"/>
        <v>5.591327113607206</v>
      </c>
      <c r="CR65" s="68">
        <f t="shared" si="137"/>
        <v>-73.041045090827652</v>
      </c>
      <c r="CS65" s="69">
        <f t="shared" si="138"/>
        <v>13.363905304065907</v>
      </c>
      <c r="CT65" s="69">
        <f t="shared" si="139"/>
        <v>-59.677139786761735</v>
      </c>
    </row>
    <row r="66" spans="1:98" x14ac:dyDescent="0.2">
      <c r="A66" t="str">
        <f t="shared" si="103"/>
        <v>72 Customer service occupations</v>
      </c>
      <c r="B66" s="18">
        <f t="shared" si="157"/>
        <v>0.48417107010823518</v>
      </c>
      <c r="C66" s="18">
        <f t="shared" si="157"/>
        <v>0.41597695258013789</v>
      </c>
      <c r="D66" s="18">
        <f t="shared" si="157"/>
        <v>0.44616954415029902</v>
      </c>
      <c r="E66" s="18">
        <f t="shared" si="157"/>
        <v>0.62335075961684161</v>
      </c>
      <c r="F66" s="18">
        <f t="shared" si="157"/>
        <v>0.7921086487508604</v>
      </c>
      <c r="H66" s="68">
        <f t="shared" si="105"/>
        <v>238.98565302464502</v>
      </c>
      <c r="I66" s="69">
        <f t="shared" si="106"/>
        <v>95.106825038596597</v>
      </c>
      <c r="J66" s="69">
        <f t="shared" si="107"/>
        <v>334.09247806324163</v>
      </c>
      <c r="L66" t="str">
        <f t="shared" si="140"/>
        <v>72 Customer service occupations</v>
      </c>
      <c r="M66" s="18">
        <f t="shared" si="158"/>
        <v>0.68525167356205774</v>
      </c>
      <c r="N66" s="18">
        <f t="shared" si="158"/>
        <v>0.65741427284406895</v>
      </c>
      <c r="O66" s="18">
        <f t="shared" si="158"/>
        <v>0.69998586421458486</v>
      </c>
      <c r="P66" s="18">
        <f t="shared" si="158"/>
        <v>0.92396461129489715</v>
      </c>
      <c r="Q66" s="18">
        <f t="shared" si="158"/>
        <v>1.132656759643961</v>
      </c>
      <c r="S66" s="68">
        <f t="shared" si="109"/>
        <v>202.94844302433796</v>
      </c>
      <c r="T66" s="69">
        <f t="shared" si="110"/>
        <v>93.328075750075428</v>
      </c>
      <c r="U66" s="69">
        <f t="shared" si="111"/>
        <v>296.27651877441343</v>
      </c>
      <c r="W66" t="str">
        <f t="shared" si="141"/>
        <v>72 Customer service occupations</v>
      </c>
      <c r="X66" s="18">
        <f t="shared" si="159"/>
        <v>1.4128911342549006</v>
      </c>
      <c r="Y66" s="18">
        <f t="shared" si="159"/>
        <v>1.4055853912464429</v>
      </c>
      <c r="Z66" s="18">
        <f t="shared" si="159"/>
        <v>1.5153438216279325</v>
      </c>
      <c r="AA66" s="18">
        <f t="shared" si="159"/>
        <v>1.9649309748085275</v>
      </c>
      <c r="AB66" s="18">
        <f t="shared" si="159"/>
        <v>2.3236218944012328</v>
      </c>
      <c r="AD66" s="68">
        <f t="shared" si="113"/>
        <v>91.402979674423136</v>
      </c>
      <c r="AE66" s="69">
        <f t="shared" si="114"/>
        <v>79.431734755549073</v>
      </c>
      <c r="AF66" s="69">
        <f t="shared" si="115"/>
        <v>170.83471442997222</v>
      </c>
      <c r="AH66" t="str">
        <f t="shared" si="142"/>
        <v>72 Customer service occupations</v>
      </c>
      <c r="AI66" s="18">
        <f t="shared" si="160"/>
        <v>1.2907732478433263</v>
      </c>
      <c r="AJ66" s="18">
        <f t="shared" si="160"/>
        <v>1.4310648012478488</v>
      </c>
      <c r="AK66" s="18">
        <f t="shared" si="160"/>
        <v>1.6166055828080308</v>
      </c>
      <c r="AL66" s="18">
        <f t="shared" si="160"/>
        <v>2.3282221893874269</v>
      </c>
      <c r="AM66" s="18">
        <f t="shared" si="160"/>
        <v>3.0092049044675817</v>
      </c>
      <c r="AO66" s="68">
        <f t="shared" si="117"/>
        <v>100.69732532834423</v>
      </c>
      <c r="AP66" s="69">
        <f t="shared" si="118"/>
        <v>83.34457165117918</v>
      </c>
      <c r="AQ66" s="69">
        <f t="shared" si="119"/>
        <v>184.04189697952341</v>
      </c>
      <c r="AS66" t="str">
        <f t="shared" si="143"/>
        <v>72 Customer service occupations</v>
      </c>
      <c r="AT66" s="18">
        <f t="shared" si="161"/>
        <v>2.5335939723577994</v>
      </c>
      <c r="AU66" s="18">
        <f t="shared" si="161"/>
        <v>2.5039264563300976</v>
      </c>
      <c r="AV66" s="18">
        <f t="shared" si="161"/>
        <v>2.5227233081961149</v>
      </c>
      <c r="AW66" s="18">
        <f t="shared" si="161"/>
        <v>3.2839257235897015</v>
      </c>
      <c r="AX66" s="18">
        <f t="shared" si="161"/>
        <v>3.5069933472751265</v>
      </c>
      <c r="AZ66" s="68">
        <f t="shared" si="121"/>
        <v>67.785307453172763</v>
      </c>
      <c r="BA66" s="69">
        <f t="shared" si="122"/>
        <v>66.680003274223637</v>
      </c>
      <c r="BB66" s="69">
        <f t="shared" si="123"/>
        <v>134.46531072739637</v>
      </c>
      <c r="BD66" t="str">
        <f t="shared" si="144"/>
        <v>72 Customer service occupations</v>
      </c>
      <c r="BE66" s="18">
        <f t="shared" si="162"/>
        <v>2.0050270180392591</v>
      </c>
      <c r="BF66" s="18">
        <f t="shared" si="162"/>
        <v>2.0018341090478136</v>
      </c>
      <c r="BG66" s="18">
        <f t="shared" si="162"/>
        <v>2.1083297165476198</v>
      </c>
      <c r="BH66" s="18">
        <f t="shared" si="162"/>
        <v>2.6645565117128274</v>
      </c>
      <c r="BI66" s="18">
        <f t="shared" si="162"/>
        <v>3.0244273902650809</v>
      </c>
      <c r="BK66" s="68">
        <f t="shared" si="125"/>
        <v>52.962761313805892</v>
      </c>
      <c r="BL66" s="69">
        <f t="shared" si="126"/>
        <v>56.752084120020577</v>
      </c>
      <c r="BM66" s="69">
        <f t="shared" si="127"/>
        <v>109.71484543382648</v>
      </c>
      <c r="BO66" t="str">
        <f t="shared" si="145"/>
        <v>72 Customer service occupations</v>
      </c>
      <c r="BP66" s="18">
        <f t="shared" si="163"/>
        <v>2.0287105752644372</v>
      </c>
      <c r="BQ66" s="18">
        <f t="shared" si="163"/>
        <v>2.0685271519892168</v>
      </c>
      <c r="BR66" s="18">
        <f t="shared" si="163"/>
        <v>2.11632623808767</v>
      </c>
      <c r="BS66" s="18">
        <f t="shared" si="163"/>
        <v>2.6098054628762237</v>
      </c>
      <c r="BT66" s="18">
        <f t="shared" si="163"/>
        <v>2.8603058504905321</v>
      </c>
      <c r="BV66" s="68">
        <f t="shared" si="129"/>
        <v>27.44489506860177</v>
      </c>
      <c r="BW66" s="69">
        <f t="shared" si="130"/>
        <v>61.231089782065496</v>
      </c>
      <c r="BX66" s="69">
        <f t="shared" si="131"/>
        <v>88.675984850667277</v>
      </c>
      <c r="BZ66" t="str">
        <f t="shared" si="146"/>
        <v>72 Customer service occupations</v>
      </c>
      <c r="CA66" s="18">
        <f t="shared" si="164"/>
        <v>1.6610898453643275</v>
      </c>
      <c r="CB66" s="18">
        <f t="shared" si="164"/>
        <v>1.6743060626174866</v>
      </c>
      <c r="CC66" s="18">
        <f t="shared" si="164"/>
        <v>1.8009225872407855</v>
      </c>
      <c r="CD66" s="18">
        <f t="shared" si="164"/>
        <v>2.2462802158958284</v>
      </c>
      <c r="CE66" s="18">
        <f t="shared" si="164"/>
        <v>2.9355329965529759</v>
      </c>
      <c r="CG66" s="68">
        <f t="shared" si="133"/>
        <v>-10.71227719474161</v>
      </c>
      <c r="CH66" s="69">
        <f t="shared" si="134"/>
        <v>34.66402109243834</v>
      </c>
      <c r="CI66" s="69">
        <f t="shared" si="135"/>
        <v>23.95174389769673</v>
      </c>
      <c r="CK66" t="str">
        <f t="shared" si="147"/>
        <v>72 Customer service occupations</v>
      </c>
      <c r="CL66" s="18">
        <f t="shared" si="165"/>
        <v>1.2872425028644596</v>
      </c>
      <c r="CM66" s="18">
        <f t="shared" si="165"/>
        <v>1.5349532626906455</v>
      </c>
      <c r="CN66" s="18">
        <f t="shared" si="165"/>
        <v>1.8665789274472093</v>
      </c>
      <c r="CO66" s="18">
        <f t="shared" si="165"/>
        <v>3.1017546036323935</v>
      </c>
      <c r="CP66" s="18">
        <f t="shared" si="165"/>
        <v>5.0292035623836941</v>
      </c>
      <c r="CR66" s="68">
        <f t="shared" si="137"/>
        <v>5.5078270019295967</v>
      </c>
      <c r="CS66" s="69">
        <f t="shared" si="138"/>
        <v>36.225835492642467</v>
      </c>
      <c r="CT66" s="69">
        <f t="shared" si="139"/>
        <v>41.733662494572059</v>
      </c>
    </row>
    <row r="67" spans="1:98" x14ac:dyDescent="0.2">
      <c r="A67" t="str">
        <f t="shared" si="103"/>
        <v>81 Process, plant and machine operatives</v>
      </c>
      <c r="B67" s="18">
        <f t="shared" si="157"/>
        <v>0.47082754353731199</v>
      </c>
      <c r="C67" s="18">
        <f t="shared" si="157"/>
        <v>0.43994573462263886</v>
      </c>
      <c r="D67" s="18">
        <f t="shared" si="157"/>
        <v>0.39071920433347057</v>
      </c>
      <c r="E67" s="18">
        <f t="shared" si="157"/>
        <v>0.50462251749504383</v>
      </c>
      <c r="F67" s="18">
        <f t="shared" si="157"/>
        <v>0.75963129209700031</v>
      </c>
      <c r="H67" s="68">
        <f t="shared" si="105"/>
        <v>271.22274101443475</v>
      </c>
      <c r="I67" s="69">
        <f t="shared" si="106"/>
        <v>119.00816997282131</v>
      </c>
      <c r="J67" s="69">
        <f t="shared" si="107"/>
        <v>390.23091098725604</v>
      </c>
      <c r="L67" t="str">
        <f t="shared" si="140"/>
        <v>81 Process, plant and machine operatives</v>
      </c>
      <c r="M67" s="18">
        <f t="shared" si="158"/>
        <v>0.49112598737147595</v>
      </c>
      <c r="N67" s="18">
        <f t="shared" si="158"/>
        <v>0.47640216041151157</v>
      </c>
      <c r="O67" s="18">
        <f t="shared" si="158"/>
        <v>0.40007252873686799</v>
      </c>
      <c r="P67" s="18">
        <f t="shared" si="158"/>
        <v>0.56889188675383306</v>
      </c>
      <c r="Q67" s="18">
        <f t="shared" si="158"/>
        <v>0.73703219844503542</v>
      </c>
      <c r="S67" s="68">
        <f t="shared" si="109"/>
        <v>244.91128437220948</v>
      </c>
      <c r="T67" s="69">
        <f t="shared" si="110"/>
        <v>103.16974862053318</v>
      </c>
      <c r="U67" s="69">
        <f t="shared" si="111"/>
        <v>348.08103299274268</v>
      </c>
      <c r="W67" t="str">
        <f t="shared" si="141"/>
        <v>81 Process, plant and machine operatives</v>
      </c>
      <c r="X67" s="18">
        <f t="shared" si="159"/>
        <v>0.69199599587476424</v>
      </c>
      <c r="Y67" s="18">
        <f t="shared" si="159"/>
        <v>0.67518917422095592</v>
      </c>
      <c r="Z67" s="18">
        <f t="shared" si="159"/>
        <v>0.58301989851092828</v>
      </c>
      <c r="AA67" s="18">
        <f t="shared" si="159"/>
        <v>0.90546204079631387</v>
      </c>
      <c r="AB67" s="18">
        <f t="shared" si="159"/>
        <v>1.3450933861169867</v>
      </c>
      <c r="AD67" s="68">
        <f t="shared" si="113"/>
        <v>187.98076215519001</v>
      </c>
      <c r="AE67" s="69">
        <f t="shared" si="114"/>
        <v>108.15766622363458</v>
      </c>
      <c r="AF67" s="69">
        <f t="shared" si="115"/>
        <v>296.13842837882459</v>
      </c>
      <c r="AH67" t="str">
        <f t="shared" si="142"/>
        <v>81 Process, plant and machine operatives</v>
      </c>
      <c r="AI67" s="18">
        <f t="shared" si="160"/>
        <v>0.98326862951331973</v>
      </c>
      <c r="AJ67" s="18">
        <f t="shared" si="160"/>
        <v>1.0360386658200003</v>
      </c>
      <c r="AK67" s="18">
        <f t="shared" si="160"/>
        <v>0.89806808712452735</v>
      </c>
      <c r="AL67" s="18">
        <f t="shared" si="160"/>
        <v>1.3937990708022379</v>
      </c>
      <c r="AM67" s="18">
        <f t="shared" si="160"/>
        <v>1.7510838359736918</v>
      </c>
      <c r="AO67" s="68">
        <f t="shared" si="117"/>
        <v>110.22849108037556</v>
      </c>
      <c r="AP67" s="69">
        <f t="shared" si="118"/>
        <v>77.545595168996144</v>
      </c>
      <c r="AQ67" s="69">
        <f t="shared" si="119"/>
        <v>187.77408624937169</v>
      </c>
      <c r="AS67" t="str">
        <f t="shared" si="143"/>
        <v>81 Process, plant and machine operatives</v>
      </c>
      <c r="AT67" s="18">
        <f t="shared" si="161"/>
        <v>2.6787882622593249</v>
      </c>
      <c r="AU67" s="18">
        <f t="shared" si="161"/>
        <v>2.4810231403030172</v>
      </c>
      <c r="AV67" s="18">
        <f t="shared" si="161"/>
        <v>2.1191412990337444</v>
      </c>
      <c r="AW67" s="18">
        <f t="shared" si="161"/>
        <v>3.0069424950117094</v>
      </c>
      <c r="AX67" s="18">
        <f t="shared" si="161"/>
        <v>3.5576199758949509</v>
      </c>
      <c r="AZ67" s="68">
        <f t="shared" si="121"/>
        <v>102.62276873642038</v>
      </c>
      <c r="BA67" s="69">
        <f t="shared" si="122"/>
        <v>76.516453605225891</v>
      </c>
      <c r="BB67" s="69">
        <f t="shared" si="123"/>
        <v>179.13922234164625</v>
      </c>
      <c r="BD67" t="str">
        <f t="shared" si="144"/>
        <v>81 Process, plant and machine operatives</v>
      </c>
      <c r="BE67" s="18">
        <f t="shared" si="162"/>
        <v>4.0771174927951952</v>
      </c>
      <c r="BF67" s="18">
        <f t="shared" si="162"/>
        <v>4.1055919093876563</v>
      </c>
      <c r="BG67" s="18">
        <f t="shared" si="162"/>
        <v>3.7616129607612745</v>
      </c>
      <c r="BH67" s="18">
        <f t="shared" si="162"/>
        <v>5.0518682209722696</v>
      </c>
      <c r="BI67" s="18">
        <f t="shared" si="162"/>
        <v>5.7706190673230715</v>
      </c>
      <c r="BK67" s="68">
        <f t="shared" si="125"/>
        <v>63.57968999283873</v>
      </c>
      <c r="BL67" s="69">
        <f t="shared" si="126"/>
        <v>53.816435331853285</v>
      </c>
      <c r="BM67" s="69">
        <f t="shared" si="127"/>
        <v>117.39612532469201</v>
      </c>
      <c r="BO67" t="str">
        <f t="shared" si="145"/>
        <v>81 Process, plant and machine operatives</v>
      </c>
      <c r="BP67" s="18">
        <f t="shared" si="163"/>
        <v>5.2703319066067227</v>
      </c>
      <c r="BQ67" s="18">
        <f t="shared" si="163"/>
        <v>5.2753948898430467</v>
      </c>
      <c r="BR67" s="18">
        <f t="shared" si="163"/>
        <v>4.9851961152350786</v>
      </c>
      <c r="BS67" s="18">
        <f t="shared" si="163"/>
        <v>6.5672777800244386</v>
      </c>
      <c r="BT67" s="18">
        <f t="shared" si="163"/>
        <v>7.3945433928389077</v>
      </c>
      <c r="BV67" s="68">
        <f t="shared" si="129"/>
        <v>39.869074071572356</v>
      </c>
      <c r="BW67" s="69">
        <f t="shared" si="130"/>
        <v>56.840394386889059</v>
      </c>
      <c r="BX67" s="69">
        <f t="shared" si="131"/>
        <v>96.709468458461416</v>
      </c>
      <c r="BZ67" t="str">
        <f t="shared" si="146"/>
        <v>81 Process, plant and machine operatives</v>
      </c>
      <c r="CA67" s="18">
        <f t="shared" si="164"/>
        <v>7.0445830628690826</v>
      </c>
      <c r="CB67" s="18">
        <f t="shared" si="164"/>
        <v>6.8805786908673658</v>
      </c>
      <c r="CC67" s="18">
        <f t="shared" si="164"/>
        <v>6.5635306863702878</v>
      </c>
      <c r="CD67" s="18">
        <f t="shared" si="164"/>
        <v>8.1171345896109415</v>
      </c>
      <c r="CE67" s="18">
        <f t="shared" si="164"/>
        <v>6.5110742557626029</v>
      </c>
      <c r="CG67" s="68">
        <f t="shared" si="133"/>
        <v>-45.66058560677584</v>
      </c>
      <c r="CH67" s="69">
        <f t="shared" si="134"/>
        <v>33.227365192996359</v>
      </c>
      <c r="CI67" s="69">
        <f t="shared" si="135"/>
        <v>-12.43322041377948</v>
      </c>
      <c r="CK67" t="str">
        <f t="shared" si="147"/>
        <v>81 Process, plant and machine operatives</v>
      </c>
      <c r="CL67" s="18">
        <f t="shared" si="165"/>
        <v>9.3056975977825278</v>
      </c>
      <c r="CM67" s="18">
        <f t="shared" si="165"/>
        <v>7.8069547223109552</v>
      </c>
      <c r="CN67" s="18">
        <f t="shared" si="165"/>
        <v>7.0735371891878467</v>
      </c>
      <c r="CO67" s="18">
        <f t="shared" si="165"/>
        <v>4.863736411343023</v>
      </c>
      <c r="CP67" s="18">
        <f t="shared" si="165"/>
        <v>3.4361995280164663</v>
      </c>
      <c r="CR67" s="68">
        <f t="shared" si="137"/>
        <v>-80.977238833068981</v>
      </c>
      <c r="CS67" s="69">
        <f t="shared" si="138"/>
        <v>10.860602526758239</v>
      </c>
      <c r="CT67" s="69">
        <f t="shared" si="139"/>
        <v>-70.116636306310738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0.76376855557817602</v>
      </c>
      <c r="C68" s="18">
        <f t="shared" si="157"/>
        <v>0.94406311588799918</v>
      </c>
      <c r="D68" s="18">
        <f t="shared" si="157"/>
        <v>0.72042984915627917</v>
      </c>
      <c r="E68" s="18">
        <f t="shared" si="157"/>
        <v>0.9970980104801378</v>
      </c>
      <c r="F68" s="18">
        <f t="shared" si="157"/>
        <v>1.2875659801850152</v>
      </c>
      <c r="H68" s="68">
        <f t="shared" si="105"/>
        <v>241.25127230367477</v>
      </c>
      <c r="I68" s="69">
        <f t="shared" si="106"/>
        <v>132.44339112747662</v>
      </c>
      <c r="J68" s="69">
        <f t="shared" si="107"/>
        <v>373.69466343115135</v>
      </c>
      <c r="L68" t="str">
        <f t="shared" si="140"/>
        <v>82 Transport and mobile machine drivers and operatives</v>
      </c>
      <c r="M68" s="18">
        <f t="shared" si="158"/>
        <v>0.65556813672404879</v>
      </c>
      <c r="N68" s="18">
        <f t="shared" si="158"/>
        <v>0.70872028899613793</v>
      </c>
      <c r="O68" s="18">
        <f t="shared" si="158"/>
        <v>0.55878406037050155</v>
      </c>
      <c r="P68" s="18">
        <f t="shared" si="158"/>
        <v>0.72620257656806142</v>
      </c>
      <c r="Q68" s="18">
        <f t="shared" si="158"/>
        <v>0.89551536213425997</v>
      </c>
      <c r="S68" s="68">
        <f t="shared" si="109"/>
        <v>200.04659639298498</v>
      </c>
      <c r="T68" s="69">
        <f t="shared" si="110"/>
        <v>117.6916708424002</v>
      </c>
      <c r="U68" s="69">
        <f t="shared" si="111"/>
        <v>317.73826723538514</v>
      </c>
      <c r="W68" t="str">
        <f t="shared" si="141"/>
        <v>82 Transport and mobile machine drivers and operatives</v>
      </c>
      <c r="X68" s="18">
        <f t="shared" si="159"/>
        <v>1.0044015314616546</v>
      </c>
      <c r="Y68" s="18">
        <f t="shared" si="159"/>
        <v>1.234534667103883</v>
      </c>
      <c r="Z68" s="18">
        <f t="shared" si="159"/>
        <v>1.0767973275499512</v>
      </c>
      <c r="AA68" s="18">
        <f t="shared" si="159"/>
        <v>1.3640013994401832</v>
      </c>
      <c r="AB68" s="18">
        <f t="shared" si="159"/>
        <v>1.715969523879183</v>
      </c>
      <c r="AD68" s="68">
        <f t="shared" si="113"/>
        <v>98.916137842149695</v>
      </c>
      <c r="AE68" s="69">
        <f t="shared" si="114"/>
        <v>100.11267482774655</v>
      </c>
      <c r="AF68" s="69">
        <f t="shared" si="115"/>
        <v>199.02881266989624</v>
      </c>
      <c r="AH68" t="str">
        <f t="shared" si="142"/>
        <v>82 Transport and mobile machine drivers and operatives</v>
      </c>
      <c r="AI68" s="18">
        <f t="shared" si="160"/>
        <v>1.5858730329150084</v>
      </c>
      <c r="AJ68" s="18">
        <f t="shared" si="160"/>
        <v>2.0950640085422734</v>
      </c>
      <c r="AK68" s="18">
        <f t="shared" si="160"/>
        <v>1.7419030004694327</v>
      </c>
      <c r="AL68" s="18">
        <f t="shared" si="160"/>
        <v>2.344849507419891</v>
      </c>
      <c r="AM68" s="18">
        <f t="shared" si="160"/>
        <v>2.7860120961195571</v>
      </c>
      <c r="AO68" s="68">
        <f t="shared" si="117"/>
        <v>72.445921933251043</v>
      </c>
      <c r="AP68" s="69">
        <f t="shared" si="118"/>
        <v>89.350353826333503</v>
      </c>
      <c r="AQ68" s="69">
        <f t="shared" si="119"/>
        <v>161.79627575958455</v>
      </c>
      <c r="AS68" t="str">
        <f t="shared" si="143"/>
        <v>82 Transport and mobile machine drivers and operatives</v>
      </c>
      <c r="AT68" s="18">
        <f t="shared" si="161"/>
        <v>2.8604358670606347</v>
      </c>
      <c r="AU68" s="18">
        <f t="shared" si="161"/>
        <v>3.23732290456</v>
      </c>
      <c r="AV68" s="18">
        <f t="shared" si="161"/>
        <v>2.7637890292493608</v>
      </c>
      <c r="AW68" s="18">
        <f t="shared" si="161"/>
        <v>3.3530174401389585</v>
      </c>
      <c r="AX68" s="18">
        <f t="shared" si="161"/>
        <v>3.6922254166944168</v>
      </c>
      <c r="AZ68" s="68">
        <f t="shared" si="121"/>
        <v>61.239678980609455</v>
      </c>
      <c r="BA68" s="69">
        <f t="shared" si="122"/>
        <v>87.382353738660299</v>
      </c>
      <c r="BB68" s="69">
        <f t="shared" si="123"/>
        <v>148.62203271926978</v>
      </c>
      <c r="BD68" t="str">
        <f t="shared" si="144"/>
        <v>82 Transport and mobile machine drivers and operatives</v>
      </c>
      <c r="BE68" s="18">
        <f t="shared" si="162"/>
        <v>3.7890940360813743</v>
      </c>
      <c r="BF68" s="18">
        <f t="shared" si="162"/>
        <v>4.3952599595801436</v>
      </c>
      <c r="BG68" s="18">
        <f t="shared" si="162"/>
        <v>4.203235144526742</v>
      </c>
      <c r="BH68" s="18">
        <f t="shared" si="162"/>
        <v>5.0471598397936068</v>
      </c>
      <c r="BI68" s="18">
        <f t="shared" si="162"/>
        <v>6.0181734044231199</v>
      </c>
      <c r="BK68" s="68">
        <f t="shared" si="125"/>
        <v>52.672948479246109</v>
      </c>
      <c r="BL68" s="69">
        <f t="shared" si="126"/>
        <v>67.491624184575159</v>
      </c>
      <c r="BM68" s="69">
        <f t="shared" si="127"/>
        <v>120.16457266382126</v>
      </c>
      <c r="BO68" t="str">
        <f t="shared" si="145"/>
        <v>82 Transport and mobile machine drivers and operatives</v>
      </c>
      <c r="BP68" s="18">
        <f t="shared" si="163"/>
        <v>6.1086642662866568</v>
      </c>
      <c r="BQ68" s="18">
        <f t="shared" si="163"/>
        <v>7.2371571698499322</v>
      </c>
      <c r="BR68" s="18">
        <f t="shared" si="163"/>
        <v>6.9587593454142143</v>
      </c>
      <c r="BS68" s="18">
        <f t="shared" si="163"/>
        <v>8.4373645915971967</v>
      </c>
      <c r="BT68" s="18">
        <f t="shared" si="163"/>
        <v>10.268915318076289</v>
      </c>
      <c r="BV68" s="68">
        <f t="shared" si="129"/>
        <v>39.150682539253609</v>
      </c>
      <c r="BW68" s="69">
        <f t="shared" si="130"/>
        <v>73.917083346057453</v>
      </c>
      <c r="BX68" s="69">
        <f t="shared" si="131"/>
        <v>113.06776588531109</v>
      </c>
      <c r="BZ68" t="str">
        <f t="shared" si="146"/>
        <v>82 Transport and mobile machine drivers and operatives</v>
      </c>
      <c r="CA68" s="18">
        <f t="shared" si="164"/>
        <v>8.8794655826710223</v>
      </c>
      <c r="CB68" s="18">
        <f t="shared" si="164"/>
        <v>9.6452946444483292</v>
      </c>
      <c r="CC68" s="18">
        <f t="shared" si="164"/>
        <v>9.4749460948895639</v>
      </c>
      <c r="CD68" s="18">
        <f t="shared" si="164"/>
        <v>10.344158459744987</v>
      </c>
      <c r="CE68" s="18">
        <f t="shared" si="164"/>
        <v>12.755487706130467</v>
      </c>
      <c r="CG68" s="68">
        <f t="shared" si="133"/>
        <v>-26.257111275397392</v>
      </c>
      <c r="CH68" s="69">
        <f t="shared" si="134"/>
        <v>41.325637986950404</v>
      </c>
      <c r="CI68" s="69">
        <f t="shared" si="135"/>
        <v>15.068526711553007</v>
      </c>
      <c r="CK68" t="str">
        <f t="shared" si="147"/>
        <v>82 Transport and mobile machine drivers and operatives</v>
      </c>
      <c r="CL68" s="18">
        <f t="shared" si="165"/>
        <v>9.8713632622743592</v>
      </c>
      <c r="CM68" s="18">
        <f t="shared" si="165"/>
        <v>12.751122435508302</v>
      </c>
      <c r="CN68" s="18">
        <f t="shared" si="165"/>
        <v>11.772157651859997</v>
      </c>
      <c r="CO68" s="18">
        <f t="shared" si="165"/>
        <v>11.921228601904097</v>
      </c>
      <c r="CP68" s="18">
        <f t="shared" si="165"/>
        <v>8.1174816125917548</v>
      </c>
      <c r="CR68" s="68">
        <f t="shared" si="137"/>
        <v>-72.997929508258053</v>
      </c>
      <c r="CS68" s="69">
        <f t="shared" si="138"/>
        <v>22.739223817786968</v>
      </c>
      <c r="CT68" s="69">
        <f t="shared" si="139"/>
        <v>-50.258705690471096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7.1573684079543568E-3</v>
      </c>
      <c r="C69" s="18">
        <f t="shared" si="157"/>
        <v>5.0794848389542893E-3</v>
      </c>
      <c r="D69" s="18">
        <f t="shared" si="157"/>
        <v>4.0764902837571535E-3</v>
      </c>
      <c r="E69" s="18">
        <f t="shared" si="157"/>
        <v>3.8871222365672651E-3</v>
      </c>
      <c r="F69" s="18">
        <f t="shared" si="157"/>
        <v>4.4011713544724667E-3</v>
      </c>
      <c r="H69" s="68">
        <f t="shared" si="105"/>
        <v>106.14763198840151</v>
      </c>
      <c r="I69" s="69">
        <f t="shared" si="106"/>
        <v>83.752684298815055</v>
      </c>
      <c r="J69" s="69">
        <f t="shared" si="107"/>
        <v>189.90031628721655</v>
      </c>
      <c r="L69" t="str">
        <f t="shared" si="140"/>
        <v>91 Elementary trades and related occupations</v>
      </c>
      <c r="M69" s="18">
        <f t="shared" si="158"/>
        <v>0.30986629744383931</v>
      </c>
      <c r="N69" s="18">
        <f t="shared" si="158"/>
        <v>0.2679723106817965</v>
      </c>
      <c r="O69" s="18">
        <f t="shared" si="158"/>
        <v>0.17718492221015072</v>
      </c>
      <c r="P69" s="18">
        <f t="shared" si="158"/>
        <v>0.1954444951911416</v>
      </c>
      <c r="Q69" s="18">
        <f t="shared" si="158"/>
        <v>0.2526796044086646</v>
      </c>
      <c r="S69" s="68">
        <f t="shared" si="109"/>
        <v>166.99498220140129</v>
      </c>
      <c r="T69" s="69">
        <f t="shared" si="110"/>
        <v>91.67574343710109</v>
      </c>
      <c r="U69" s="69">
        <f t="shared" si="111"/>
        <v>258.6707256385024</v>
      </c>
      <c r="W69" t="str">
        <f t="shared" si="141"/>
        <v>91 Elementary trades and related occupations</v>
      </c>
      <c r="X69" s="18">
        <f t="shared" si="159"/>
        <v>0.45989573533570516</v>
      </c>
      <c r="Y69" s="18">
        <f t="shared" si="159"/>
        <v>0.3724413734177206</v>
      </c>
      <c r="Z69" s="18">
        <f t="shared" si="159"/>
        <v>0.29971948732004572</v>
      </c>
      <c r="AA69" s="18">
        <f t="shared" si="159"/>
        <v>0.29021927851181356</v>
      </c>
      <c r="AB69" s="18">
        <f t="shared" si="159"/>
        <v>0.30325762816259266</v>
      </c>
      <c r="AD69" s="68">
        <f t="shared" si="113"/>
        <v>26.296457718639854</v>
      </c>
      <c r="AE69" s="69">
        <f t="shared" si="114"/>
        <v>69.801798076077844</v>
      </c>
      <c r="AF69" s="69">
        <f t="shared" si="115"/>
        <v>96.098255794717701</v>
      </c>
      <c r="AH69" t="str">
        <f t="shared" si="142"/>
        <v>91 Elementary trades and related occupations</v>
      </c>
      <c r="AI69" s="18">
        <f t="shared" si="160"/>
        <v>0.98529286758578338</v>
      </c>
      <c r="AJ69" s="18">
        <f t="shared" si="160"/>
        <v>0.89747904501909681</v>
      </c>
      <c r="AK69" s="18">
        <f t="shared" si="160"/>
        <v>0.68728916593500611</v>
      </c>
      <c r="AL69" s="18">
        <f t="shared" si="160"/>
        <v>0.73973025005216586</v>
      </c>
      <c r="AM69" s="18">
        <f t="shared" si="160"/>
        <v>0.8587301508979498</v>
      </c>
      <c r="AO69" s="68">
        <f t="shared" si="117"/>
        <v>34.713497526965917</v>
      </c>
      <c r="AP69" s="69">
        <f t="shared" si="118"/>
        <v>70.829332890121862</v>
      </c>
      <c r="AQ69" s="69">
        <f t="shared" si="119"/>
        <v>105.54283041708779</v>
      </c>
      <c r="AS69" t="str">
        <f t="shared" si="143"/>
        <v>91 Elementary trades and related occupations</v>
      </c>
      <c r="AT69" s="18">
        <f t="shared" si="161"/>
        <v>1.2216160016699047</v>
      </c>
      <c r="AU69" s="18">
        <f t="shared" si="161"/>
        <v>1.0838556197546878</v>
      </c>
      <c r="AV69" s="18">
        <f t="shared" si="161"/>
        <v>0.9195037562904268</v>
      </c>
      <c r="AW69" s="18">
        <f t="shared" si="161"/>
        <v>0.91891019504487181</v>
      </c>
      <c r="AX69" s="18">
        <f t="shared" si="161"/>
        <v>0.94030368380880247</v>
      </c>
      <c r="AZ69" s="68">
        <f t="shared" si="121"/>
        <v>23.425028346533473</v>
      </c>
      <c r="BA69" s="69">
        <f t="shared" si="122"/>
        <v>60.751872244157958</v>
      </c>
      <c r="BB69" s="69">
        <f t="shared" si="123"/>
        <v>84.176900590691446</v>
      </c>
      <c r="BD69" t="str">
        <f t="shared" si="144"/>
        <v>91 Elementary trades and related occupations</v>
      </c>
      <c r="BE69" s="18">
        <f t="shared" si="162"/>
        <v>1.449173868280176</v>
      </c>
      <c r="BF69" s="18">
        <f t="shared" si="162"/>
        <v>1.3297050484049673</v>
      </c>
      <c r="BG69" s="18">
        <f t="shared" si="162"/>
        <v>1.159513566431227</v>
      </c>
      <c r="BH69" s="18">
        <f t="shared" si="162"/>
        <v>1.1419591521865344</v>
      </c>
      <c r="BI69" s="18">
        <f t="shared" si="162"/>
        <v>1.3572133663990629</v>
      </c>
      <c r="BK69" s="68">
        <f t="shared" si="125"/>
        <v>24.81114758542957</v>
      </c>
      <c r="BL69" s="69">
        <f t="shared" si="126"/>
        <v>38.127357225926005</v>
      </c>
      <c r="BM69" s="69">
        <f t="shared" si="127"/>
        <v>62.938504811355578</v>
      </c>
      <c r="BO69" t="str">
        <f t="shared" si="145"/>
        <v>91 Elementary trades and related occupations</v>
      </c>
      <c r="BP69" s="18">
        <f t="shared" si="163"/>
        <v>2.3882349134760341</v>
      </c>
      <c r="BQ69" s="18">
        <f t="shared" si="163"/>
        <v>2.1824317305651051</v>
      </c>
      <c r="BR69" s="18">
        <f t="shared" si="163"/>
        <v>2.0902248955226366</v>
      </c>
      <c r="BS69" s="18">
        <f t="shared" si="163"/>
        <v>1.9373119960388701</v>
      </c>
      <c r="BT69" s="18">
        <f t="shared" si="163"/>
        <v>2.2198834410997832</v>
      </c>
      <c r="BV69" s="68">
        <f t="shared" si="129"/>
        <v>0.14510853063941756</v>
      </c>
      <c r="BW69" s="69">
        <f t="shared" si="130"/>
        <v>38.651494524281475</v>
      </c>
      <c r="BX69" s="69">
        <f t="shared" si="131"/>
        <v>38.796603054920894</v>
      </c>
      <c r="BZ69" t="str">
        <f t="shared" si="146"/>
        <v>91 Elementary trades and related occupations</v>
      </c>
      <c r="CA69" s="18">
        <f t="shared" si="164"/>
        <v>4.8195280251366786</v>
      </c>
      <c r="CB69" s="18">
        <f t="shared" si="164"/>
        <v>4.6530412589888073</v>
      </c>
      <c r="CC69" s="18">
        <f t="shared" si="164"/>
        <v>4.3862953501999664</v>
      </c>
      <c r="CD69" s="18">
        <f t="shared" si="164"/>
        <v>4.0185433705512947</v>
      </c>
      <c r="CE69" s="18">
        <f t="shared" si="164"/>
        <v>4.8731919689791185</v>
      </c>
      <c r="CG69" s="68">
        <f t="shared" si="133"/>
        <v>-39.142308563335568</v>
      </c>
      <c r="CH69" s="69">
        <f t="shared" si="134"/>
        <v>30.594387277798479</v>
      </c>
      <c r="CI69" s="69">
        <f t="shared" si="135"/>
        <v>-8.5479212855370932</v>
      </c>
      <c r="CK69" t="str">
        <f t="shared" si="147"/>
        <v>91 Elementary trades and related occupations</v>
      </c>
      <c r="CL69" s="18">
        <f t="shared" si="165"/>
        <v>6.6807440791728041</v>
      </c>
      <c r="CM69" s="18">
        <f t="shared" si="165"/>
        <v>6.224305859059128</v>
      </c>
      <c r="CN69" s="18">
        <f t="shared" si="165"/>
        <v>6.0568397677378378</v>
      </c>
      <c r="CO69" s="18">
        <f t="shared" si="165"/>
        <v>5.6737467175178899</v>
      </c>
      <c r="CP69" s="18">
        <f t="shared" si="165"/>
        <v>5.6275481545583945</v>
      </c>
      <c r="CR69" s="68">
        <f t="shared" si="137"/>
        <v>-63.616459523011216</v>
      </c>
      <c r="CS69" s="69">
        <f t="shared" si="138"/>
        <v>18.091571020479108</v>
      </c>
      <c r="CT69" s="69">
        <f t="shared" si="139"/>
        <v>-45.524888502532107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0.47623427224212533</v>
      </c>
      <c r="C70" s="18">
        <f t="shared" si="157"/>
        <v>0.48036199247581479</v>
      </c>
      <c r="D70" s="18">
        <f t="shared" si="157"/>
        <v>0.43053825593977513</v>
      </c>
      <c r="E70" s="18">
        <f t="shared" si="157"/>
        <v>0.50815054618521172</v>
      </c>
      <c r="F70" s="18">
        <f t="shared" si="157"/>
        <v>0.58007437442732845</v>
      </c>
      <c r="H70" s="68">
        <f t="shared" si="105"/>
        <v>157.2577206914043</v>
      </c>
      <c r="I70" s="69">
        <f t="shared" si="106"/>
        <v>95.099049924965371</v>
      </c>
      <c r="J70" s="69">
        <f t="shared" si="107"/>
        <v>252.35677061636969</v>
      </c>
      <c r="L70" t="str">
        <f t="shared" ref="L70" si="166">A70</f>
        <v>92 Elementary administration and service occupations</v>
      </c>
      <c r="M70" s="18">
        <f t="shared" si="158"/>
        <v>1.7355271955050675</v>
      </c>
      <c r="N70" s="18">
        <f t="shared" si="158"/>
        <v>1.7678498590981231</v>
      </c>
      <c r="O70" s="18">
        <f t="shared" si="158"/>
        <v>1.6863951596177547</v>
      </c>
      <c r="P70" s="18">
        <f t="shared" si="158"/>
        <v>2.0290051963778675</v>
      </c>
      <c r="Q70" s="18">
        <f t="shared" si="158"/>
        <v>2.7529631269872201</v>
      </c>
      <c r="S70" s="68">
        <f t="shared" si="109"/>
        <v>205.63333540481318</v>
      </c>
      <c r="T70" s="69">
        <f t="shared" si="110"/>
        <v>106.34604557488056</v>
      </c>
      <c r="U70" s="69">
        <f t="shared" si="111"/>
        <v>311.97938097969376</v>
      </c>
      <c r="W70" t="str">
        <f t="shared" ref="W70" si="167">A70</f>
        <v>92 Elementary administration and service occupations</v>
      </c>
      <c r="X70" s="18">
        <f t="shared" si="159"/>
        <v>3.0647098158296986</v>
      </c>
      <c r="Y70" s="18">
        <f t="shared" si="159"/>
        <v>3.1558421078839451</v>
      </c>
      <c r="Z70" s="18">
        <f t="shared" si="159"/>
        <v>3.1510276760249165</v>
      </c>
      <c r="AA70" s="18">
        <f t="shared" si="159"/>
        <v>3.6530640523011924</v>
      </c>
      <c r="AB70" s="18">
        <f t="shared" si="159"/>
        <v>4.2042750247122793</v>
      </c>
      <c r="AD70" s="68">
        <f t="shared" si="113"/>
        <v>66.545658959386216</v>
      </c>
      <c r="AE70" s="69">
        <f t="shared" si="114"/>
        <v>89.256883749890704</v>
      </c>
      <c r="AF70" s="69">
        <f t="shared" si="115"/>
        <v>155.80254270927691</v>
      </c>
      <c r="AH70" t="str">
        <f t="shared" ref="AH70" si="168">L70</f>
        <v>92 Elementary administration and service occupations</v>
      </c>
      <c r="AI70" s="18">
        <f t="shared" si="160"/>
        <v>4.3203886146000405</v>
      </c>
      <c r="AJ70" s="18">
        <f t="shared" si="160"/>
        <v>4.9475930654873421</v>
      </c>
      <c r="AK70" s="18">
        <f t="shared" si="160"/>
        <v>4.8896116131996452</v>
      </c>
      <c r="AL70" s="18">
        <f t="shared" si="160"/>
        <v>6.1010610534224057</v>
      </c>
      <c r="AM70" s="18">
        <f t="shared" si="160"/>
        <v>7.8260260523602385</v>
      </c>
      <c r="AO70" s="68">
        <f t="shared" si="117"/>
        <v>72.568221511897548</v>
      </c>
      <c r="AP70" s="69">
        <f t="shared" si="118"/>
        <v>83.587661437526123</v>
      </c>
      <c r="AQ70" s="69">
        <f t="shared" si="119"/>
        <v>156.15588294942367</v>
      </c>
      <c r="AS70" t="str">
        <f t="shared" ref="AS70" si="169">W70</f>
        <v>92 Elementary administration and service occupations</v>
      </c>
      <c r="AT70" s="18">
        <f t="shared" si="161"/>
        <v>4.6191090799693901</v>
      </c>
      <c r="AU70" s="18">
        <f t="shared" si="161"/>
        <v>4.7272905768477624</v>
      </c>
      <c r="AV70" s="18">
        <f t="shared" si="161"/>
        <v>4.8149902544173573</v>
      </c>
      <c r="AW70" s="18">
        <f t="shared" si="161"/>
        <v>5.5946321765100944</v>
      </c>
      <c r="AX70" s="18">
        <f t="shared" si="161"/>
        <v>6.6860286426650068</v>
      </c>
      <c r="AZ70" s="68">
        <f t="shared" si="121"/>
        <v>67.59514213322251</v>
      </c>
      <c r="BA70" s="69">
        <f t="shared" si="122"/>
        <v>83.830335388715227</v>
      </c>
      <c r="BB70" s="69">
        <f t="shared" si="123"/>
        <v>151.42547752193772</v>
      </c>
      <c r="BD70" t="str">
        <f t="shared" ref="BD70" si="170">AH70</f>
        <v>92 Elementary administration and service occupations</v>
      </c>
      <c r="BE70" s="18">
        <f t="shared" si="162"/>
        <v>7.2534449777194796</v>
      </c>
      <c r="BF70" s="18">
        <f t="shared" si="162"/>
        <v>6.7171143664168111</v>
      </c>
      <c r="BG70" s="18">
        <f t="shared" si="162"/>
        <v>6.5034567575616045</v>
      </c>
      <c r="BH70" s="18">
        <f t="shared" si="162"/>
        <v>6.5117139993794702</v>
      </c>
      <c r="BI70" s="18">
        <f t="shared" si="162"/>
        <v>6.0752742292969124</v>
      </c>
      <c r="BK70" s="68">
        <f t="shared" si="125"/>
        <v>-0.39005236264342114</v>
      </c>
      <c r="BL70" s="69">
        <f t="shared" si="126"/>
        <v>50.2870225782899</v>
      </c>
      <c r="BM70" s="69">
        <f t="shared" si="127"/>
        <v>49.896970215646476</v>
      </c>
      <c r="BO70" t="str">
        <f t="shared" ref="BO70" si="171">AS70</f>
        <v>92 Elementary administration and service occupations</v>
      </c>
      <c r="BP70" s="18">
        <f t="shared" si="163"/>
        <v>11.582691925651144</v>
      </c>
      <c r="BQ70" s="18">
        <f t="shared" si="163"/>
        <v>12.170944188959435</v>
      </c>
      <c r="BR70" s="18">
        <f t="shared" si="163"/>
        <v>11.591652098994338</v>
      </c>
      <c r="BS70" s="18">
        <f t="shared" si="163"/>
        <v>12.482226949874367</v>
      </c>
      <c r="BT70" s="18">
        <f t="shared" si="163"/>
        <v>13.128048614538882</v>
      </c>
      <c r="BV70" s="68">
        <f t="shared" si="129"/>
        <v>6.7941403289587265</v>
      </c>
      <c r="BW70" s="69">
        <f t="shared" si="130"/>
        <v>56.352294169901107</v>
      </c>
      <c r="BX70" s="69">
        <f t="shared" si="131"/>
        <v>63.14643449885984</v>
      </c>
      <c r="BZ70" t="str">
        <f t="shared" ref="BZ70" si="172">BD70</f>
        <v>92 Elementary administration and service occupations</v>
      </c>
      <c r="CA70" s="18">
        <f t="shared" si="164"/>
        <v>15.516260635276669</v>
      </c>
      <c r="CB70" s="18">
        <f t="shared" si="164"/>
        <v>16.629484069710287</v>
      </c>
      <c r="CC70" s="18">
        <f t="shared" si="164"/>
        <v>15.742651481365034</v>
      </c>
      <c r="CD70" s="18">
        <f t="shared" si="164"/>
        <v>16.831475248509769</v>
      </c>
      <c r="CE70" s="18">
        <f t="shared" si="164"/>
        <v>17.70288712778509</v>
      </c>
      <c r="CG70" s="68">
        <f t="shared" si="133"/>
        <v>-38.402080354035817</v>
      </c>
      <c r="CH70" s="69">
        <f t="shared" si="134"/>
        <v>34.59773235639733</v>
      </c>
      <c r="CI70" s="69">
        <f t="shared" si="135"/>
        <v>-3.8043479976384837</v>
      </c>
      <c r="CK70" t="str">
        <f t="shared" ref="CK70" si="173">BO70</f>
        <v>92 Elementary administration and service occupations</v>
      </c>
      <c r="CL70" s="18">
        <f t="shared" si="165"/>
        <v>20.915246974878272</v>
      </c>
      <c r="CM70" s="18">
        <f t="shared" si="165"/>
        <v>17.783850247113264</v>
      </c>
      <c r="CN70" s="18">
        <f t="shared" si="165"/>
        <v>17.687333024648975</v>
      </c>
      <c r="CO70" s="18">
        <f t="shared" si="165"/>
        <v>17.169303875212677</v>
      </c>
      <c r="CP70" s="18">
        <f t="shared" si="165"/>
        <v>15.3833101189848</v>
      </c>
      <c r="CR70" s="68">
        <f t="shared" si="137"/>
        <v>-65.941990291604142</v>
      </c>
      <c r="CS70" s="69">
        <f t="shared" si="138"/>
        <v>16.975652374892235</v>
      </c>
      <c r="CT70" s="69">
        <f t="shared" si="139"/>
        <v>-48.966337916711907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90.939809231988249</v>
      </c>
      <c r="I72" s="67">
        <f>IF(D35&gt;0,I35/D35*100,0)</f>
        <v>68.337860537714192</v>
      </c>
      <c r="J72" s="67">
        <f t="shared" ref="J72" si="175">IF(D35&gt;0,(J35/D35)*100,0)</f>
        <v>159.27766976970244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87.223204114821925</v>
      </c>
      <c r="T72" s="67">
        <f t="shared" ref="T72" si="177">IF(O35&gt;0,T35/O35*100,0)</f>
        <v>70.303165879909784</v>
      </c>
      <c r="U72" s="67">
        <f t="shared" ref="U72" si="178">IF(O35&gt;0,(U35/O35)*100,0)</f>
        <v>157.52636999473171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24.822942747126127</v>
      </c>
      <c r="AE72" s="67">
        <f t="shared" ref="AE72" si="180">IF(Z35&gt;0,AE35/Z35*100,0)</f>
        <v>62.628560892380634</v>
      </c>
      <c r="AF72" s="67">
        <f t="shared" ref="AF72" si="181">IF(Z35&gt;0,(AF35/Z35)*100,0)</f>
        <v>87.451503639506754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7.8186520627931415</v>
      </c>
      <c r="AP72" s="67">
        <f t="shared" ref="AP72" si="183">IF(AK35&gt;0,AP35/AK35*100,0)</f>
        <v>54.755753131670538</v>
      </c>
      <c r="AQ72" s="67">
        <f t="shared" ref="AQ72" si="184">IF(AK35&gt;0,(AQ35/AK35)*100,0)</f>
        <v>62.574405194463679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20.694812898304559</v>
      </c>
      <c r="BA72" s="67">
        <f t="shared" ref="BA72" si="186">IF(AV35&gt;0,BA35/AV35*100,0)</f>
        <v>56.973394092803886</v>
      </c>
      <c r="BB72" s="67">
        <f t="shared" ref="BB72" si="187">IF(AV35&gt;0,(BB35/AV35)*100,0)</f>
        <v>77.668206991108448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6.6304108477247699</v>
      </c>
      <c r="BL72" s="67">
        <f t="shared" ref="BL72" si="189">IF(BG35&gt;0,BL35/BG35*100,0)</f>
        <v>47.147204898698078</v>
      </c>
      <c r="BM72" s="67">
        <f t="shared" ref="BM72" si="190">IF(BG35&gt;0,(BM35/BG35)*100,0)</f>
        <v>53.777615746422846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-5.7041486323021315</v>
      </c>
      <c r="BW72" s="67">
        <f t="shared" ref="BW72" si="192">IF(BR35&gt;0,BW35/BR35*100,0)</f>
        <v>48.419097921249374</v>
      </c>
      <c r="BX72" s="67">
        <f t="shared" ref="BX72" si="193">IF(BR35&gt;0,(BX35/BR35)*100,0)</f>
        <v>42.714949288947246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-45.222800441315989</v>
      </c>
      <c r="CH72" s="67">
        <f t="shared" ref="CH72" si="195">IF(CC35&gt;0,CH35/CC35*100,0)</f>
        <v>31.42439609309335</v>
      </c>
      <c r="CI72" s="67">
        <f t="shared" ref="CI72" si="196">IF(CC35&gt;0,(CI35/CC35)*100,0)</f>
        <v>-13.798404348222643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-60.84097926845412</v>
      </c>
      <c r="CS72" s="67">
        <f t="shared" ref="CS72" si="198">IF(CN35&gt;0,CS35/CN35*100,0)</f>
        <v>19.906409235853054</v>
      </c>
      <c r="CT72" s="67">
        <f t="shared" ref="CT72" si="199">IF(CN35&gt;0,(CT35/CN35)*100,0)</f>
        <v>-40.934570032601073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Stoke-on-Trent and Staffordshire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Stoke-on-Trent and Staffordshire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Stoke-on-Trent and Staffordshire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Stoke-on-Trent and Staffordshire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Stoke-on-Trent and Staffordshire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Stoke-on-Trent and Staffordshire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Stoke-on-Trent and Staffordshire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Stoke-on-Trent and Staffordshire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Stoke-on-Trent and Staffordshire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9.1252212063385407</v>
      </c>
      <c r="C82" s="18">
        <f t="shared" si="210"/>
        <v>-6.9026315535285043</v>
      </c>
      <c r="D82" s="18">
        <f t="shared" si="210"/>
        <v>3.9312103230830564</v>
      </c>
      <c r="E82" s="18">
        <f t="shared" si="210"/>
        <v>4.5582896604617007</v>
      </c>
      <c r="F82" s="18">
        <f t="shared" ref="F82:F107" si="211">IF(AND(F$6-C$6 &lt;&gt; 0,C8&lt;&gt;0,F8&lt;&gt;0),(EXP(LN(F8/C8)/(F$6-C$6))-1)*100,0)</f>
        <v>3.6073944752463616</v>
      </c>
      <c r="H82" s="18">
        <f t="shared" ref="H82:H107" si="212">IF($F$6-$D$6 &lt;&gt; 0,(EXP(LN(1+(H45/100))/($F$6-$D$6))-1)*100,0)</f>
        <v>4.3488439440665383</v>
      </c>
      <c r="I82" s="18">
        <f t="shared" ref="I82:I107" si="213">IF(D8&gt;0,((1+(I8/D8))^(1/($F$6-$D$6))-1)*100,0)</f>
        <v>3.6636051548994741</v>
      </c>
      <c r="J82" s="18">
        <f t="shared" ref="J82:J107" si="214">IF($F$6-$D$6 &lt;&gt; 0,(EXP(LN(1+(J45/100))/($F$6-$D$6))-1)*100,0)</f>
        <v>6.6025261040251859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11.677834372556383</v>
      </c>
      <c r="N82" s="18">
        <f t="shared" si="215"/>
        <v>-3.534346131023669</v>
      </c>
      <c r="O82" s="18">
        <f t="shared" si="215"/>
        <v>3.2740136523488284</v>
      </c>
      <c r="P82" s="18">
        <f t="shared" si="215"/>
        <v>4.2813997436466522</v>
      </c>
      <c r="Q82" s="18">
        <f t="shared" ref="Q82:Q107" si="216">IF(AND(Q$6-N$6 &lt;&gt; 0,N8&lt;&gt;0,Q8&lt;&gt;0),(EXP(LN(Q8/N8)/(Q$6-N$6))-1)*100,0)</f>
        <v>3.460549795393697</v>
      </c>
      <c r="S82" s="18">
        <f t="shared" ref="S82:S107" si="217">IF($F$6-$D$6 &lt;&gt; 0,(EXP(LN(1+(S45/100))/($F$6-$D$6))-1)*100,0)</f>
        <v>3.9445172482749813</v>
      </c>
      <c r="T82" s="18">
        <f t="shared" ref="T82:T107" si="218">IF(O8&gt;0,((1+(T8/O8))^(1/($F$6-$D$6))-1)*100,0)</f>
        <v>3.56680701640395</v>
      </c>
      <c r="U82" s="18">
        <f t="shared" ref="U82:U107" si="219">IF($F$6-$D$6 &lt;&gt; 0,(EXP(LN(1+(U45/100))/($F$6-$D$6))-1)*100,0)</f>
        <v>6.2370722480475482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2.3793610320239189</v>
      </c>
      <c r="Y82" s="18">
        <f t="shared" si="220"/>
        <v>7.3408298281180118</v>
      </c>
      <c r="Z82" s="18">
        <f t="shared" si="220"/>
        <v>-0.42641121937139204</v>
      </c>
      <c r="AA82" s="18">
        <f t="shared" si="220"/>
        <v>1.4814289270765446</v>
      </c>
      <c r="AB82" s="18">
        <f t="shared" ref="AB82:AB107" si="221">IF(AND(AB$6-Y$6 &lt;&gt; 0,Y8&lt;&gt;0,AB8&lt;&gt;0),(EXP(LN(AB8/Y8)/(AB$6-Y$6))-1)*100,0)</f>
        <v>1.2358812893255022</v>
      </c>
      <c r="AD82" s="18">
        <f t="shared" ref="AD82:AD107" si="222">IF($F$6-$D$6 &lt;&gt; 0,(EXP(LN(1+(AD45/100))/($F$6-$D$6))-1)*100,0)</f>
        <v>0.84145481549871004</v>
      </c>
      <c r="AE82" s="18">
        <f t="shared" ref="AE82:AE107" si="223">IF(Z8&gt;0,((1+(AE8/Z8))^(1/($F$6-$D$6))-1)*100,0)</f>
        <v>3.1795470553407146</v>
      </c>
      <c r="AF82" s="18">
        <f t="shared" ref="AF82:AF107" si="224">IF($F$6-$D$6 &lt;&gt; 0,(EXP(LN(1+(AF45/100))/($F$6-$D$6))-1)*100,0)</f>
        <v>3.7342519366007743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1.427470461315572</v>
      </c>
      <c r="AJ82" s="18">
        <f t="shared" si="225"/>
        <v>10.898016659217058</v>
      </c>
      <c r="AK82" s="18">
        <f t="shared" si="225"/>
        <v>-1.7199067791011546</v>
      </c>
      <c r="AL82" s="18">
        <f t="shared" si="225"/>
        <v>0.78785789878095258</v>
      </c>
      <c r="AM82" s="18">
        <f t="shared" ref="AM82:AM107" si="226">IF(AND(AM$6-AJ$6 &lt;&gt; 0,AJ8&lt;&gt;0,AM8&lt;&gt;0),(EXP(LN(AM8/AJ8)/(AM$6-AJ$6))-1)*100,0)</f>
        <v>0.59661284661935987</v>
      </c>
      <c r="AO82" s="18">
        <f t="shared" ref="AO82:AO107" si="227">IF($F$6-$D$6 &lt;&gt; 0,(EXP(LN(1+(AO45/100))/($F$6-$D$6))-1)*100,0)</f>
        <v>-5.5094141983635936E-2</v>
      </c>
      <c r="AP82" s="18">
        <f t="shared" ref="AP82:AP107" si="228">IF(AK8&gt;0,((1+(AP8/AK8))^(1/($F$6-$D$6))-1)*100,0)</f>
        <v>2.7949181092523867</v>
      </c>
      <c r="AQ82" s="18">
        <f t="shared" ref="AQ82:AQ107" si="229">IF($F$6-$D$6 &lt;&gt; 0,(EXP(LN(1+(AQ45/100))/($F$6-$D$6))-1)*100,0)</f>
        <v>2.7575127214145123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0.98257097349059297</v>
      </c>
      <c r="AU82" s="18">
        <f t="shared" si="230"/>
        <v>6.3459098687407289</v>
      </c>
      <c r="AV82" s="18">
        <f t="shared" si="230"/>
        <v>-1.9765040454705507</v>
      </c>
      <c r="AW82" s="18">
        <f t="shared" si="230"/>
        <v>0.72475323276055548</v>
      </c>
      <c r="AX82" s="18">
        <f t="shared" ref="AX82:AX107" si="231">IF(AND(AX$6-AU$6 &lt;&gt; 0,AU8&lt;&gt;0,AX8&lt;&gt;0),(EXP(LN(AX8/AU8)/(AX$6-AU$6))-1)*100,0)</f>
        <v>0.21226208543814185</v>
      </c>
      <c r="AZ82" s="18">
        <f t="shared" ref="AZ82:AZ107" si="232">IF($F$6-$D$6 &lt;&gt; 0,(EXP(LN(1+(AZ45/100))/($F$6-$D$6))-1)*100,0)</f>
        <v>-0.18383718088470502</v>
      </c>
      <c r="BA82" s="18">
        <f t="shared" ref="BA82:BA107" si="233">IF(AV8&gt;0,((1+(BA8/AV8))^(1/($F$6-$D$6))-1)*100,0)</f>
        <v>2.7540186409146905</v>
      </c>
      <c r="BB82" s="18">
        <f t="shared" ref="BB82:BB107" si="234">IF($F$6-$D$6 &lt;&gt; 0,(EXP(LN(1+(BB45/100))/($F$6-$D$6))-1)*100,0)</f>
        <v>2.6288867190933152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5.6690916775573807</v>
      </c>
      <c r="BF82" s="18">
        <f t="shared" si="235"/>
        <v>1.9144161567632878</v>
      </c>
      <c r="BG82" s="18">
        <f t="shared" si="235"/>
        <v>-1.7858982251305777</v>
      </c>
      <c r="BH82" s="18">
        <f t="shared" si="235"/>
        <v>0.75395403804552341</v>
      </c>
      <c r="BI82" s="18">
        <f t="shared" ref="BI82:BI107" si="236">IF(AND(BI$6-BF$6 &lt;&gt; 0,BF8&lt;&gt;0,BI8&lt;&gt;0),(EXP(LN(BI8/BF8)/(BI$6-BF$6))-1)*100,0)</f>
        <v>2.4840129219261264E-2</v>
      </c>
      <c r="BK82" s="18">
        <f t="shared" ref="BK82:BK107" si="237">IF($F$6-$D$6 &lt;&gt; 0,(EXP(LN(1+(BK45/100))/($F$6-$D$6))-1)*100,0)</f>
        <v>-9.9878692481925047E-2</v>
      </c>
      <c r="BL82" s="18">
        <f t="shared" ref="BL82:BL107" si="238">IF(BG8&gt;0,((1+(BL8/BG8))^(1/($F$6-$D$6))-1)*100,0)</f>
        <v>2.3705770691713424</v>
      </c>
      <c r="BM82" s="18">
        <f t="shared" ref="BM82:BM107" si="239">IF($F$6-$D$6 &lt;&gt; 0,(EXP(LN(1+(BM45/100))/($F$6-$D$6))-1)*100,0)</f>
        <v>2.2987781637636928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3.5636917939110502</v>
      </c>
      <c r="BQ82" s="18">
        <f t="shared" si="240"/>
        <v>-6.5209609484649711</v>
      </c>
      <c r="BR82" s="18">
        <f t="shared" si="240"/>
        <v>-1.7482314973150226</v>
      </c>
      <c r="BS82" s="18">
        <f t="shared" si="240"/>
        <v>-1.2322968810234092</v>
      </c>
      <c r="BT82" s="18">
        <f t="shared" ref="BT82:BT107" si="241">IF(AND(BT$6-BQ$6 &lt;&gt; 0,BQ8&lt;&gt;0,BT8&lt;&gt;0),(EXP(LN(BT8/BQ8)/(BT$6-BQ$6))-1)*100,0)</f>
        <v>-1.7323989684980723</v>
      </c>
      <c r="BV82" s="18">
        <f t="shared" ref="BV82:BV107" si="242">IF($F$6-$D$6 &lt;&gt; 0,(EXP(LN(1+(BV45/100))/($F$6-$D$6))-1)*100,0)</f>
        <v>-1.4045754137392508</v>
      </c>
      <c r="BW82" s="18">
        <f t="shared" ref="BW82:BW107" si="243">IF(BR8&gt;0,((1+(BW8/BR8))^(1/($F$6-$D$6))-1)*100,0)</f>
        <v>2.4118375591009489</v>
      </c>
      <c r="BX82" s="18">
        <f t="shared" ref="BX82:BX107" si="244">IF($F$6-$D$6 &lt;&gt; 0,(EXP(LN(1+(BX45/100))/($F$6-$D$6))-1)*100,0)</f>
        <v>1.4364611303111063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1.3792492791421473</v>
      </c>
      <c r="CB82" s="18">
        <f t="shared" si="245"/>
        <v>3.6332059187760501</v>
      </c>
      <c r="CC82" s="18">
        <f t="shared" si="245"/>
        <v>-3.896817803210384</v>
      </c>
      <c r="CD82" s="18">
        <f t="shared" si="245"/>
        <v>-3.0292284231259181</v>
      </c>
      <c r="CE82" s="18">
        <f t="shared" ref="CE82:CE107" si="246">IF(AND(CE$6-CB$6 &lt;&gt; 0,CB8&lt;&gt;0,CE8&lt;&gt;0),(EXP(LN(CE8/CB8)/(CE$6-CB$6))-1)*100,0)</f>
        <v>-2.8987617867432203</v>
      </c>
      <c r="CG82" s="18">
        <f t="shared" ref="CG82:CG107" si="247">IF($F$6-$D$6 &lt;&gt; 0,(EXP(LN(1+(CG45/100))/($F$6-$D$6))-1)*100,0)</f>
        <v>-3.319291667995905</v>
      </c>
      <c r="CH82" s="18">
        <f t="shared" ref="CH82:CH107" si="248">IF(CC8&gt;0,((1+(CH8/CC8))^(1/($F$6-$D$6))-1)*100,0)</f>
        <v>1.9970602074441013</v>
      </c>
      <c r="CI82" s="18">
        <f t="shared" ref="CI82:CI107" si="249">IF($F$6-$D$6 &lt;&gt; 0,(EXP(LN(1+(CI45/100))/($F$6-$D$6))-1)*100,0)</f>
        <v>-0.35550340074566034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2.4002675580510502</v>
      </c>
      <c r="CM82" s="18">
        <f t="shared" si="250"/>
        <v>8.2423467444441521</v>
      </c>
      <c r="CN82" s="18">
        <f t="shared" si="250"/>
        <v>-9.5664751678421034</v>
      </c>
      <c r="CO82" s="18">
        <f t="shared" si="250"/>
        <v>-2.1627178583849327</v>
      </c>
      <c r="CP82" s="18">
        <f t="shared" ref="CP82:CP107" si="251">IF(AND(CP$6-CM$6 &lt;&gt; 0,CM8&lt;&gt;0,CP8&lt;&gt;0),(EXP(LN(CP8/CM8)/(CP$6-CM$6))-1)*100,0)</f>
        <v>-3.9343737721004191</v>
      </c>
      <c r="CR82" s="18">
        <f t="shared" ref="CR82:CR107" si="252">IF($F$6-$D$6 &lt;&gt; 0,(EXP(LN(1+(CR45/100))/($F$6-$D$6))-1)*100,0)</f>
        <v>-4.6956465531750808</v>
      </c>
      <c r="CS82" s="18">
        <f t="shared" ref="CS82:CS107" si="253">IF(CN8&gt;0,((1+(CS8/CN8))^(1/($F$6-$D$6))-1)*100,0)</f>
        <v>1.2824715337675263</v>
      </c>
      <c r="CT82" s="18">
        <f t="shared" ref="CT82:CT107" si="254">IF($F$6-$D$6 &lt;&gt; 0,(EXP(LN(1+(CT45/100))/($F$6-$D$6))-1)*100,0)</f>
        <v>-2.3805475956735545</v>
      </c>
    </row>
    <row r="83" spans="1:98" x14ac:dyDescent="0.2">
      <c r="A83" t="str">
        <f t="shared" si="209"/>
        <v>12 Other managers and proprietors</v>
      </c>
      <c r="B83" s="18">
        <f t="shared" si="210"/>
        <v>9.4496283031412442</v>
      </c>
      <c r="C83" s="18">
        <f t="shared" si="210"/>
        <v>-10.843905534470865</v>
      </c>
      <c r="D83" s="18">
        <f t="shared" si="210"/>
        <v>10.294398215025602</v>
      </c>
      <c r="E83" s="18">
        <f t="shared" si="210"/>
        <v>5.7767274661264967</v>
      </c>
      <c r="F83" s="18">
        <f t="shared" si="211"/>
        <v>6.0293804392926642</v>
      </c>
      <c r="H83" s="18">
        <f t="shared" si="212"/>
        <v>7.2616737508319096</v>
      </c>
      <c r="I83" s="18">
        <f t="shared" si="213"/>
        <v>5.3334292403000694</v>
      </c>
      <c r="J83" s="18">
        <f t="shared" si="214"/>
        <v>9.7592240031080468</v>
      </c>
      <c r="L83" t="str">
        <f t="shared" ref="L83:L106" si="255">A83</f>
        <v>12 Other managers and proprietors</v>
      </c>
      <c r="M83" s="18">
        <f t="shared" si="215"/>
        <v>8.9707234041171766</v>
      </c>
      <c r="N83" s="18">
        <f t="shared" si="215"/>
        <v>1.4011293992227891</v>
      </c>
      <c r="O83" s="18">
        <f t="shared" si="215"/>
        <v>9.7522497607142267</v>
      </c>
      <c r="P83" s="18">
        <f t="shared" si="215"/>
        <v>5.7814186742906948</v>
      </c>
      <c r="Q83" s="18">
        <f t="shared" si="216"/>
        <v>6.7241584193188597</v>
      </c>
      <c r="S83" s="18">
        <f t="shared" si="217"/>
        <v>7.0888040852193912</v>
      </c>
      <c r="T83" s="18">
        <f t="shared" si="218"/>
        <v>5.1293908366388807</v>
      </c>
      <c r="U83" s="18">
        <f t="shared" si="219"/>
        <v>9.5185898226102683</v>
      </c>
      <c r="W83" t="str">
        <f t="shared" ref="W83:W106" si="256">A83</f>
        <v>12 Other managers and proprietors</v>
      </c>
      <c r="X83" s="18">
        <f t="shared" si="220"/>
        <v>0.35789985805230184</v>
      </c>
      <c r="Y83" s="18">
        <f t="shared" si="220"/>
        <v>13.05448082719316</v>
      </c>
      <c r="Z83" s="18">
        <f t="shared" si="220"/>
        <v>5.530715168774103</v>
      </c>
      <c r="AA83" s="18">
        <f t="shared" si="220"/>
        <v>2.5411062335588097</v>
      </c>
      <c r="AB83" s="18">
        <f t="shared" si="221"/>
        <v>4.0992584060915327</v>
      </c>
      <c r="AD83" s="18">
        <f t="shared" si="222"/>
        <v>3.528111680731727</v>
      </c>
      <c r="AE83" s="18">
        <f t="shared" si="223"/>
        <v>4.5047793982543327</v>
      </c>
      <c r="AF83" s="18">
        <f t="shared" si="224"/>
        <v>6.6285409861623901</v>
      </c>
      <c r="AH83" t="str">
        <f t="shared" ref="AH83:AH106" si="257">L83</f>
        <v>12 Other managers and proprietors</v>
      </c>
      <c r="AI83" s="18">
        <f t="shared" si="225"/>
        <v>-0.35977504098640978</v>
      </c>
      <c r="AJ83" s="18">
        <f t="shared" si="225"/>
        <v>18.343143686084161</v>
      </c>
      <c r="AK83" s="18">
        <f t="shared" si="225"/>
        <v>4.0191783742423048</v>
      </c>
      <c r="AL83" s="18">
        <f t="shared" si="225"/>
        <v>2.3758897930043599</v>
      </c>
      <c r="AM83" s="18">
        <f t="shared" si="226"/>
        <v>3.8228492474211118</v>
      </c>
      <c r="AO83" s="18">
        <f t="shared" si="227"/>
        <v>2.9207477037833662</v>
      </c>
      <c r="AP83" s="18">
        <f t="shared" si="228"/>
        <v>4.2122738591777287</v>
      </c>
      <c r="AQ83" s="18">
        <f t="shared" si="229"/>
        <v>6.00118256606883</v>
      </c>
      <c r="AS83" t="str">
        <f t="shared" ref="AS83:AS106" si="258">W83</f>
        <v>12 Other managers and proprietors</v>
      </c>
      <c r="AT83" s="18">
        <f t="shared" si="230"/>
        <v>-0.43859499867221485</v>
      </c>
      <c r="AU83" s="18">
        <f t="shared" si="230"/>
        <v>13.294781588611816</v>
      </c>
      <c r="AV83" s="18">
        <f t="shared" si="230"/>
        <v>4.7167891943747708</v>
      </c>
      <c r="AW83" s="18">
        <f t="shared" si="230"/>
        <v>1.9469761434036004</v>
      </c>
      <c r="AX83" s="18">
        <f t="shared" si="231"/>
        <v>3.4849481228895751</v>
      </c>
      <c r="AZ83" s="18">
        <f t="shared" si="232"/>
        <v>2.8620096298935804</v>
      </c>
      <c r="BA83" s="18">
        <f t="shared" si="233"/>
        <v>4.03683852565353</v>
      </c>
      <c r="BB83" s="18">
        <f t="shared" si="234"/>
        <v>5.8237825231192142</v>
      </c>
      <c r="BD83" t="str">
        <f t="shared" ref="BD83:BD106" si="259">AH83</f>
        <v>12 Other managers and proprietors</v>
      </c>
      <c r="BE83" s="18">
        <f t="shared" si="235"/>
        <v>1.3844156622396353</v>
      </c>
      <c r="BF83" s="18">
        <f t="shared" si="235"/>
        <v>-1.4597774286498555</v>
      </c>
      <c r="BG83" s="18">
        <f t="shared" si="235"/>
        <v>3.846270610276048</v>
      </c>
      <c r="BH83" s="18">
        <f t="shared" si="235"/>
        <v>0.87861075610027317</v>
      </c>
      <c r="BI83" s="18">
        <f t="shared" si="236"/>
        <v>1.6476720481433338</v>
      </c>
      <c r="BK83" s="18">
        <f t="shared" si="237"/>
        <v>1.8582858673483749</v>
      </c>
      <c r="BL83" s="18">
        <f t="shared" si="238"/>
        <v>3.0718418805205872</v>
      </c>
      <c r="BM83" s="18">
        <f t="shared" si="239"/>
        <v>4.3441530715653043</v>
      </c>
      <c r="BO83" t="str">
        <f t="shared" ref="BO83:BO106" si="260">AS83</f>
        <v>12 Other managers and proprietors</v>
      </c>
      <c r="BP83" s="18">
        <f t="shared" si="240"/>
        <v>1.2586856659108525</v>
      </c>
      <c r="BQ83" s="18">
        <f t="shared" si="240"/>
        <v>-3.0393877203552133</v>
      </c>
      <c r="BR83" s="18">
        <f t="shared" si="240"/>
        <v>4.8719473878102049</v>
      </c>
      <c r="BS83" s="18">
        <f t="shared" si="240"/>
        <v>-0.26114948033240104</v>
      </c>
      <c r="BT83" s="18">
        <f t="shared" si="241"/>
        <v>1.136629221493024</v>
      </c>
      <c r="BV83" s="18">
        <f t="shared" si="242"/>
        <v>1.4213413452466295</v>
      </c>
      <c r="BW83" s="18">
        <f t="shared" si="243"/>
        <v>3.6697719255242456</v>
      </c>
      <c r="BX83" s="18">
        <f t="shared" si="244"/>
        <v>4.5628818009761929</v>
      </c>
      <c r="BZ83" t="str">
        <f t="shared" ref="BZ83:BZ106" si="261">BD83</f>
        <v>12 Other managers and proprietors</v>
      </c>
      <c r="CA83" s="18">
        <f t="shared" si="245"/>
        <v>-0.41963459838940675</v>
      </c>
      <c r="CB83" s="18">
        <f t="shared" si="245"/>
        <v>0.37531593660449225</v>
      </c>
      <c r="CC83" s="18">
        <f t="shared" si="245"/>
        <v>0.93869033973643656</v>
      </c>
      <c r="CD83" s="18">
        <f t="shared" si="245"/>
        <v>-3.1035346353057824</v>
      </c>
      <c r="CE83" s="18">
        <f t="shared" si="246"/>
        <v>-1.6414398319513412</v>
      </c>
      <c r="CG83" s="18">
        <f t="shared" si="247"/>
        <v>-1.7744403769513917</v>
      </c>
      <c r="CH83" s="18">
        <f t="shared" si="248"/>
        <v>2.6007037600914273</v>
      </c>
      <c r="CI83" s="18">
        <f t="shared" si="249"/>
        <v>1.413100411750623</v>
      </c>
      <c r="CK83" t="str">
        <f t="shared" ref="CK83:CK106" si="262">BO83</f>
        <v>12 Other managers and proprietors</v>
      </c>
      <c r="CL83" s="18">
        <f t="shared" si="250"/>
        <v>-2.1266795584556131</v>
      </c>
      <c r="CM83" s="18">
        <f t="shared" si="250"/>
        <v>0.60511686065276571</v>
      </c>
      <c r="CN83" s="18">
        <f t="shared" si="250"/>
        <v>-1.6715584809013362</v>
      </c>
      <c r="CO83" s="18">
        <f t="shared" si="250"/>
        <v>-3.5378258058466172</v>
      </c>
      <c r="CP83" s="18">
        <f t="shared" si="251"/>
        <v>-2.7030683620185458</v>
      </c>
      <c r="CR83" s="18">
        <f t="shared" si="252"/>
        <v>-2.9197060065636382</v>
      </c>
      <c r="CS83" s="18">
        <f t="shared" si="253"/>
        <v>1.8623740783534126</v>
      </c>
      <c r="CT83" s="18">
        <f t="shared" si="254"/>
        <v>-0.27146723354253277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10.149391295254473</v>
      </c>
      <c r="C84" s="18">
        <f t="shared" si="210"/>
        <v>-8.7588761202092478</v>
      </c>
      <c r="D84" s="18">
        <f t="shared" si="210"/>
        <v>5.137085486441717</v>
      </c>
      <c r="E84" s="18">
        <f t="shared" si="210"/>
        <v>3.4994133688620366</v>
      </c>
      <c r="F84" s="18">
        <f t="shared" si="211"/>
        <v>3.1921886197336047</v>
      </c>
      <c r="H84" s="18">
        <f t="shared" si="212"/>
        <v>4.0424499095476296</v>
      </c>
      <c r="I84" s="18">
        <f t="shared" si="213"/>
        <v>2.8128495480852056</v>
      </c>
      <c r="J84" s="18">
        <f t="shared" si="214"/>
        <v>5.7952234128624491</v>
      </c>
      <c r="L84" t="str">
        <f t="shared" si="255"/>
        <v>21 Science, research, engineering and technology professionals</v>
      </c>
      <c r="M84" s="18">
        <f t="shared" si="215"/>
        <v>10.7120077021023</v>
      </c>
      <c r="N84" s="18">
        <f t="shared" si="215"/>
        <v>-4.7736704791231936</v>
      </c>
      <c r="O84" s="18">
        <f t="shared" si="215"/>
        <v>5.5472061294039587</v>
      </c>
      <c r="P84" s="18">
        <f t="shared" si="215"/>
        <v>3.6955513458512002</v>
      </c>
      <c r="Q84" s="18">
        <f t="shared" si="216"/>
        <v>3.7168934731286019</v>
      </c>
      <c r="S84" s="18">
        <f t="shared" si="217"/>
        <v>4.309131808289135</v>
      </c>
      <c r="T84" s="18">
        <f t="shared" si="218"/>
        <v>2.9877830687965679</v>
      </c>
      <c r="U84" s="18">
        <f t="shared" si="219"/>
        <v>6.1216039205740147</v>
      </c>
      <c r="W84" t="str">
        <f t="shared" si="256"/>
        <v>21 Science, research, engineering and technology professionals</v>
      </c>
      <c r="X84" s="18">
        <f t="shared" si="220"/>
        <v>1.1804451489945356</v>
      </c>
      <c r="Y84" s="18">
        <f t="shared" si="220"/>
        <v>10.349598081242162</v>
      </c>
      <c r="Z84" s="18">
        <f t="shared" si="220"/>
        <v>0.40887196686700822</v>
      </c>
      <c r="AA84" s="18">
        <f t="shared" si="220"/>
        <v>0.40317075674656255</v>
      </c>
      <c r="AB84" s="18">
        <f t="shared" si="221"/>
        <v>0.99946942831685703</v>
      </c>
      <c r="AD84" s="18">
        <f t="shared" si="222"/>
        <v>0.40507112415086866</v>
      </c>
      <c r="AE84" s="18">
        <f t="shared" si="223"/>
        <v>2.3041782521743936</v>
      </c>
      <c r="AF84" s="18">
        <f t="shared" si="224"/>
        <v>2.6010285118550192</v>
      </c>
      <c r="AH84" t="str">
        <f t="shared" si="257"/>
        <v>21 Science, research, engineering and technology professionals</v>
      </c>
      <c r="AI84" s="18">
        <f t="shared" si="225"/>
        <v>2.2947318444987985E-3</v>
      </c>
      <c r="AJ84" s="18">
        <f t="shared" si="225"/>
        <v>14.631001533375887</v>
      </c>
      <c r="AK84" s="18">
        <f t="shared" si="225"/>
        <v>0.23731558067641156</v>
      </c>
      <c r="AL84" s="18">
        <f t="shared" si="225"/>
        <v>0.80631023710584504</v>
      </c>
      <c r="AM84" s="18">
        <f t="shared" si="226"/>
        <v>1.4396870585027699</v>
      </c>
      <c r="AO84" s="18">
        <f t="shared" si="227"/>
        <v>0.61628737802392752</v>
      </c>
      <c r="AP84" s="18">
        <f t="shared" si="228"/>
        <v>2.248242752288232</v>
      </c>
      <c r="AQ84" s="18">
        <f t="shared" si="229"/>
        <v>2.7051185329829863</v>
      </c>
      <c r="AS84" t="str">
        <f t="shared" si="258"/>
        <v>21 Science, research, engineering and technology professionals</v>
      </c>
      <c r="AT84" s="18">
        <f t="shared" si="230"/>
        <v>0.63208507219889576</v>
      </c>
      <c r="AU84" s="18">
        <f t="shared" si="230"/>
        <v>10.755258565224812</v>
      </c>
      <c r="AV84" s="18">
        <f t="shared" si="230"/>
        <v>-1.0662126835999208</v>
      </c>
      <c r="AW84" s="18">
        <f t="shared" si="230"/>
        <v>-0.13441348958349586</v>
      </c>
      <c r="AX84" s="18">
        <f t="shared" si="231"/>
        <v>0.21964987566460703</v>
      </c>
      <c r="AZ84" s="18">
        <f t="shared" si="232"/>
        <v>-0.44598428017015301</v>
      </c>
      <c r="BA84" s="18">
        <f t="shared" si="233"/>
        <v>1.9439681515601492</v>
      </c>
      <c r="BB84" s="18">
        <f t="shared" si="234"/>
        <v>1.606059486413991</v>
      </c>
      <c r="BD84" t="str">
        <f t="shared" si="259"/>
        <v>21 Science, research, engineering and technology professionals</v>
      </c>
      <c r="BE84" s="18">
        <f t="shared" si="235"/>
        <v>4.983539320776198</v>
      </c>
      <c r="BF84" s="18">
        <f t="shared" si="235"/>
        <v>6.9596669377785858</v>
      </c>
      <c r="BG84" s="18">
        <f t="shared" si="235"/>
        <v>-0.61167476515917585</v>
      </c>
      <c r="BH84" s="18">
        <f t="shared" si="235"/>
        <v>0.1823113467044557</v>
      </c>
      <c r="BI84" s="18">
        <f t="shared" si="236"/>
        <v>0.34320329273622718</v>
      </c>
      <c r="BK84" s="18">
        <f t="shared" si="237"/>
        <v>-8.3052970707375717E-2</v>
      </c>
      <c r="BL84" s="18">
        <f t="shared" si="238"/>
        <v>1.7341852137751745</v>
      </c>
      <c r="BM84" s="18">
        <f t="shared" si="239"/>
        <v>1.6689859681107588</v>
      </c>
      <c r="BO84" t="str">
        <f t="shared" si="260"/>
        <v>21 Science, research, engineering and technology professionals</v>
      </c>
      <c r="BP84" s="18">
        <f t="shared" si="240"/>
        <v>4.0688605068633699</v>
      </c>
      <c r="BQ84" s="18">
        <f t="shared" si="240"/>
        <v>1.206069218501149</v>
      </c>
      <c r="BR84" s="18">
        <f t="shared" si="240"/>
        <v>-0.15531598181371953</v>
      </c>
      <c r="BS84" s="18">
        <f t="shared" si="240"/>
        <v>-1.3149739463229171</v>
      </c>
      <c r="BT84" s="18">
        <f t="shared" si="241"/>
        <v>-0.79775666027744885</v>
      </c>
      <c r="BV84" s="18">
        <f t="shared" si="242"/>
        <v>-0.9299256234632014</v>
      </c>
      <c r="BW84" s="18">
        <f t="shared" si="243"/>
        <v>1.9268347333819769</v>
      </c>
      <c r="BX84" s="18">
        <f t="shared" si="244"/>
        <v>1.2268017266650721</v>
      </c>
      <c r="BZ84" t="str">
        <f t="shared" si="261"/>
        <v>21 Science, research, engineering and technology professionals</v>
      </c>
      <c r="CA84" s="18">
        <f t="shared" si="245"/>
        <v>2.1577355512563345</v>
      </c>
      <c r="CB84" s="18">
        <f t="shared" si="245"/>
        <v>8.8508523650102653</v>
      </c>
      <c r="CC84" s="18">
        <f t="shared" si="245"/>
        <v>-2.4514473359947497</v>
      </c>
      <c r="CD84" s="18">
        <f t="shared" si="245"/>
        <v>-3.3951687899876348</v>
      </c>
      <c r="CE84" s="18">
        <f t="shared" si="246"/>
        <v>-2.3757348502040698</v>
      </c>
      <c r="CG84" s="18">
        <f t="shared" si="247"/>
        <v>-3.0816137937703325</v>
      </c>
      <c r="CH84" s="18">
        <f t="shared" si="248"/>
        <v>1.5085823055970726</v>
      </c>
      <c r="CI84" s="18">
        <f t="shared" si="249"/>
        <v>-0.87023191275407141</v>
      </c>
      <c r="CK84" t="str">
        <f t="shared" si="262"/>
        <v>21 Science, research, engineering and technology professionals</v>
      </c>
      <c r="CL84" s="18">
        <f t="shared" si="250"/>
        <v>4.2037010008216136</v>
      </c>
      <c r="CM84" s="18">
        <f t="shared" si="250"/>
        <v>14.756894008299959</v>
      </c>
      <c r="CN84" s="18">
        <f t="shared" si="250"/>
        <v>-4.7018570088801059</v>
      </c>
      <c r="CO84" s="18">
        <f t="shared" si="250"/>
        <v>-2.5738547257874722</v>
      </c>
      <c r="CP84" s="18">
        <f t="shared" si="251"/>
        <v>-2.2487632560497683</v>
      </c>
      <c r="CR84" s="18">
        <f t="shared" si="252"/>
        <v>-3.28841689085001</v>
      </c>
      <c r="CS84" s="18">
        <f t="shared" si="253"/>
        <v>1.3915256493942207</v>
      </c>
      <c r="CT84" s="18">
        <f t="shared" si="254"/>
        <v>-1.187647866707664</v>
      </c>
    </row>
    <row r="85" spans="1:98" x14ac:dyDescent="0.2">
      <c r="A85" t="str">
        <f t="shared" si="209"/>
        <v>22 Health professionals</v>
      </c>
      <c r="B85" s="18">
        <f t="shared" si="210"/>
        <v>13.112496627619286</v>
      </c>
      <c r="C85" s="18">
        <f t="shared" si="210"/>
        <v>-2.2336615398875215</v>
      </c>
      <c r="D85" s="18">
        <f t="shared" si="210"/>
        <v>6.2380756376613</v>
      </c>
      <c r="E85" s="18">
        <f t="shared" si="210"/>
        <v>4.1770709754775481</v>
      </c>
      <c r="F85" s="18">
        <f t="shared" si="211"/>
        <v>4.4015591800563136</v>
      </c>
      <c r="H85" s="18">
        <f t="shared" si="212"/>
        <v>4.8595912058634338</v>
      </c>
      <c r="I85" s="18">
        <f t="shared" si="213"/>
        <v>3.7308812595823637</v>
      </c>
      <c r="J85" s="18">
        <f t="shared" si="214"/>
        <v>7.0280687789929575</v>
      </c>
      <c r="L85" t="str">
        <f t="shared" si="255"/>
        <v>22 Health professionals</v>
      </c>
      <c r="M85" s="18">
        <f t="shared" si="215"/>
        <v>13.025221251675267</v>
      </c>
      <c r="N85" s="18">
        <f t="shared" si="215"/>
        <v>-1.445718152828257</v>
      </c>
      <c r="O85" s="18">
        <f t="shared" si="215"/>
        <v>5.4858329429278374</v>
      </c>
      <c r="P85" s="18">
        <f t="shared" si="215"/>
        <v>3.8666802862471705</v>
      </c>
      <c r="Q85" s="18">
        <f t="shared" si="216"/>
        <v>4.0280704911391574</v>
      </c>
      <c r="S85" s="18">
        <f t="shared" si="217"/>
        <v>4.4036173681733626</v>
      </c>
      <c r="T85" s="18">
        <f t="shared" si="218"/>
        <v>3.7418483666770141</v>
      </c>
      <c r="U85" s="18">
        <f t="shared" si="219"/>
        <v>6.6958949834384773</v>
      </c>
      <c r="W85" t="str">
        <f t="shared" si="256"/>
        <v>22 Health professionals</v>
      </c>
      <c r="X85" s="18">
        <f t="shared" si="220"/>
        <v>3.4227366456436537</v>
      </c>
      <c r="Y85" s="18">
        <f t="shared" si="220"/>
        <v>6.3385424131415125</v>
      </c>
      <c r="Z85" s="18">
        <f t="shared" si="220"/>
        <v>2.0611513597319941</v>
      </c>
      <c r="AA85" s="18">
        <f t="shared" si="220"/>
        <v>0.5670832805166004</v>
      </c>
      <c r="AB85" s="18">
        <f t="shared" si="221"/>
        <v>1.384595519026699</v>
      </c>
      <c r="AD85" s="18">
        <f t="shared" si="222"/>
        <v>1.0626598496109585</v>
      </c>
      <c r="AE85" s="18">
        <f t="shared" si="223"/>
        <v>3.4179403964592847</v>
      </c>
      <c r="AF85" s="18">
        <f t="shared" si="224"/>
        <v>4.100988589214305</v>
      </c>
      <c r="AH85" t="str">
        <f t="shared" si="257"/>
        <v>22 Health professionals</v>
      </c>
      <c r="AI85" s="18">
        <f t="shared" si="225"/>
        <v>-5.5755092766296084</v>
      </c>
      <c r="AJ85" s="18">
        <f t="shared" si="225"/>
        <v>-2.258239652131655</v>
      </c>
      <c r="AK85" s="18">
        <f t="shared" si="225"/>
        <v>-9.6688095784385641</v>
      </c>
      <c r="AL85" s="18">
        <f t="shared" si="225"/>
        <v>-9.9458190426047857</v>
      </c>
      <c r="AM85" s="18">
        <f t="shared" si="226"/>
        <v>-9.3966560053442052</v>
      </c>
      <c r="AO85" s="18">
        <f t="shared" si="227"/>
        <v>-9.8535770697242064</v>
      </c>
      <c r="AP85" s="18">
        <f t="shared" si="228"/>
        <v>1.2300234716864811</v>
      </c>
      <c r="AQ85" s="18">
        <f t="shared" si="229"/>
        <v>-5.7365213638274293</v>
      </c>
      <c r="AS85" t="str">
        <f t="shared" si="258"/>
        <v>22 Health professionals</v>
      </c>
      <c r="AT85" s="18">
        <f t="shared" si="230"/>
        <v>2.1548280263897768</v>
      </c>
      <c r="AU85" s="18">
        <f t="shared" si="230"/>
        <v>13.13701003704255</v>
      </c>
      <c r="AV85" s="18">
        <f t="shared" si="230"/>
        <v>1.0111553568358467</v>
      </c>
      <c r="AW85" s="18">
        <f t="shared" si="230"/>
        <v>0.64970812151634583</v>
      </c>
      <c r="AX85" s="18">
        <f t="shared" si="231"/>
        <v>1.5017515708675822</v>
      </c>
      <c r="AZ85" s="18">
        <f t="shared" si="232"/>
        <v>0.77004659725239399</v>
      </c>
      <c r="BA85" s="18">
        <f t="shared" si="233"/>
        <v>2.9561427803112217</v>
      </c>
      <c r="BB85" s="18">
        <f t="shared" si="234"/>
        <v>3.4779053192742992</v>
      </c>
      <c r="BD85" t="str">
        <f t="shared" si="259"/>
        <v>22 Health professionals</v>
      </c>
      <c r="BE85" s="18">
        <f t="shared" si="235"/>
        <v>7.7615868138802613</v>
      </c>
      <c r="BF85" s="18">
        <f t="shared" si="235"/>
        <v>-9.1120926499155921</v>
      </c>
      <c r="BG85" s="18">
        <f t="shared" si="235"/>
        <v>2.2895883968039765</v>
      </c>
      <c r="BH85" s="18">
        <f t="shared" si="235"/>
        <v>-0.5967822012128976</v>
      </c>
      <c r="BI85" s="18">
        <f t="shared" si="236"/>
        <v>-0.26347541421756215</v>
      </c>
      <c r="BK85" s="18">
        <f t="shared" si="237"/>
        <v>0.35617631672102412</v>
      </c>
      <c r="BL85" s="18">
        <f t="shared" si="238"/>
        <v>3.2424959311040835</v>
      </c>
      <c r="BM85" s="18">
        <f t="shared" si="239"/>
        <v>3.4724923683368658</v>
      </c>
      <c r="BO85" t="str">
        <f t="shared" si="260"/>
        <v>22 Health professionals</v>
      </c>
      <c r="BP85" s="18">
        <f t="shared" si="240"/>
        <v>5.0865996875754105</v>
      </c>
      <c r="BQ85" s="18">
        <f t="shared" si="240"/>
        <v>-17.26968586009664</v>
      </c>
      <c r="BR85" s="18">
        <f t="shared" si="240"/>
        <v>1.8494717167531149</v>
      </c>
      <c r="BS85" s="18">
        <f t="shared" si="240"/>
        <v>-2.1242195507453432</v>
      </c>
      <c r="BT85" s="18">
        <f t="shared" si="241"/>
        <v>-1.935191437100825</v>
      </c>
      <c r="BV85" s="18">
        <f t="shared" si="242"/>
        <v>-0.81718757776314543</v>
      </c>
      <c r="BW85" s="18">
        <f t="shared" si="243"/>
        <v>2.8947869304154494</v>
      </c>
      <c r="BX85" s="18">
        <f t="shared" si="244"/>
        <v>2.3578324881147417</v>
      </c>
      <c r="BZ85" t="str">
        <f t="shared" si="261"/>
        <v>22 Health professionals</v>
      </c>
      <c r="CA85" s="18">
        <f t="shared" si="245"/>
        <v>4.7129808533769246</v>
      </c>
      <c r="CB85" s="18">
        <f t="shared" si="245"/>
        <v>-24.553204897531966</v>
      </c>
      <c r="CC85" s="18">
        <f t="shared" si="245"/>
        <v>-2.3102264589762833</v>
      </c>
      <c r="CD85" s="18">
        <f t="shared" si="245"/>
        <v>-6.9263238595011938</v>
      </c>
      <c r="CE85" s="18">
        <f t="shared" si="246"/>
        <v>-6.7396187200498119</v>
      </c>
      <c r="CG85" s="18">
        <f t="shared" si="247"/>
        <v>-5.4123840475978184</v>
      </c>
      <c r="CH85" s="18">
        <f t="shared" si="248"/>
        <v>1.8895728377017917</v>
      </c>
      <c r="CI85" s="18">
        <f t="shared" si="249"/>
        <v>-1.8284495201376427</v>
      </c>
      <c r="CK85" t="str">
        <f t="shared" si="262"/>
        <v>22 Health professionals</v>
      </c>
      <c r="CL85" s="18">
        <f t="shared" si="250"/>
        <v>3.7785640435716639</v>
      </c>
      <c r="CM85" s="18">
        <f t="shared" si="250"/>
        <v>25.146247402648658</v>
      </c>
      <c r="CN85" s="18">
        <f t="shared" si="250"/>
        <v>-1.5640929600365117</v>
      </c>
      <c r="CO85" s="18">
        <f t="shared" si="250"/>
        <v>1.546020424721517</v>
      </c>
      <c r="CP85" s="18">
        <f t="shared" si="251"/>
        <v>1.8857427062966003</v>
      </c>
      <c r="CR85" s="18">
        <f t="shared" si="252"/>
        <v>0.49854818046004556</v>
      </c>
      <c r="CS85" s="18">
        <f t="shared" si="253"/>
        <v>2.4804053113678837</v>
      </c>
      <c r="CT85" s="18">
        <f t="shared" si="254"/>
        <v>2.8379392970487194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6.1642703793419074</v>
      </c>
      <c r="C86" s="18">
        <f t="shared" si="210"/>
        <v>2.910928159496895</v>
      </c>
      <c r="D86" s="18">
        <f t="shared" si="210"/>
        <v>3.627197374709179</v>
      </c>
      <c r="E86" s="18">
        <f t="shared" si="210"/>
        <v>2.3156115489987306</v>
      </c>
      <c r="F86" s="18">
        <f t="shared" si="211"/>
        <v>2.7609431055201972</v>
      </c>
      <c r="H86" s="18">
        <f t="shared" si="212"/>
        <v>2.750951877612029</v>
      </c>
      <c r="I86" s="18">
        <f t="shared" si="213"/>
        <v>3.2997527858128928</v>
      </c>
      <c r="J86" s="18">
        <f t="shared" si="214"/>
        <v>5.1693285332109484</v>
      </c>
      <c r="L86" t="str">
        <f t="shared" si="255"/>
        <v>23 Teaching and other educational professionals</v>
      </c>
      <c r="M86" s="18">
        <f t="shared" si="215"/>
        <v>7.2911858546709007</v>
      </c>
      <c r="N86" s="18">
        <f t="shared" si="215"/>
        <v>3.8362254607452906</v>
      </c>
      <c r="O86" s="18">
        <f t="shared" si="215"/>
        <v>3.342807084958821</v>
      </c>
      <c r="P86" s="18">
        <f t="shared" si="215"/>
        <v>2.2166723960142187</v>
      </c>
      <c r="Q86" s="18">
        <f t="shared" si="216"/>
        <v>2.6680874469203752</v>
      </c>
      <c r="S86" s="18">
        <f t="shared" si="217"/>
        <v>2.5906804710183584</v>
      </c>
      <c r="T86" s="18">
        <f t="shared" si="218"/>
        <v>3.3420971503469676</v>
      </c>
      <c r="U86" s="18">
        <f t="shared" si="219"/>
        <v>5.0874540877817287</v>
      </c>
      <c r="W86" t="str">
        <f t="shared" si="256"/>
        <v>23 Teaching and other educational professionals</v>
      </c>
      <c r="X86" s="18">
        <f t="shared" si="220"/>
        <v>-5.2520676981359653</v>
      </c>
      <c r="Y86" s="18">
        <f t="shared" si="220"/>
        <v>11.682935683885898</v>
      </c>
      <c r="Z86" s="18">
        <f t="shared" si="220"/>
        <v>-3.4061283183227098</v>
      </c>
      <c r="AA86" s="18">
        <f t="shared" si="220"/>
        <v>-3.1161893845902178</v>
      </c>
      <c r="AB86" s="18">
        <f t="shared" si="221"/>
        <v>-2.3431018725223796</v>
      </c>
      <c r="AD86" s="18">
        <f t="shared" si="222"/>
        <v>-3.212932265837376</v>
      </c>
      <c r="AE86" s="18">
        <f t="shared" si="223"/>
        <v>2.3892182852389032</v>
      </c>
      <c r="AF86" s="18">
        <f t="shared" si="224"/>
        <v>0.24709536677902655</v>
      </c>
      <c r="AH86" t="str">
        <f t="shared" si="257"/>
        <v>23 Teaching and other educational professionals</v>
      </c>
      <c r="AI86" s="18">
        <f t="shared" si="225"/>
        <v>-15.93573037237176</v>
      </c>
      <c r="AJ86" s="18">
        <f t="shared" si="225"/>
        <v>-2.1238125656847351</v>
      </c>
      <c r="AK86" s="18">
        <f t="shared" si="225"/>
        <v>-8.7788719212882231</v>
      </c>
      <c r="AL86" s="18">
        <f t="shared" si="225"/>
        <v>-0.12763243116290512</v>
      </c>
      <c r="AM86" s="18">
        <f t="shared" si="226"/>
        <v>-3.0382420813409028</v>
      </c>
      <c r="AO86" s="18">
        <f t="shared" si="227"/>
        <v>-3.0988994019076843</v>
      </c>
      <c r="AP86" s="18">
        <f t="shared" si="228"/>
        <v>1.2003484759771421</v>
      </c>
      <c r="AQ86" s="18">
        <f t="shared" si="229"/>
        <v>-1.3172436089245898</v>
      </c>
      <c r="AS86" t="str">
        <f t="shared" si="258"/>
        <v>23 Teaching and other educational professionals</v>
      </c>
      <c r="AT86" s="18">
        <f t="shared" si="230"/>
        <v>-4.1294401911384782</v>
      </c>
      <c r="AU86" s="18">
        <f t="shared" si="230"/>
        <v>13.995517519809741</v>
      </c>
      <c r="AV86" s="18">
        <f t="shared" si="230"/>
        <v>-4.0059382731253423</v>
      </c>
      <c r="AW86" s="18">
        <f t="shared" si="230"/>
        <v>-1.665973195179582</v>
      </c>
      <c r="AX86" s="18">
        <f t="shared" si="231"/>
        <v>-1.4976161573985847</v>
      </c>
      <c r="AZ86" s="18">
        <f t="shared" si="232"/>
        <v>-2.4522315564332375</v>
      </c>
      <c r="BA86" s="18">
        <f t="shared" si="233"/>
        <v>2.2414482428640969</v>
      </c>
      <c r="BB86" s="18">
        <f t="shared" si="234"/>
        <v>0.5362056632277401</v>
      </c>
      <c r="BD86" t="str">
        <f t="shared" si="259"/>
        <v>23 Teaching and other educational professionals</v>
      </c>
      <c r="BE86" s="18">
        <f t="shared" si="235"/>
        <v>0.93319224920611621</v>
      </c>
      <c r="BF86" s="18">
        <f t="shared" si="235"/>
        <v>7.8736017525706581</v>
      </c>
      <c r="BG86" s="18">
        <f t="shared" si="235"/>
        <v>0.10427842685680755</v>
      </c>
      <c r="BH86" s="18">
        <f t="shared" si="235"/>
        <v>8.2974060837237573E-2</v>
      </c>
      <c r="BI86" s="18">
        <f t="shared" si="236"/>
        <v>0.55965507516957391</v>
      </c>
      <c r="BK86" s="18">
        <f t="shared" si="237"/>
        <v>9.0075012348100891E-2</v>
      </c>
      <c r="BL86" s="18">
        <f t="shared" si="238"/>
        <v>2.4897098424478514</v>
      </c>
      <c r="BM86" s="18">
        <f t="shared" si="239"/>
        <v>2.5536719538390207</v>
      </c>
      <c r="BO86" t="str">
        <f t="shared" si="260"/>
        <v>23 Teaching and other educational professionals</v>
      </c>
      <c r="BP86" s="18">
        <f t="shared" si="240"/>
        <v>0.31648358236333607</v>
      </c>
      <c r="BQ86" s="18">
        <f t="shared" si="240"/>
        <v>-9.9725729872126916</v>
      </c>
      <c r="BR86" s="18">
        <f t="shared" si="240"/>
        <v>-0.2659472807677199</v>
      </c>
      <c r="BS86" s="18">
        <f t="shared" si="240"/>
        <v>-2.4444787920036792</v>
      </c>
      <c r="BT86" s="18">
        <f t="shared" si="241"/>
        <v>-2.2606561161067851</v>
      </c>
      <c r="BV86" s="18">
        <f t="shared" si="242"/>
        <v>-1.7236410108204869</v>
      </c>
      <c r="BW86" s="18">
        <f t="shared" si="243"/>
        <v>2.6450371899647163</v>
      </c>
      <c r="BX86" s="18">
        <f t="shared" si="244"/>
        <v>1.4975493225023229</v>
      </c>
      <c r="BZ86" t="str">
        <f t="shared" si="261"/>
        <v>23 Teaching and other educational professionals</v>
      </c>
      <c r="CA86" s="18">
        <f t="shared" si="245"/>
        <v>-0.36450441409128231</v>
      </c>
      <c r="CB86" s="18">
        <f t="shared" si="245"/>
        <v>0.38858679792603823</v>
      </c>
      <c r="CC86" s="18">
        <f t="shared" si="245"/>
        <v>-2.9819769757671977</v>
      </c>
      <c r="CD86" s="18">
        <f t="shared" si="245"/>
        <v>-5.2010294909758397</v>
      </c>
      <c r="CE86" s="18">
        <f t="shared" si="246"/>
        <v>-4.1705675885901456</v>
      </c>
      <c r="CG86" s="18">
        <f t="shared" si="247"/>
        <v>-4.4670429199894279</v>
      </c>
      <c r="CH86" s="18">
        <f t="shared" si="248"/>
        <v>2.0547005474731872</v>
      </c>
      <c r="CI86" s="18">
        <f t="shared" si="249"/>
        <v>-0.99598209143185734</v>
      </c>
      <c r="CK86" t="str">
        <f t="shared" si="262"/>
        <v>23 Teaching and other educational professionals</v>
      </c>
      <c r="CL86" s="18">
        <f t="shared" si="250"/>
        <v>2.018998063565447</v>
      </c>
      <c r="CM86" s="18">
        <f t="shared" si="250"/>
        <v>37.332489991968764</v>
      </c>
      <c r="CN86" s="18">
        <f t="shared" si="250"/>
        <v>-4.9479580268641632</v>
      </c>
      <c r="CO86" s="18">
        <f t="shared" si="250"/>
        <v>-2.9297910324269538</v>
      </c>
      <c r="CP86" s="18">
        <f t="shared" si="251"/>
        <v>-1.4509340879915622</v>
      </c>
      <c r="CR86" s="18">
        <f t="shared" si="252"/>
        <v>-3.6072301161350406</v>
      </c>
      <c r="CS86" s="18">
        <f t="shared" si="253"/>
        <v>1.9019673858305497</v>
      </c>
      <c r="CT86" s="18">
        <f t="shared" si="254"/>
        <v>-0.67849803588406754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10.859237895738039</v>
      </c>
      <c r="C87" s="18">
        <f t="shared" si="210"/>
        <v>1.4424330261381124</v>
      </c>
      <c r="D87" s="18">
        <f t="shared" si="210"/>
        <v>7.232382649438529</v>
      </c>
      <c r="E87" s="18">
        <f t="shared" si="210"/>
        <v>4.5611166642836931</v>
      </c>
      <c r="F87" s="18">
        <f t="shared" si="211"/>
        <v>5.1893987371925521</v>
      </c>
      <c r="H87" s="18">
        <f t="shared" si="212"/>
        <v>5.4440618214362635</v>
      </c>
      <c r="I87" s="18">
        <f t="shared" si="213"/>
        <v>3.8813744927140403</v>
      </c>
      <c r="J87" s="18">
        <f t="shared" si="214"/>
        <v>7.5634010315209999</v>
      </c>
      <c r="L87" t="str">
        <f t="shared" si="255"/>
        <v>24 Business, media and public service professionals</v>
      </c>
      <c r="M87" s="18">
        <f t="shared" si="215"/>
        <v>11.840293149047554</v>
      </c>
      <c r="N87" s="18">
        <f t="shared" si="215"/>
        <v>0.46218204725239076</v>
      </c>
      <c r="O87" s="18">
        <f t="shared" si="215"/>
        <v>5.5408817115141895</v>
      </c>
      <c r="P87" s="18">
        <f t="shared" si="215"/>
        <v>3.5356597621585495</v>
      </c>
      <c r="Q87" s="18">
        <f t="shared" si="216"/>
        <v>3.9621756113994211</v>
      </c>
      <c r="S87" s="18">
        <f t="shared" si="217"/>
        <v>4.1997978012497938</v>
      </c>
      <c r="T87" s="18">
        <f t="shared" si="218"/>
        <v>3.5592250257294511</v>
      </c>
      <c r="U87" s="18">
        <f t="shared" si="219"/>
        <v>6.4208851724481875</v>
      </c>
      <c r="W87" t="str">
        <f t="shared" si="256"/>
        <v>24 Business, media and public service professionals</v>
      </c>
      <c r="X87" s="18">
        <f t="shared" si="220"/>
        <v>1.8750925736432666</v>
      </c>
      <c r="Y87" s="18">
        <f t="shared" si="220"/>
        <v>17.260152996628531</v>
      </c>
      <c r="Z87" s="18">
        <f t="shared" si="220"/>
        <v>1.9233410831542841</v>
      </c>
      <c r="AA87" s="18">
        <f t="shared" si="220"/>
        <v>0.97616865386265239</v>
      </c>
      <c r="AB87" s="18">
        <f t="shared" si="221"/>
        <v>2.2219649249881401</v>
      </c>
      <c r="AD87" s="18">
        <f t="shared" si="222"/>
        <v>1.2909107286090737</v>
      </c>
      <c r="AE87" s="18">
        <f t="shared" si="223"/>
        <v>3.1508665874385056</v>
      </c>
      <c r="AF87" s="18">
        <f t="shared" si="224"/>
        <v>4.0144580543834962</v>
      </c>
      <c r="AH87" t="str">
        <f t="shared" si="257"/>
        <v>24 Business, media and public service professionals</v>
      </c>
      <c r="AI87" s="18">
        <f t="shared" si="225"/>
        <v>-1.8731584495616072</v>
      </c>
      <c r="AJ87" s="18">
        <f t="shared" si="225"/>
        <v>19.263396522726417</v>
      </c>
      <c r="AK87" s="18">
        <f t="shared" si="225"/>
        <v>-0.7531427699146831</v>
      </c>
      <c r="AL87" s="18">
        <f t="shared" si="225"/>
        <v>0.36286060114896213</v>
      </c>
      <c r="AM87" s="18">
        <f t="shared" si="226"/>
        <v>1.0971310827309733</v>
      </c>
      <c r="AO87" s="18">
        <f t="shared" si="227"/>
        <v>-1.0527949234684364E-2</v>
      </c>
      <c r="AP87" s="18">
        <f t="shared" si="228"/>
        <v>2.1610774314315462</v>
      </c>
      <c r="AQ87" s="18">
        <f t="shared" si="229"/>
        <v>2.1532744704930717</v>
      </c>
      <c r="AS87" t="str">
        <f t="shared" si="258"/>
        <v>24 Business, media and public service professionals</v>
      </c>
      <c r="AT87" s="18">
        <f t="shared" si="230"/>
        <v>0.36558259428471906</v>
      </c>
      <c r="AU87" s="18">
        <f t="shared" si="230"/>
        <v>17.021969969658901</v>
      </c>
      <c r="AV87" s="18">
        <f t="shared" si="230"/>
        <v>1.6087555429736833</v>
      </c>
      <c r="AW87" s="18">
        <f t="shared" si="230"/>
        <v>1.0039796427901759</v>
      </c>
      <c r="AX87" s="18">
        <f t="shared" si="231"/>
        <v>2.1278631698589123</v>
      </c>
      <c r="AZ87" s="18">
        <f t="shared" si="232"/>
        <v>1.2051705889540854</v>
      </c>
      <c r="BA87" s="18">
        <f t="shared" si="233"/>
        <v>2.9329378110620974</v>
      </c>
      <c r="BB87" s="18">
        <f t="shared" si="234"/>
        <v>3.7602900034206632</v>
      </c>
      <c r="BD87" t="str">
        <f t="shared" si="259"/>
        <v>24 Business, media and public service professionals</v>
      </c>
      <c r="BE87" s="18">
        <f t="shared" si="235"/>
        <v>5.9269392838104951</v>
      </c>
      <c r="BF87" s="18">
        <f t="shared" si="235"/>
        <v>10.007289808392738</v>
      </c>
      <c r="BG87" s="18">
        <f t="shared" si="235"/>
        <v>2.3429792477383193</v>
      </c>
      <c r="BH87" s="18">
        <f t="shared" si="235"/>
        <v>0.91767344918258775</v>
      </c>
      <c r="BI87" s="18">
        <f t="shared" si="236"/>
        <v>1.9087565346970203</v>
      </c>
      <c r="BK87" s="18">
        <f t="shared" si="237"/>
        <v>1.3905560754565061</v>
      </c>
      <c r="BL87" s="18">
        <f t="shared" si="238"/>
        <v>2.6785305933146208</v>
      </c>
      <c r="BM87" s="18">
        <f t="shared" si="239"/>
        <v>3.6686358293101184</v>
      </c>
      <c r="BO87" t="str">
        <f t="shared" si="260"/>
        <v>24 Business, media and public service professionals</v>
      </c>
      <c r="BP87" s="18">
        <f t="shared" si="240"/>
        <v>3.2030379215152172</v>
      </c>
      <c r="BQ87" s="18">
        <f t="shared" si="240"/>
        <v>-2.5011124317189104</v>
      </c>
      <c r="BR87" s="18">
        <f t="shared" si="240"/>
        <v>1.0970203431253323</v>
      </c>
      <c r="BS87" s="18">
        <f t="shared" si="240"/>
        <v>-1.2410124095515229</v>
      </c>
      <c r="BT87" s="18">
        <f t="shared" si="241"/>
        <v>-0.59605779226274969</v>
      </c>
      <c r="BV87" s="18">
        <f t="shared" si="242"/>
        <v>-0.46773862373533648</v>
      </c>
      <c r="BW87" s="18">
        <f t="shared" si="243"/>
        <v>2.4556324568442811</v>
      </c>
      <c r="BX87" s="18">
        <f t="shared" si="244"/>
        <v>2.1259516715926186</v>
      </c>
      <c r="BZ87" t="str">
        <f t="shared" si="261"/>
        <v>24 Business, media and public service professionals</v>
      </c>
      <c r="CA87" s="18">
        <f t="shared" si="245"/>
        <v>2.1961012901796417</v>
      </c>
      <c r="CB87" s="18">
        <f t="shared" si="245"/>
        <v>4.2519406107810465</v>
      </c>
      <c r="CC87" s="18">
        <f t="shared" si="245"/>
        <v>-1.7067732867824259</v>
      </c>
      <c r="CD87" s="18">
        <f t="shared" si="245"/>
        <v>-4.3702325051642958</v>
      </c>
      <c r="CE87" s="18">
        <f t="shared" si="246"/>
        <v>-3.0239324475795137</v>
      </c>
      <c r="CG87" s="18">
        <f t="shared" si="247"/>
        <v>-3.4905300025048214</v>
      </c>
      <c r="CH87" s="18">
        <f t="shared" si="248"/>
        <v>1.8864559453638741</v>
      </c>
      <c r="CI87" s="18">
        <f t="shared" si="249"/>
        <v>-0.62349531555149218</v>
      </c>
      <c r="CK87" t="str">
        <f t="shared" si="262"/>
        <v>24 Business, media and public service professionals</v>
      </c>
      <c r="CL87" s="18">
        <f t="shared" si="250"/>
        <v>2.3040623920437042</v>
      </c>
      <c r="CM87" s="18">
        <f t="shared" si="250"/>
        <v>20.0332381154664</v>
      </c>
      <c r="CN87" s="18">
        <f t="shared" si="250"/>
        <v>-5.1966891455128899</v>
      </c>
      <c r="CO87" s="18">
        <f t="shared" si="250"/>
        <v>-2.6793387104574684</v>
      </c>
      <c r="CP87" s="18">
        <f t="shared" si="251"/>
        <v>-2.1993260860459052</v>
      </c>
      <c r="CR87" s="18">
        <f t="shared" si="252"/>
        <v>-3.5257963401826076</v>
      </c>
      <c r="CS87" s="18">
        <f t="shared" si="253"/>
        <v>1.595599006956494</v>
      </c>
      <c r="CT87" s="18">
        <f t="shared" si="254"/>
        <v>-1.0645648918298778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11.380374403189286</v>
      </c>
      <c r="C88" s="18">
        <f t="shared" si="210"/>
        <v>-4.2918781355275044</v>
      </c>
      <c r="D88" s="18">
        <f t="shared" si="210"/>
        <v>3.7906225328828258</v>
      </c>
      <c r="E88" s="18">
        <f t="shared" si="210"/>
        <v>4.9589995395247222</v>
      </c>
      <c r="F88" s="18">
        <f t="shared" si="211"/>
        <v>3.9910618091659744</v>
      </c>
      <c r="H88" s="18">
        <f t="shared" si="212"/>
        <v>4.5680864137157551</v>
      </c>
      <c r="I88" s="18">
        <f t="shared" si="213"/>
        <v>3.2881686056897008</v>
      </c>
      <c r="J88" s="18">
        <f t="shared" si="214"/>
        <v>6.5195409810120397</v>
      </c>
      <c r="L88" t="str">
        <f t="shared" si="255"/>
        <v>31 Science, engineering and technology associate professionals</v>
      </c>
      <c r="M88" s="18">
        <f t="shared" si="215"/>
        <v>11.017847814722547</v>
      </c>
      <c r="N88" s="18">
        <f t="shared" si="215"/>
        <v>-3.8977122804774389</v>
      </c>
      <c r="O88" s="18">
        <f t="shared" si="215"/>
        <v>1.4577024385586723</v>
      </c>
      <c r="P88" s="18">
        <f t="shared" si="215"/>
        <v>3.3951893328891591</v>
      </c>
      <c r="Q88" s="18">
        <f t="shared" si="216"/>
        <v>2.316961787331695</v>
      </c>
      <c r="S88" s="18">
        <f t="shared" si="217"/>
        <v>2.7452838519226752</v>
      </c>
      <c r="T88" s="18">
        <f t="shared" si="218"/>
        <v>2.7179195680116619</v>
      </c>
      <c r="U88" s="18">
        <f t="shared" si="219"/>
        <v>4.7166389101501061</v>
      </c>
      <c r="W88" t="str">
        <f t="shared" si="256"/>
        <v>31 Science, engineering and technology associate professionals</v>
      </c>
      <c r="X88" s="18">
        <f t="shared" si="220"/>
        <v>3.0005780330309317</v>
      </c>
      <c r="Y88" s="18">
        <f t="shared" si="220"/>
        <v>10.384670505660566</v>
      </c>
      <c r="Z88" s="18">
        <f t="shared" si="220"/>
        <v>-1.7668638287766991</v>
      </c>
      <c r="AA88" s="18">
        <f t="shared" si="220"/>
        <v>0.95756287999253509</v>
      </c>
      <c r="AB88" s="18">
        <f t="shared" si="221"/>
        <v>0.65821209854564078</v>
      </c>
      <c r="AD88" s="18">
        <f t="shared" si="222"/>
        <v>4.1126925146328652E-2</v>
      </c>
      <c r="AE88" s="18">
        <f t="shared" si="223"/>
        <v>2.3728946835393172</v>
      </c>
      <c r="AF88" s="18">
        <f t="shared" si="224"/>
        <v>2.4025366304504248</v>
      </c>
      <c r="AH88" t="str">
        <f t="shared" si="257"/>
        <v>31 Science, engineering and technology associate professionals</v>
      </c>
      <c r="AI88" s="18">
        <f t="shared" si="225"/>
        <v>3.4632603023274644</v>
      </c>
      <c r="AJ88" s="18">
        <f t="shared" si="225"/>
        <v>19.600164299618218</v>
      </c>
      <c r="AK88" s="18">
        <f t="shared" si="225"/>
        <v>-0.27402518012362709</v>
      </c>
      <c r="AL88" s="18">
        <f t="shared" si="225"/>
        <v>2.6280834847489221</v>
      </c>
      <c r="AM88" s="18">
        <f t="shared" si="226"/>
        <v>2.6897776416741292</v>
      </c>
      <c r="AO88" s="18">
        <f t="shared" si="227"/>
        <v>1.6514495229392079</v>
      </c>
      <c r="AP88" s="18">
        <f t="shared" si="228"/>
        <v>2.7553299628166661</v>
      </c>
      <c r="AQ88" s="18">
        <f t="shared" si="229"/>
        <v>3.926231205501951</v>
      </c>
      <c r="AS88" t="str">
        <f t="shared" si="258"/>
        <v>31 Science, engineering and technology associate professionals</v>
      </c>
      <c r="AT88" s="18">
        <f t="shared" si="230"/>
        <v>0.54100050435232916</v>
      </c>
      <c r="AU88" s="18">
        <f t="shared" si="230"/>
        <v>9.5657502783795358</v>
      </c>
      <c r="AV88" s="18">
        <f t="shared" si="230"/>
        <v>-3.8726712810013497</v>
      </c>
      <c r="AW88" s="18">
        <f t="shared" si="230"/>
        <v>-6.7167419382452298E-2</v>
      </c>
      <c r="AX88" s="18">
        <f t="shared" si="231"/>
        <v>-0.70281250861903288</v>
      </c>
      <c r="AZ88" s="18">
        <f t="shared" si="232"/>
        <v>-1.3521200212249562</v>
      </c>
      <c r="BA88" s="18">
        <f t="shared" si="233"/>
        <v>1.8342651860138615</v>
      </c>
      <c r="BB88" s="18">
        <f t="shared" si="234"/>
        <v>0.81057988239396916</v>
      </c>
      <c r="BD88" t="str">
        <f t="shared" si="259"/>
        <v>31 Science, engineering and technology associate professionals</v>
      </c>
      <c r="BE88" s="18">
        <f t="shared" si="235"/>
        <v>2.7087801284441992</v>
      </c>
      <c r="BF88" s="18">
        <f t="shared" si="235"/>
        <v>8.8883100206006205</v>
      </c>
      <c r="BG88" s="18">
        <f t="shared" si="235"/>
        <v>-4.7123960247964725</v>
      </c>
      <c r="BH88" s="18">
        <f t="shared" si="235"/>
        <v>-1.7111324393673799</v>
      </c>
      <c r="BI88" s="18">
        <f t="shared" si="236"/>
        <v>-2.0339916944935088</v>
      </c>
      <c r="BK88" s="18">
        <f t="shared" si="237"/>
        <v>-2.7219126344529054</v>
      </c>
      <c r="BL88" s="18">
        <f t="shared" si="238"/>
        <v>1.580397392867039</v>
      </c>
      <c r="BM88" s="18">
        <f t="shared" si="239"/>
        <v>-0.50975683071906586</v>
      </c>
      <c r="BO88" t="str">
        <f t="shared" si="260"/>
        <v>31 Science, engineering and technology associate professionals</v>
      </c>
      <c r="BP88" s="18">
        <f t="shared" si="240"/>
        <v>4.7987671034354751</v>
      </c>
      <c r="BQ88" s="18">
        <f t="shared" si="240"/>
        <v>3.6441452534783814</v>
      </c>
      <c r="BR88" s="18">
        <f t="shared" si="240"/>
        <v>-2.6117434631769521</v>
      </c>
      <c r="BS88" s="18">
        <f t="shared" si="240"/>
        <v>-0.65284382678091335</v>
      </c>
      <c r="BT88" s="18">
        <f t="shared" si="241"/>
        <v>-1.0075647852568981</v>
      </c>
      <c r="BV88" s="18">
        <f t="shared" si="242"/>
        <v>-1.3101496825174586</v>
      </c>
      <c r="BW88" s="18">
        <f t="shared" si="243"/>
        <v>1.9341543700321706</v>
      </c>
      <c r="BX88" s="18">
        <f t="shared" si="244"/>
        <v>0.95603400550605677</v>
      </c>
      <c r="BZ88" t="str">
        <f t="shared" si="261"/>
        <v>31 Science, engineering and technology associate professionals</v>
      </c>
      <c r="CA88" s="18">
        <f t="shared" si="245"/>
        <v>3.3435176915120879</v>
      </c>
      <c r="CB88" s="18">
        <f t="shared" si="245"/>
        <v>15.770396887085258</v>
      </c>
      <c r="CC88" s="18">
        <f t="shared" si="245"/>
        <v>-5.9869463144372475</v>
      </c>
      <c r="CD88" s="18">
        <f t="shared" si="245"/>
        <v>-2.6715228563113258</v>
      </c>
      <c r="CE88" s="18">
        <f t="shared" si="246"/>
        <v>-2.6701396835587032</v>
      </c>
      <c r="CG88" s="18">
        <f t="shared" si="247"/>
        <v>-3.789455626350291</v>
      </c>
      <c r="CH88" s="18">
        <f t="shared" si="248"/>
        <v>1.5053318812985106</v>
      </c>
      <c r="CI88" s="18">
        <f t="shared" si="249"/>
        <v>-1.383522061306719</v>
      </c>
      <c r="CK88" t="str">
        <f t="shared" si="262"/>
        <v>31 Science, engineering and technology associate professionals</v>
      </c>
      <c r="CL88" s="18">
        <f t="shared" si="250"/>
        <v>4.6160251367762584</v>
      </c>
      <c r="CM88" s="18">
        <f t="shared" si="250"/>
        <v>31.802351270531659</v>
      </c>
      <c r="CN88" s="18">
        <f t="shared" si="250"/>
        <v>-4.4850776607056941</v>
      </c>
      <c r="CO88" s="18">
        <f t="shared" si="250"/>
        <v>1.5287997445039281</v>
      </c>
      <c r="CP88" s="18">
        <f t="shared" si="251"/>
        <v>1.247833349867733</v>
      </c>
      <c r="CR88" s="18">
        <f t="shared" si="252"/>
        <v>-0.51676245506554475</v>
      </c>
      <c r="CS88" s="18">
        <f t="shared" si="253"/>
        <v>1.941922160055598</v>
      </c>
      <c r="CT88" s="18">
        <f t="shared" si="254"/>
        <v>1.5507781289104239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10.720894373123823</v>
      </c>
      <c r="C89" s="18">
        <f t="shared" si="210"/>
        <v>-10.166380139954123</v>
      </c>
      <c r="D89" s="18">
        <f t="shared" si="210"/>
        <v>7.524030118759617</v>
      </c>
      <c r="E89" s="18">
        <f t="shared" si="210"/>
        <v>6.8691332854314391</v>
      </c>
      <c r="F89" s="18">
        <f t="shared" si="211"/>
        <v>5.9175899119370046</v>
      </c>
      <c r="H89" s="18">
        <f t="shared" si="212"/>
        <v>7.0869878279222531</v>
      </c>
      <c r="I89" s="18">
        <f t="shared" si="213"/>
        <v>4.794094845892638</v>
      </c>
      <c r="J89" s="18">
        <f t="shared" si="214"/>
        <v>9.3300529596554114</v>
      </c>
      <c r="L89" t="str">
        <f t="shared" si="255"/>
        <v>32 Health and social care associate professionals</v>
      </c>
      <c r="M89" s="18">
        <f t="shared" si="215"/>
        <v>13.135803317323379</v>
      </c>
      <c r="N89" s="18">
        <f t="shared" si="215"/>
        <v>2.5757071935408327</v>
      </c>
      <c r="O89" s="18">
        <f t="shared" si="215"/>
        <v>5.6824081965073381</v>
      </c>
      <c r="P89" s="18">
        <f t="shared" si="215"/>
        <v>5.8279786384926258</v>
      </c>
      <c r="Q89" s="18">
        <f t="shared" si="216"/>
        <v>5.5763004671906646</v>
      </c>
      <c r="S89" s="18">
        <f t="shared" si="217"/>
        <v>5.7794328921771054</v>
      </c>
      <c r="T89" s="18">
        <f t="shared" si="218"/>
        <v>4.2570998015353911</v>
      </c>
      <c r="U89" s="18">
        <f t="shared" si="219"/>
        <v>8.044269745977072</v>
      </c>
      <c r="W89" t="str">
        <f t="shared" si="256"/>
        <v>32 Health and social care associate professionals</v>
      </c>
      <c r="X89" s="18">
        <f t="shared" si="220"/>
        <v>3.8519326543826171</v>
      </c>
      <c r="Y89" s="18">
        <f t="shared" si="220"/>
        <v>11.734336446226056</v>
      </c>
      <c r="Z89" s="18">
        <f t="shared" si="220"/>
        <v>2.0886355841998494</v>
      </c>
      <c r="AA89" s="18">
        <f t="shared" si="220"/>
        <v>1.7791604264203231</v>
      </c>
      <c r="AB89" s="18">
        <f t="shared" si="221"/>
        <v>2.4716886949288863</v>
      </c>
      <c r="AD89" s="18">
        <f t="shared" si="222"/>
        <v>1.8822144323100032</v>
      </c>
      <c r="AE89" s="18">
        <f t="shared" si="223"/>
        <v>3.8201634693908249</v>
      </c>
      <c r="AF89" s="18">
        <f t="shared" si="224"/>
        <v>4.9953089588748778</v>
      </c>
      <c r="AH89" t="str">
        <f t="shared" si="257"/>
        <v>32 Health and social care associate professionals</v>
      </c>
      <c r="AI89" s="18">
        <f t="shared" si="225"/>
        <v>-3.166970245979861</v>
      </c>
      <c r="AJ89" s="18">
        <f t="shared" si="225"/>
        <v>5.7720634918240199</v>
      </c>
      <c r="AK89" s="18">
        <f t="shared" si="225"/>
        <v>-5.5171958108606862</v>
      </c>
      <c r="AL89" s="18">
        <f t="shared" si="225"/>
        <v>-4.9352490727788023</v>
      </c>
      <c r="AM89" s="18">
        <f t="shared" si="226"/>
        <v>-4.482460922633158</v>
      </c>
      <c r="AO89" s="18">
        <f t="shared" si="227"/>
        <v>-5.1296284966042771</v>
      </c>
      <c r="AP89" s="18">
        <f t="shared" si="228"/>
        <v>1.7753776457776871</v>
      </c>
      <c r="AQ89" s="18">
        <f t="shared" si="229"/>
        <v>-1.8475816656255528</v>
      </c>
      <c r="AS89" t="str">
        <f t="shared" si="258"/>
        <v>32 Health and social care associate professionals</v>
      </c>
      <c r="AT89" s="18">
        <f t="shared" si="230"/>
        <v>1.557781400655589</v>
      </c>
      <c r="AU89" s="18">
        <f t="shared" si="230"/>
        <v>16.564310164804773</v>
      </c>
      <c r="AV89" s="18">
        <f t="shared" si="230"/>
        <v>-0.95145798479864263</v>
      </c>
      <c r="AW89" s="18">
        <f t="shared" si="230"/>
        <v>0.9627911497680941</v>
      </c>
      <c r="AX89" s="18">
        <f t="shared" si="231"/>
        <v>1.266014936750226</v>
      </c>
      <c r="AZ89" s="18">
        <f t="shared" si="232"/>
        <v>0.3206324095505364</v>
      </c>
      <c r="BA89" s="18">
        <f t="shared" si="233"/>
        <v>3.0286625923382715</v>
      </c>
      <c r="BB89" s="18">
        <f t="shared" si="234"/>
        <v>3.2415140020273014</v>
      </c>
      <c r="BD89" t="str">
        <f t="shared" si="259"/>
        <v>32 Health and social care associate professionals</v>
      </c>
      <c r="BE89" s="18">
        <f t="shared" si="235"/>
        <v>7.5827508852507775</v>
      </c>
      <c r="BF89" s="18">
        <f t="shared" si="235"/>
        <v>-5.1923045325835133</v>
      </c>
      <c r="BG89" s="18">
        <f t="shared" si="235"/>
        <v>0.83874981449687525</v>
      </c>
      <c r="BH89" s="18">
        <f t="shared" si="235"/>
        <v>0.18992216358397762</v>
      </c>
      <c r="BI89" s="18">
        <f t="shared" si="236"/>
        <v>4.6368199507162977E-2</v>
      </c>
      <c r="BK89" s="18">
        <f t="shared" si="237"/>
        <v>0.40573285378140422</v>
      </c>
      <c r="BL89" s="18">
        <f t="shared" si="238"/>
        <v>3.1751756369732709</v>
      </c>
      <c r="BM89" s="18">
        <f t="shared" si="239"/>
        <v>3.43987156892962</v>
      </c>
      <c r="BO89" t="str">
        <f t="shared" si="260"/>
        <v>32 Health and social care associate professionals</v>
      </c>
      <c r="BP89" s="18">
        <f t="shared" si="240"/>
        <v>4.4933628682369831</v>
      </c>
      <c r="BQ89" s="18">
        <f t="shared" si="240"/>
        <v>-17.343381959252092</v>
      </c>
      <c r="BR89" s="18">
        <f t="shared" si="240"/>
        <v>0.1380016554321184</v>
      </c>
      <c r="BS89" s="18">
        <f t="shared" si="240"/>
        <v>-2.3595249898103798</v>
      </c>
      <c r="BT89" s="18">
        <f t="shared" si="241"/>
        <v>-2.6052175538040956</v>
      </c>
      <c r="BV89" s="18">
        <f t="shared" si="242"/>
        <v>-1.5340151220244791</v>
      </c>
      <c r="BW89" s="18">
        <f t="shared" si="243"/>
        <v>2.797493217867042</v>
      </c>
      <c r="BX89" s="18">
        <f t="shared" si="244"/>
        <v>1.7940888525110443</v>
      </c>
      <c r="BZ89" t="str">
        <f t="shared" si="261"/>
        <v>32 Health and social care associate professionals</v>
      </c>
      <c r="CA89" s="18">
        <f t="shared" si="245"/>
        <v>-0.2263935740896339</v>
      </c>
      <c r="CB89" s="18">
        <f t="shared" si="245"/>
        <v>-17.927635418848098</v>
      </c>
      <c r="CC89" s="18">
        <f t="shared" si="245"/>
        <v>-4.4541764858689437</v>
      </c>
      <c r="CD89" s="18">
        <f t="shared" si="245"/>
        <v>-5.8647659816022717</v>
      </c>
      <c r="CE89" s="18">
        <f t="shared" si="246"/>
        <v>-6.2333075226029706</v>
      </c>
      <c r="CG89" s="18">
        <f t="shared" si="247"/>
        <v>-5.3968987111900351</v>
      </c>
      <c r="CH89" s="18">
        <f t="shared" si="248"/>
        <v>1.7904027844892756</v>
      </c>
      <c r="CI89" s="18">
        <f t="shared" si="249"/>
        <v>-1.9867585841299107</v>
      </c>
      <c r="CK89" t="str">
        <f t="shared" si="262"/>
        <v>32 Health and social care associate professionals</v>
      </c>
      <c r="CL89" s="18">
        <f t="shared" si="250"/>
        <v>1.5821497272058949</v>
      </c>
      <c r="CM89" s="18">
        <f t="shared" si="250"/>
        <v>17.093429182065133</v>
      </c>
      <c r="CN89" s="18">
        <f t="shared" si="250"/>
        <v>-5.4151994424455836</v>
      </c>
      <c r="CO89" s="18">
        <f t="shared" si="250"/>
        <v>-0.51666381057866584</v>
      </c>
      <c r="CP89" s="18">
        <f t="shared" si="251"/>
        <v>-1.0715012767265164</v>
      </c>
      <c r="CR89" s="18">
        <f t="shared" si="252"/>
        <v>-2.1770674269621981</v>
      </c>
      <c r="CS89" s="18">
        <f t="shared" si="253"/>
        <v>1.8691539845842486</v>
      </c>
      <c r="CT89" s="18">
        <f t="shared" si="254"/>
        <v>0.25542093558450496</v>
      </c>
    </row>
    <row r="90" spans="1:98" x14ac:dyDescent="0.2">
      <c r="A90" t="str">
        <f t="shared" si="209"/>
        <v>33 Protective service occupations</v>
      </c>
      <c r="B90" s="18">
        <f t="shared" si="210"/>
        <v>11.720733992182186</v>
      </c>
      <c r="C90" s="18">
        <f t="shared" si="210"/>
        <v>-10.798937797339169</v>
      </c>
      <c r="D90" s="18">
        <f t="shared" si="210"/>
        <v>10.741928537669088</v>
      </c>
      <c r="E90" s="18">
        <f t="shared" si="210"/>
        <v>6.4426554007981807</v>
      </c>
      <c r="F90" s="18">
        <f t="shared" si="211"/>
        <v>6.5842331812112187</v>
      </c>
      <c r="H90" s="18">
        <f t="shared" si="212"/>
        <v>7.8568736480347789</v>
      </c>
      <c r="I90" s="18">
        <f t="shared" si="213"/>
        <v>3.7879821265464075</v>
      </c>
      <c r="J90" s="18">
        <f t="shared" si="214"/>
        <v>9.4153806748089153</v>
      </c>
      <c r="L90" t="str">
        <f t="shared" si="255"/>
        <v>33 Protective service occupations</v>
      </c>
      <c r="M90" s="18">
        <f t="shared" si="215"/>
        <v>8.4063927512064041</v>
      </c>
      <c r="N90" s="18">
        <f t="shared" si="215"/>
        <v>-8.8111169469645922</v>
      </c>
      <c r="O90" s="18">
        <f t="shared" si="215"/>
        <v>9.4815221667728711</v>
      </c>
      <c r="P90" s="18">
        <f t="shared" si="215"/>
        <v>5.7167799046082379</v>
      </c>
      <c r="Q90" s="18">
        <f t="shared" si="216"/>
        <v>5.8961889629450148</v>
      </c>
      <c r="S90" s="18">
        <f t="shared" si="217"/>
        <v>6.9570853944820099</v>
      </c>
      <c r="T90" s="18">
        <f t="shared" si="218"/>
        <v>3.1912493905431605</v>
      </c>
      <c r="U90" s="18">
        <f t="shared" si="219"/>
        <v>8.3813646861310431</v>
      </c>
      <c r="W90" t="str">
        <f t="shared" si="256"/>
        <v>33 Protective service occupations</v>
      </c>
      <c r="X90" s="18">
        <f t="shared" si="220"/>
        <v>0.24759799908329327</v>
      </c>
      <c r="Y90" s="18">
        <f t="shared" si="220"/>
        <v>17.805093161300256</v>
      </c>
      <c r="Z90" s="18">
        <f t="shared" si="220"/>
        <v>5.5812008242728917</v>
      </c>
      <c r="AA90" s="18">
        <f t="shared" si="220"/>
        <v>3.8402627807024414</v>
      </c>
      <c r="AB90" s="18">
        <f t="shared" si="221"/>
        <v>5.2076154508718275</v>
      </c>
      <c r="AD90" s="18">
        <f t="shared" si="222"/>
        <v>4.4173622499856346</v>
      </c>
      <c r="AE90" s="18">
        <f t="shared" si="223"/>
        <v>3.3176884001475226</v>
      </c>
      <c r="AF90" s="18">
        <f t="shared" si="224"/>
        <v>6.4229652759314915</v>
      </c>
      <c r="AH90" t="str">
        <f t="shared" si="257"/>
        <v>33 Protective service occupations</v>
      </c>
      <c r="AI90" s="18">
        <f t="shared" si="225"/>
        <v>5.8330683102902903E-2</v>
      </c>
      <c r="AJ90" s="18">
        <f t="shared" si="225"/>
        <v>17.270429893326433</v>
      </c>
      <c r="AK90" s="18">
        <f t="shared" si="225"/>
        <v>5.3987342572163088</v>
      </c>
      <c r="AL90" s="18">
        <f t="shared" si="225"/>
        <v>3.5615701109013465</v>
      </c>
      <c r="AM90" s="18">
        <f t="shared" si="226"/>
        <v>4.9444521670647612</v>
      </c>
      <c r="AO90" s="18">
        <f t="shared" si="227"/>
        <v>4.1703722128168197</v>
      </c>
      <c r="AP90" s="18">
        <f t="shared" si="228"/>
        <v>2.9482162163618097</v>
      </c>
      <c r="AQ90" s="18">
        <f t="shared" si="229"/>
        <v>5.986454597889268</v>
      </c>
      <c r="AS90" t="str">
        <f t="shared" si="258"/>
        <v>33 Protective service occupations</v>
      </c>
      <c r="AT90" s="18">
        <f t="shared" si="230"/>
        <v>-2.5847072960179962</v>
      </c>
      <c r="AU90" s="18">
        <f t="shared" si="230"/>
        <v>15.44773401677444</v>
      </c>
      <c r="AV90" s="18">
        <f t="shared" si="230"/>
        <v>2.5619744362481711</v>
      </c>
      <c r="AW90" s="18">
        <f t="shared" si="230"/>
        <v>1.8148054242232536</v>
      </c>
      <c r="AX90" s="18">
        <f t="shared" si="231"/>
        <v>2.8523371158137634</v>
      </c>
      <c r="AZ90" s="18">
        <f t="shared" si="232"/>
        <v>2.0632549991188354</v>
      </c>
      <c r="BA90" s="18">
        <f t="shared" si="233"/>
        <v>2.5884209637580424</v>
      </c>
      <c r="BB90" s="18">
        <f t="shared" si="234"/>
        <v>4.0943017351699806</v>
      </c>
      <c r="BD90" t="str">
        <f t="shared" si="259"/>
        <v>33 Protective service occupations</v>
      </c>
      <c r="BE90" s="18">
        <f t="shared" si="235"/>
        <v>-4.8510278200830648E-2</v>
      </c>
      <c r="BF90" s="18">
        <f t="shared" si="235"/>
        <v>4.6970861639272554</v>
      </c>
      <c r="BG90" s="18">
        <f t="shared" si="235"/>
        <v>3.1071240038403225</v>
      </c>
      <c r="BH90" s="18">
        <f t="shared" si="235"/>
        <v>0.41340676335615001</v>
      </c>
      <c r="BI90" s="18">
        <f t="shared" si="236"/>
        <v>1.5122458448828757</v>
      </c>
      <c r="BK90" s="18">
        <f t="shared" si="237"/>
        <v>1.3034009194962559</v>
      </c>
      <c r="BL90" s="18">
        <f t="shared" si="238"/>
        <v>1.7722210726349941</v>
      </c>
      <c r="BM90" s="18">
        <f t="shared" si="239"/>
        <v>2.8121217869390813</v>
      </c>
      <c r="BO90" t="str">
        <f t="shared" si="260"/>
        <v>33 Protective service occupations</v>
      </c>
      <c r="BP90" s="18">
        <f t="shared" si="240"/>
        <v>1.2150767190601819</v>
      </c>
      <c r="BQ90" s="18">
        <f t="shared" si="240"/>
        <v>-3.2298307226410139</v>
      </c>
      <c r="BR90" s="18">
        <f t="shared" si="240"/>
        <v>3.5866882295382263</v>
      </c>
      <c r="BS90" s="18">
        <f t="shared" si="240"/>
        <v>-0.93313789648099554</v>
      </c>
      <c r="BT90" s="18">
        <f t="shared" si="241"/>
        <v>0.31054318808709791</v>
      </c>
      <c r="BV90" s="18">
        <f t="shared" si="242"/>
        <v>0.55112197098226012</v>
      </c>
      <c r="BW90" s="18">
        <f t="shared" si="243"/>
        <v>2.0493527182507298</v>
      </c>
      <c r="BX90" s="18">
        <f t="shared" si="244"/>
        <v>2.4683494075651291</v>
      </c>
      <c r="BZ90" t="str">
        <f t="shared" si="261"/>
        <v>33 Protective service occupations</v>
      </c>
      <c r="CA90" s="18">
        <f t="shared" si="245"/>
        <v>-0.85116940984136802</v>
      </c>
      <c r="CB90" s="18">
        <f t="shared" si="245"/>
        <v>2.1807541260677521</v>
      </c>
      <c r="CC90" s="18">
        <f t="shared" si="245"/>
        <v>0.80888348140750743</v>
      </c>
      <c r="CD90" s="18">
        <f t="shared" si="245"/>
        <v>-4.3519615403793228</v>
      </c>
      <c r="CE90" s="18">
        <f t="shared" si="246"/>
        <v>-2.3659088385949434</v>
      </c>
      <c r="CG90" s="18">
        <f t="shared" si="247"/>
        <v>-2.6617246967712838</v>
      </c>
      <c r="CH90" s="18">
        <f t="shared" si="248"/>
        <v>1.8744633782343367</v>
      </c>
      <c r="CI90" s="18">
        <f t="shared" si="249"/>
        <v>-7.7534241267296355E-2</v>
      </c>
      <c r="CK90" t="str">
        <f t="shared" si="262"/>
        <v>33 Protective service occupations</v>
      </c>
      <c r="CL90" s="18">
        <f t="shared" si="250"/>
        <v>-5.1036784616856572</v>
      </c>
      <c r="CM90" s="18">
        <f t="shared" si="250"/>
        <v>11.365533918615522</v>
      </c>
      <c r="CN90" s="18">
        <f t="shared" si="250"/>
        <v>-5.3167832447911678</v>
      </c>
      <c r="CO90" s="18">
        <f t="shared" si="250"/>
        <v>-2.3464674849238754</v>
      </c>
      <c r="CP90" s="18">
        <f t="shared" si="251"/>
        <v>-2.4870684726322145</v>
      </c>
      <c r="CR90" s="18">
        <f t="shared" si="252"/>
        <v>-3.3467845297217136</v>
      </c>
      <c r="CS90" s="18">
        <f t="shared" si="253"/>
        <v>1.0794984845966304</v>
      </c>
      <c r="CT90" s="18">
        <f t="shared" si="254"/>
        <v>-1.685932299485049</v>
      </c>
    </row>
    <row r="91" spans="1:98" x14ac:dyDescent="0.2">
      <c r="A91" t="str">
        <f t="shared" si="209"/>
        <v>34 Culture, media and sports occupations</v>
      </c>
      <c r="B91" s="18">
        <f t="shared" si="210"/>
        <v>11.257036583717461</v>
      </c>
      <c r="C91" s="18">
        <f t="shared" si="210"/>
        <v>3.2372925448737044</v>
      </c>
      <c r="D91" s="18">
        <f t="shared" si="210"/>
        <v>3.9963985631554122</v>
      </c>
      <c r="E91" s="18">
        <f t="shared" si="210"/>
        <v>3.8115104931372823</v>
      </c>
      <c r="F91" s="18">
        <f t="shared" si="211"/>
        <v>3.8332506557007262</v>
      </c>
      <c r="H91" s="18">
        <f t="shared" si="212"/>
        <v>3.8731032987188829</v>
      </c>
      <c r="I91" s="18">
        <f t="shared" si="213"/>
        <v>3.5263288127022063</v>
      </c>
      <c r="J91" s="18">
        <f t="shared" si="214"/>
        <v>6.1560088391142465</v>
      </c>
      <c r="L91" t="str">
        <f t="shared" si="255"/>
        <v>34 Culture, media and sports occupations</v>
      </c>
      <c r="M91" s="18">
        <f t="shared" si="215"/>
        <v>10.446039503817307</v>
      </c>
      <c r="N91" s="18">
        <f t="shared" si="215"/>
        <v>-3.2816032158644481</v>
      </c>
      <c r="O91" s="18">
        <f t="shared" si="215"/>
        <v>2.5740384926224102</v>
      </c>
      <c r="P91" s="18">
        <f t="shared" si="215"/>
        <v>3.4984134682390255</v>
      </c>
      <c r="Q91" s="18">
        <f t="shared" si="216"/>
        <v>2.7725377106075255</v>
      </c>
      <c r="S91" s="18">
        <f t="shared" si="217"/>
        <v>3.1893665789957115</v>
      </c>
      <c r="T91" s="18">
        <f t="shared" si="218"/>
        <v>3.3011518570197795</v>
      </c>
      <c r="U91" s="18">
        <f t="shared" si="219"/>
        <v>5.4896751680459044</v>
      </c>
      <c r="W91" t="str">
        <f t="shared" si="256"/>
        <v>34 Culture, media and sports occupations</v>
      </c>
      <c r="X91" s="18">
        <f t="shared" si="220"/>
        <v>1.2200737922839044</v>
      </c>
      <c r="Y91" s="18">
        <f t="shared" si="220"/>
        <v>1.6135203873350878</v>
      </c>
      <c r="Z91" s="18">
        <f t="shared" si="220"/>
        <v>-0.53826703284305388</v>
      </c>
      <c r="AA91" s="18">
        <f t="shared" si="220"/>
        <v>1.1339654616633776</v>
      </c>
      <c r="AB91" s="18">
        <f t="shared" si="221"/>
        <v>0.63814500127814533</v>
      </c>
      <c r="AD91" s="18">
        <f t="shared" si="222"/>
        <v>0.57345386337595006</v>
      </c>
      <c r="AE91" s="18">
        <f t="shared" si="223"/>
        <v>2.7017435298449799</v>
      </c>
      <c r="AF91" s="18">
        <f t="shared" si="224"/>
        <v>3.1017314668128737</v>
      </c>
      <c r="AH91" t="str">
        <f t="shared" si="257"/>
        <v>34 Culture, media and sports occupations</v>
      </c>
      <c r="AI91" s="18">
        <f t="shared" si="225"/>
        <v>-2.9704020319619051</v>
      </c>
      <c r="AJ91" s="18">
        <f t="shared" si="225"/>
        <v>19.98476068964381</v>
      </c>
      <c r="AK91" s="18">
        <f t="shared" si="225"/>
        <v>0.37912505806900754</v>
      </c>
      <c r="AL91" s="18">
        <f t="shared" si="225"/>
        <v>2.8263905026729041</v>
      </c>
      <c r="AM91" s="18">
        <f t="shared" si="226"/>
        <v>3.0443809191950111</v>
      </c>
      <c r="AO91" s="18">
        <f t="shared" si="227"/>
        <v>2.0040767526151138</v>
      </c>
      <c r="AP91" s="18">
        <f t="shared" si="228"/>
        <v>3.0868200475713703</v>
      </c>
      <c r="AQ91" s="18">
        <f t="shared" si="229"/>
        <v>4.460931815103808</v>
      </c>
      <c r="AS91" t="str">
        <f t="shared" si="258"/>
        <v>34 Culture, media and sports occupations</v>
      </c>
      <c r="AT91" s="18">
        <f t="shared" si="230"/>
        <v>-8.5993123001837368E-2</v>
      </c>
      <c r="AU91" s="18">
        <f t="shared" si="230"/>
        <v>1.4957899001877939</v>
      </c>
      <c r="AV91" s="18">
        <f t="shared" si="230"/>
        <v>-1.9803753114293277</v>
      </c>
      <c r="AW91" s="18">
        <f t="shared" si="230"/>
        <v>0.65420564177578466</v>
      </c>
      <c r="AX91" s="18">
        <f t="shared" si="231"/>
        <v>-0.12465813696105332</v>
      </c>
      <c r="AZ91" s="18">
        <f t="shared" si="232"/>
        <v>-0.23176352460895222</v>
      </c>
      <c r="BA91" s="18">
        <f t="shared" si="233"/>
        <v>2.4506905469956708</v>
      </c>
      <c r="BB91" s="18">
        <f t="shared" si="234"/>
        <v>2.2863768613459179</v>
      </c>
      <c r="BD91" t="str">
        <f t="shared" si="259"/>
        <v>34 Culture, media and sports occupations</v>
      </c>
      <c r="BE91" s="18">
        <f t="shared" si="235"/>
        <v>2.8597328389114329</v>
      </c>
      <c r="BF91" s="18">
        <f t="shared" si="235"/>
        <v>0.17404784889021307</v>
      </c>
      <c r="BG91" s="18">
        <f t="shared" si="235"/>
        <v>-0.43944013139989302</v>
      </c>
      <c r="BH91" s="18">
        <f t="shared" si="235"/>
        <v>1.2392913410889772</v>
      </c>
      <c r="BI91" s="18">
        <f t="shared" si="236"/>
        <v>0.64510966991080387</v>
      </c>
      <c r="BK91" s="18">
        <f t="shared" si="237"/>
        <v>0.67659243677491432</v>
      </c>
      <c r="BL91" s="18">
        <f t="shared" si="238"/>
        <v>2.2989782737056208</v>
      </c>
      <c r="BM91" s="18">
        <f t="shared" si="239"/>
        <v>2.7977821290499527</v>
      </c>
      <c r="BO91" t="str">
        <f t="shared" si="260"/>
        <v>34 Culture, media and sports occupations</v>
      </c>
      <c r="BP91" s="18">
        <f t="shared" si="240"/>
        <v>0.64943759572479998</v>
      </c>
      <c r="BQ91" s="18">
        <f t="shared" si="240"/>
        <v>-15.750675874539366</v>
      </c>
      <c r="BR91" s="18">
        <f t="shared" si="240"/>
        <v>-3.2294352419659722</v>
      </c>
      <c r="BS91" s="18">
        <f t="shared" si="240"/>
        <v>-3.7073640856546075</v>
      </c>
      <c r="BT91" s="18">
        <f t="shared" si="241"/>
        <v>-4.3602687088227565</v>
      </c>
      <c r="BV91" s="18">
        <f t="shared" si="242"/>
        <v>-3.5483173136500401</v>
      </c>
      <c r="BW91" s="18">
        <f t="shared" si="243"/>
        <v>1.7570420614991811</v>
      </c>
      <c r="BX91" s="18">
        <f t="shared" si="244"/>
        <v>-0.84705666438277261</v>
      </c>
      <c r="BZ91" t="str">
        <f t="shared" si="261"/>
        <v>34 Culture, media and sports occupations</v>
      </c>
      <c r="CA91" s="18">
        <f t="shared" si="245"/>
        <v>-2.2071332769899032</v>
      </c>
      <c r="CB91" s="18">
        <f t="shared" si="245"/>
        <v>-5.3621320144603635</v>
      </c>
      <c r="CC91" s="18">
        <f t="shared" si="245"/>
        <v>-6.4188200260374639</v>
      </c>
      <c r="CD91" s="18">
        <f t="shared" si="245"/>
        <v>-6.0157775511780915</v>
      </c>
      <c r="CE91" s="18">
        <f t="shared" si="246"/>
        <v>-6.1012488361303578</v>
      </c>
      <c r="CG91" s="18">
        <f t="shared" si="247"/>
        <v>-6.1503175471645521</v>
      </c>
      <c r="CH91" s="18">
        <f t="shared" si="248"/>
        <v>1.3768407077230593</v>
      </c>
      <c r="CI91" s="18">
        <f t="shared" si="249"/>
        <v>-3.20380455987892</v>
      </c>
      <c r="CK91" t="str">
        <f t="shared" si="262"/>
        <v>34 Culture, media and sports occupations</v>
      </c>
      <c r="CL91" s="18">
        <f t="shared" si="250"/>
        <v>0.30691953950019446</v>
      </c>
      <c r="CM91" s="18">
        <f t="shared" si="250"/>
        <v>6.5451127400346198</v>
      </c>
      <c r="CN91" s="18">
        <f t="shared" si="250"/>
        <v>-9.0700639519454498</v>
      </c>
      <c r="CO91" s="18">
        <f t="shared" si="250"/>
        <v>-2.0025724611018481</v>
      </c>
      <c r="CP91" s="18">
        <f t="shared" si="251"/>
        <v>-3.7665801130508769</v>
      </c>
      <c r="CR91" s="18">
        <f t="shared" si="252"/>
        <v>-4.4174207572567852</v>
      </c>
      <c r="CS91" s="18">
        <f t="shared" si="253"/>
        <v>1.3888909160634899</v>
      </c>
      <c r="CT91" s="18">
        <f t="shared" si="254"/>
        <v>-2.0081679924632723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8.8137464163224664</v>
      </c>
      <c r="C92" s="18">
        <f t="shared" si="210"/>
        <v>-5.7322252687122326</v>
      </c>
      <c r="D92" s="18">
        <f t="shared" si="210"/>
        <v>4.9300674694206847</v>
      </c>
      <c r="E92" s="18">
        <f t="shared" si="210"/>
        <v>4.8899464131097359</v>
      </c>
      <c r="F92" s="18">
        <f t="shared" si="211"/>
        <v>4.2047709221174845</v>
      </c>
      <c r="H92" s="18">
        <f t="shared" si="212"/>
        <v>4.9033183937363889</v>
      </c>
      <c r="I92" s="18">
        <f t="shared" si="213"/>
        <v>3.5498632901177496</v>
      </c>
      <c r="J92" s="18">
        <f t="shared" si="214"/>
        <v>6.9451583896660729</v>
      </c>
      <c r="L92" t="str">
        <f t="shared" si="255"/>
        <v>35 Business and public service associate professionals</v>
      </c>
      <c r="M92" s="18">
        <f t="shared" si="215"/>
        <v>8.0750007146545233</v>
      </c>
      <c r="N92" s="18">
        <f t="shared" si="215"/>
        <v>-2.6150850445049945</v>
      </c>
      <c r="O92" s="18">
        <f t="shared" si="215"/>
        <v>3.8233364832754857</v>
      </c>
      <c r="P92" s="18">
        <f t="shared" si="215"/>
        <v>3.7950661215647497</v>
      </c>
      <c r="Q92" s="18">
        <f t="shared" si="216"/>
        <v>3.3911476207745483</v>
      </c>
      <c r="S92" s="18">
        <f t="shared" si="217"/>
        <v>3.8044887200514799</v>
      </c>
      <c r="T92" s="18">
        <f t="shared" si="218"/>
        <v>3.3751312289132418</v>
      </c>
      <c r="U92" s="18">
        <f t="shared" si="219"/>
        <v>5.9986692497182581</v>
      </c>
      <c r="W92" t="str">
        <f t="shared" si="256"/>
        <v>35 Business and public service associate professionals</v>
      </c>
      <c r="X92" s="18">
        <f t="shared" si="220"/>
        <v>-1.1449067640383115</v>
      </c>
      <c r="Y92" s="18">
        <f t="shared" si="220"/>
        <v>10.943714796825343</v>
      </c>
      <c r="Z92" s="18">
        <f t="shared" si="220"/>
        <v>-0.54192779895724241</v>
      </c>
      <c r="AA92" s="18">
        <f t="shared" si="220"/>
        <v>0.54755571382971713</v>
      </c>
      <c r="AB92" s="18">
        <f t="shared" si="221"/>
        <v>0.8239316796280427</v>
      </c>
      <c r="AD92" s="18">
        <f t="shared" si="222"/>
        <v>0.18307491127238507</v>
      </c>
      <c r="AE92" s="18">
        <f t="shared" si="223"/>
        <v>2.8007594286719728</v>
      </c>
      <c r="AF92" s="18">
        <f t="shared" si="224"/>
        <v>2.9256578922148613</v>
      </c>
      <c r="AH92" t="str">
        <f t="shared" si="257"/>
        <v>35 Business and public service associate professionals</v>
      </c>
      <c r="AI92" s="18">
        <f t="shared" si="225"/>
        <v>-0.33443606711059948</v>
      </c>
      <c r="AJ92" s="18">
        <f t="shared" si="225"/>
        <v>15.707561584756014</v>
      </c>
      <c r="AK92" s="18">
        <f t="shared" si="225"/>
        <v>-0.35879726003424928</v>
      </c>
      <c r="AL92" s="18">
        <f t="shared" si="225"/>
        <v>0.92223744861830159</v>
      </c>
      <c r="AM92" s="18">
        <f t="shared" si="226"/>
        <v>1.3827525346442826</v>
      </c>
      <c r="AO92" s="18">
        <f t="shared" si="227"/>
        <v>0.49340630302359134</v>
      </c>
      <c r="AP92" s="18">
        <f t="shared" si="228"/>
        <v>2.7521165109885448</v>
      </c>
      <c r="AQ92" s="18">
        <f t="shared" si="229"/>
        <v>3.0933650899998222</v>
      </c>
      <c r="AS92" t="str">
        <f t="shared" si="258"/>
        <v>35 Business and public service associate professionals</v>
      </c>
      <c r="AT92" s="18">
        <f t="shared" si="230"/>
        <v>-1.1688875429296419</v>
      </c>
      <c r="AU92" s="18">
        <f t="shared" si="230"/>
        <v>11.238397118712463</v>
      </c>
      <c r="AV92" s="18">
        <f t="shared" si="230"/>
        <v>-0.77241565690013836</v>
      </c>
      <c r="AW92" s="18">
        <f t="shared" si="230"/>
        <v>0.87688060735098272</v>
      </c>
      <c r="AX92" s="18">
        <f t="shared" si="231"/>
        <v>0.97371351445665333</v>
      </c>
      <c r="AZ92" s="18">
        <f t="shared" si="232"/>
        <v>0.32409152381887019</v>
      </c>
      <c r="BA92" s="18">
        <f t="shared" si="233"/>
        <v>2.6516926684959419</v>
      </c>
      <c r="BB92" s="18">
        <f t="shared" si="234"/>
        <v>2.8780041482256324</v>
      </c>
      <c r="BD92" t="str">
        <f t="shared" si="259"/>
        <v>35 Business and public service associate professionals</v>
      </c>
      <c r="BE92" s="18">
        <f t="shared" si="235"/>
        <v>1.9888566628990079</v>
      </c>
      <c r="BF92" s="18">
        <f t="shared" si="235"/>
        <v>1.2576749247975139</v>
      </c>
      <c r="BG92" s="18">
        <f t="shared" si="235"/>
        <v>-1.1939141860564662</v>
      </c>
      <c r="BH92" s="18">
        <f t="shared" si="235"/>
        <v>-0.27842055634140772</v>
      </c>
      <c r="BI92" s="18">
        <f t="shared" si="236"/>
        <v>-0.47037461352315013</v>
      </c>
      <c r="BK92" s="18">
        <f t="shared" si="237"/>
        <v>-0.58452374586732692</v>
      </c>
      <c r="BL92" s="18">
        <f t="shared" si="238"/>
        <v>2.2409846045705395</v>
      </c>
      <c r="BM92" s="18">
        <f t="shared" si="239"/>
        <v>1.8174198567284305</v>
      </c>
      <c r="BO92" t="str">
        <f t="shared" si="260"/>
        <v>35 Business and public service associate professionals</v>
      </c>
      <c r="BP92" s="18">
        <f t="shared" si="240"/>
        <v>0.41100503703794811</v>
      </c>
      <c r="BQ92" s="18">
        <f t="shared" si="240"/>
        <v>-7.4877612794664756</v>
      </c>
      <c r="BR92" s="18">
        <f t="shared" si="240"/>
        <v>-1.2886985067791401</v>
      </c>
      <c r="BS92" s="18">
        <f t="shared" si="240"/>
        <v>-1.6658124630528848</v>
      </c>
      <c r="BT92" s="18">
        <f t="shared" si="241"/>
        <v>-1.922941420669011</v>
      </c>
      <c r="BV92" s="18">
        <f t="shared" si="242"/>
        <v>-1.5402681629131054</v>
      </c>
      <c r="BW92" s="18">
        <f t="shared" si="243"/>
        <v>2.1285754942363289</v>
      </c>
      <c r="BX92" s="18">
        <f t="shared" si="244"/>
        <v>1.0165390152678588</v>
      </c>
      <c r="BZ92" t="str">
        <f t="shared" si="261"/>
        <v>35 Business and public service associate professionals</v>
      </c>
      <c r="CA92" s="18">
        <f t="shared" si="245"/>
        <v>-0.70239047694012902</v>
      </c>
      <c r="CB92" s="18">
        <f t="shared" si="245"/>
        <v>-1.8683576293831328</v>
      </c>
      <c r="CC92" s="18">
        <f t="shared" si="245"/>
        <v>-4.8806863079405627</v>
      </c>
      <c r="CD92" s="18">
        <f t="shared" si="245"/>
        <v>-4.9288721696766125</v>
      </c>
      <c r="CE92" s="18">
        <f t="shared" si="246"/>
        <v>-4.725332514781611</v>
      </c>
      <c r="CG92" s="18">
        <f t="shared" si="247"/>
        <v>-4.912812928614974</v>
      </c>
      <c r="CH92" s="18">
        <f t="shared" si="248"/>
        <v>1.5394580666991509</v>
      </c>
      <c r="CI92" s="18">
        <f t="shared" si="249"/>
        <v>-2.1008283818158113</v>
      </c>
      <c r="CK92" t="str">
        <f t="shared" si="262"/>
        <v>35 Business and public service associate professionals</v>
      </c>
      <c r="CL92" s="18">
        <f t="shared" si="250"/>
        <v>-1.5167859433174669</v>
      </c>
      <c r="CM92" s="18">
        <f t="shared" si="250"/>
        <v>13.80795373185264</v>
      </c>
      <c r="CN92" s="18">
        <f t="shared" si="250"/>
        <v>-8.297094714285457</v>
      </c>
      <c r="CO92" s="18">
        <f t="shared" si="250"/>
        <v>-0.68620158222113536</v>
      </c>
      <c r="CP92" s="18">
        <f t="shared" si="251"/>
        <v>-2.3018138097488872</v>
      </c>
      <c r="CR92" s="18">
        <f t="shared" si="252"/>
        <v>-3.2908810683842549</v>
      </c>
      <c r="CS92" s="18">
        <f t="shared" si="253"/>
        <v>1.3688142163559514</v>
      </c>
      <c r="CT92" s="18">
        <f t="shared" si="254"/>
        <v>-1.2220812810307291</v>
      </c>
    </row>
    <row r="93" spans="1:98" x14ac:dyDescent="0.2">
      <c r="A93" t="str">
        <f t="shared" si="209"/>
        <v>41 Administrative occupations</v>
      </c>
      <c r="B93" s="18">
        <f t="shared" si="210"/>
        <v>6.8134955833221156</v>
      </c>
      <c r="C93" s="18">
        <f t="shared" si="210"/>
        <v>6.0160839222956008</v>
      </c>
      <c r="D93" s="18">
        <f t="shared" si="210"/>
        <v>4.8177507815550857</v>
      </c>
      <c r="E93" s="18">
        <f t="shared" si="210"/>
        <v>5.0755874162688341</v>
      </c>
      <c r="F93" s="18">
        <f t="shared" si="211"/>
        <v>5.0534363102822999</v>
      </c>
      <c r="H93" s="18">
        <f t="shared" si="212"/>
        <v>4.9895714770596733</v>
      </c>
      <c r="I93" s="18">
        <f t="shared" si="213"/>
        <v>3.7664787215622386</v>
      </c>
      <c r="J93" s="18">
        <f t="shared" si="214"/>
        <v>7.1485852250401827</v>
      </c>
      <c r="L93" t="str">
        <f t="shared" si="255"/>
        <v>41 Administrative occupations</v>
      </c>
      <c r="M93" s="18">
        <f t="shared" si="215"/>
        <v>7.7132472652154282</v>
      </c>
      <c r="N93" s="18">
        <f t="shared" si="215"/>
        <v>8.8881446850753285</v>
      </c>
      <c r="O93" s="18">
        <f t="shared" si="215"/>
        <v>3.9077984482003281</v>
      </c>
      <c r="P93" s="18">
        <f t="shared" si="215"/>
        <v>3.7472137499457547</v>
      </c>
      <c r="Q93" s="18">
        <f t="shared" si="216"/>
        <v>4.1115970333777119</v>
      </c>
      <c r="S93" s="18">
        <f t="shared" si="217"/>
        <v>3.8007143886034322</v>
      </c>
      <c r="T93" s="18">
        <f t="shared" si="218"/>
        <v>3.5622326696232776</v>
      </c>
      <c r="U93" s="18">
        <f t="shared" si="219"/>
        <v>6.128156347307967</v>
      </c>
      <c r="W93" t="str">
        <f t="shared" si="256"/>
        <v>41 Administrative occupations</v>
      </c>
      <c r="X93" s="18">
        <f t="shared" si="220"/>
        <v>-1.9217206718041946</v>
      </c>
      <c r="Y93" s="18">
        <f t="shared" si="220"/>
        <v>20.401995221557677</v>
      </c>
      <c r="Z93" s="18">
        <f t="shared" si="220"/>
        <v>0.50482012527237607</v>
      </c>
      <c r="AA93" s="18">
        <f t="shared" si="220"/>
        <v>1.4763787610639678</v>
      </c>
      <c r="AB93" s="18">
        <f t="shared" si="221"/>
        <v>2.2588982005101732</v>
      </c>
      <c r="AD93" s="18">
        <f t="shared" si="222"/>
        <v>1.1514868018790869</v>
      </c>
      <c r="AE93" s="18">
        <f t="shared" si="223"/>
        <v>3.2223387906517242</v>
      </c>
      <c r="AF93" s="18">
        <f t="shared" si="224"/>
        <v>3.983056655846795</v>
      </c>
      <c r="AH93" t="str">
        <f t="shared" si="257"/>
        <v>41 Administrative occupations</v>
      </c>
      <c r="AI93" s="18">
        <f t="shared" si="225"/>
        <v>-0.76226298174902896</v>
      </c>
      <c r="AJ93" s="18">
        <f t="shared" si="225"/>
        <v>22.660735008534161</v>
      </c>
      <c r="AK93" s="18">
        <f t="shared" si="225"/>
        <v>0.21858467702149387</v>
      </c>
      <c r="AL93" s="18">
        <f t="shared" si="225"/>
        <v>1.5014734123766527</v>
      </c>
      <c r="AM93" s="18">
        <f t="shared" si="226"/>
        <v>2.302358739121102</v>
      </c>
      <c r="AO93" s="18">
        <f t="shared" si="227"/>
        <v>1.0720294561229471</v>
      </c>
      <c r="AP93" s="18">
        <f t="shared" si="228"/>
        <v>3.3473730357345133</v>
      </c>
      <c r="AQ93" s="18">
        <f t="shared" si="229"/>
        <v>4.0429074320833758</v>
      </c>
      <c r="AS93" t="str">
        <f t="shared" si="258"/>
        <v>41 Administrative occupations</v>
      </c>
      <c r="AT93" s="18">
        <f t="shared" si="230"/>
        <v>-2.4135699722511061</v>
      </c>
      <c r="AU93" s="18">
        <f t="shared" si="230"/>
        <v>21.797907551258323</v>
      </c>
      <c r="AV93" s="18">
        <f t="shared" si="230"/>
        <v>-0.3695612107641133</v>
      </c>
      <c r="AW93" s="18">
        <f t="shared" si="230"/>
        <v>1.3448584005680386</v>
      </c>
      <c r="AX93" s="18">
        <f t="shared" si="231"/>
        <v>1.9708589974485102</v>
      </c>
      <c r="AZ93" s="18">
        <f t="shared" si="232"/>
        <v>0.77013208711791403</v>
      </c>
      <c r="BA93" s="18">
        <f t="shared" si="233"/>
        <v>3.0641072968353056</v>
      </c>
      <c r="BB93" s="18">
        <f t="shared" si="234"/>
        <v>3.5786050997812957</v>
      </c>
      <c r="BD93" t="str">
        <f t="shared" si="259"/>
        <v>41 Administrative occupations</v>
      </c>
      <c r="BE93" s="18">
        <f t="shared" si="235"/>
        <v>-8.4000681029205992E-2</v>
      </c>
      <c r="BF93" s="18">
        <f t="shared" si="235"/>
        <v>1.7237229422914169</v>
      </c>
      <c r="BG93" s="18">
        <f t="shared" si="235"/>
        <v>-1.6973474973936531</v>
      </c>
      <c r="BH93" s="18">
        <f t="shared" si="235"/>
        <v>-1.2145029698128584</v>
      </c>
      <c r="BI93" s="18">
        <f t="shared" si="236"/>
        <v>-1.1847963243516335</v>
      </c>
      <c r="BK93" s="18">
        <f t="shared" si="237"/>
        <v>-1.3757140879872454</v>
      </c>
      <c r="BL93" s="18">
        <f t="shared" si="238"/>
        <v>2.3223888529184222</v>
      </c>
      <c r="BM93" s="18">
        <f t="shared" si="239"/>
        <v>1.3537718276027455</v>
      </c>
      <c r="BO93" t="str">
        <f t="shared" si="260"/>
        <v>41 Administrative occupations</v>
      </c>
      <c r="BP93" s="18">
        <f t="shared" si="240"/>
        <v>-1.1968256270497024</v>
      </c>
      <c r="BQ93" s="18">
        <f t="shared" si="240"/>
        <v>-8.1361381912822832</v>
      </c>
      <c r="BR93" s="18">
        <f t="shared" si="240"/>
        <v>-1.7629267638894275</v>
      </c>
      <c r="BS93" s="18">
        <f t="shared" si="240"/>
        <v>-3.0236329087704683</v>
      </c>
      <c r="BT93" s="18">
        <f t="shared" si="241"/>
        <v>-2.9604430489123423</v>
      </c>
      <c r="BV93" s="18">
        <f t="shared" si="242"/>
        <v>-2.6052055272669739</v>
      </c>
      <c r="BW93" s="18">
        <f t="shared" si="243"/>
        <v>2.186510916811657</v>
      </c>
      <c r="BX93" s="18">
        <f t="shared" si="244"/>
        <v>0.36576444375087114</v>
      </c>
      <c r="BZ93" t="str">
        <f t="shared" si="261"/>
        <v>41 Administrative occupations</v>
      </c>
      <c r="CA93" s="18">
        <f t="shared" si="245"/>
        <v>-4.7350474597990466</v>
      </c>
      <c r="CB93" s="18">
        <f t="shared" si="245"/>
        <v>-9.4072701155113023</v>
      </c>
      <c r="CC93" s="18">
        <f t="shared" si="245"/>
        <v>-6.9826208975816044</v>
      </c>
      <c r="CD93" s="18">
        <f t="shared" si="245"/>
        <v>-9.6688985849931459</v>
      </c>
      <c r="CE93" s="18">
        <f t="shared" si="246"/>
        <v>-8.8213976007893926</v>
      </c>
      <c r="CG93" s="18">
        <f t="shared" si="247"/>
        <v>-8.7822049869753283</v>
      </c>
      <c r="CH93" s="18">
        <f t="shared" si="248"/>
        <v>1.3268438868015098</v>
      </c>
      <c r="CI93" s="18">
        <f t="shared" si="249"/>
        <v>-4.9021849413329317</v>
      </c>
      <c r="CK93" t="str">
        <f t="shared" si="262"/>
        <v>41 Administrative occupations</v>
      </c>
      <c r="CL93" s="18">
        <f t="shared" si="250"/>
        <v>-6.2857384974128294</v>
      </c>
      <c r="CM93" s="18">
        <f t="shared" si="250"/>
        <v>13.145289205017674</v>
      </c>
      <c r="CN93" s="18">
        <f t="shared" si="250"/>
        <v>-8.1796935811084932</v>
      </c>
      <c r="CO93" s="18">
        <f t="shared" si="250"/>
        <v>-3.417403272859687</v>
      </c>
      <c r="CP93" s="18">
        <f t="shared" si="251"/>
        <v>-3.9864707069162342</v>
      </c>
      <c r="CR93" s="18">
        <f t="shared" si="252"/>
        <v>-5.0316634486710976</v>
      </c>
      <c r="CS93" s="18">
        <f t="shared" si="253"/>
        <v>1.2563875738790475</v>
      </c>
      <c r="CT93" s="18">
        <f t="shared" si="254"/>
        <v>-2.6641344529412136</v>
      </c>
    </row>
    <row r="94" spans="1:98" x14ac:dyDescent="0.2">
      <c r="A94" t="str">
        <f t="shared" si="209"/>
        <v>42 Secretarial and related occupations</v>
      </c>
      <c r="B94" s="18">
        <f t="shared" si="210"/>
        <v>4.5689467650470883</v>
      </c>
      <c r="C94" s="18">
        <f t="shared" si="210"/>
        <v>17.690136056550941</v>
      </c>
      <c r="D94" s="18">
        <f t="shared" si="210"/>
        <v>9.1263344014302241</v>
      </c>
      <c r="E94" s="18">
        <f t="shared" si="210"/>
        <v>4.9509977364718294</v>
      </c>
      <c r="F94" s="18">
        <f t="shared" si="211"/>
        <v>7.0017427429013734</v>
      </c>
      <c r="H94" s="18">
        <f t="shared" si="212"/>
        <v>6.3247173480838415</v>
      </c>
      <c r="I94" s="18">
        <f t="shared" si="213"/>
        <v>4.8957629731684715</v>
      </c>
      <c r="J94" s="18">
        <f t="shared" si="214"/>
        <v>8.8280974431181427</v>
      </c>
      <c r="L94" t="str">
        <f t="shared" si="255"/>
        <v>42 Secretarial and related occupations</v>
      </c>
      <c r="M94" s="18">
        <f t="shared" si="215"/>
        <v>6.0036979844358074</v>
      </c>
      <c r="N94" s="18">
        <f t="shared" si="215"/>
        <v>14.867260373882152</v>
      </c>
      <c r="O94" s="18">
        <f t="shared" si="215"/>
        <v>7.2500690085503416</v>
      </c>
      <c r="P94" s="18">
        <f t="shared" si="215"/>
        <v>-0.9089875523215829</v>
      </c>
      <c r="Q94" s="18">
        <f t="shared" si="216"/>
        <v>2.5139402289871216</v>
      </c>
      <c r="S94" s="18">
        <f t="shared" si="217"/>
        <v>1.7392903323639297</v>
      </c>
      <c r="T94" s="18">
        <f t="shared" si="218"/>
        <v>3.6777666232718387</v>
      </c>
      <c r="U94" s="18">
        <f t="shared" si="219"/>
        <v>4.7788741453860917</v>
      </c>
      <c r="W94" t="str">
        <f t="shared" si="256"/>
        <v>42 Secretarial and related occupations</v>
      </c>
      <c r="X94" s="18">
        <f t="shared" si="220"/>
        <v>-2.6756106759638243</v>
      </c>
      <c r="Y94" s="18">
        <f t="shared" si="220"/>
        <v>21.475941714503378</v>
      </c>
      <c r="Z94" s="18">
        <f t="shared" si="220"/>
        <v>6.9210192158838391</v>
      </c>
      <c r="AA94" s="18">
        <f t="shared" si="220"/>
        <v>2.9973173072898707</v>
      </c>
      <c r="AB94" s="18">
        <f t="shared" si="221"/>
        <v>5.2880429973595877</v>
      </c>
      <c r="AD94" s="18">
        <f t="shared" si="222"/>
        <v>4.2889525163414266</v>
      </c>
      <c r="AE94" s="18">
        <f t="shared" si="223"/>
        <v>4.5830072852407255</v>
      </c>
      <c r="AF94" s="18">
        <f t="shared" si="224"/>
        <v>7.1963184963777627</v>
      </c>
      <c r="AH94" t="str">
        <f t="shared" si="257"/>
        <v>42 Secretarial and related occupations</v>
      </c>
      <c r="AI94" s="18">
        <f t="shared" si="225"/>
        <v>-3.1391568148342985</v>
      </c>
      <c r="AJ94" s="18">
        <f t="shared" si="225"/>
        <v>25.205241486345308</v>
      </c>
      <c r="AK94" s="18">
        <f t="shared" si="225"/>
        <v>4.4285919199420043</v>
      </c>
      <c r="AL94" s="18">
        <f t="shared" si="225"/>
        <v>0.30308184884750844</v>
      </c>
      <c r="AM94" s="18">
        <f t="shared" si="226"/>
        <v>2.992096686215806</v>
      </c>
      <c r="AO94" s="18">
        <f t="shared" si="227"/>
        <v>1.6598174348241068</v>
      </c>
      <c r="AP94" s="18">
        <f t="shared" si="228"/>
        <v>3.8170730860121349</v>
      </c>
      <c r="AQ94" s="18">
        <f t="shared" si="229"/>
        <v>4.8475065690978925</v>
      </c>
      <c r="AS94" t="str">
        <f t="shared" si="258"/>
        <v>42 Secretarial and related occupations</v>
      </c>
      <c r="AT94" s="18">
        <f t="shared" si="230"/>
        <v>-4.7687523230657174</v>
      </c>
      <c r="AU94" s="18">
        <f t="shared" si="230"/>
        <v>24.694937746027467</v>
      </c>
      <c r="AV94" s="18">
        <f t="shared" si="230"/>
        <v>3.2167165174214141</v>
      </c>
      <c r="AW94" s="18">
        <f t="shared" si="230"/>
        <v>2.4540887979118686E-2</v>
      </c>
      <c r="AX94" s="18">
        <f t="shared" si="231"/>
        <v>2.4127535029582425</v>
      </c>
      <c r="AZ94" s="18">
        <f t="shared" si="232"/>
        <v>1.0774765237436146</v>
      </c>
      <c r="BA94" s="18">
        <f t="shared" si="233"/>
        <v>3.4422677809334612</v>
      </c>
      <c r="BB94" s="18">
        <f t="shared" si="234"/>
        <v>4.1329390807266719</v>
      </c>
      <c r="BD94" t="str">
        <f t="shared" si="259"/>
        <v>42 Secretarial and related occupations</v>
      </c>
      <c r="BE94" s="18">
        <f t="shared" si="235"/>
        <v>-1.5720522703775774</v>
      </c>
      <c r="BF94" s="18">
        <f t="shared" si="235"/>
        <v>-5.7773485709224692</v>
      </c>
      <c r="BG94" s="18">
        <f t="shared" si="235"/>
        <v>2.3008083705437388</v>
      </c>
      <c r="BH94" s="18">
        <f t="shared" si="235"/>
        <v>-10.133747513461966</v>
      </c>
      <c r="BI94" s="18">
        <f t="shared" si="236"/>
        <v>-6.142321025967612</v>
      </c>
      <c r="BK94" s="18">
        <f t="shared" si="237"/>
        <v>-6.1666021965137041</v>
      </c>
      <c r="BL94" s="18">
        <f t="shared" si="238"/>
        <v>2.3364046493204782</v>
      </c>
      <c r="BM94" s="18">
        <f t="shared" si="239"/>
        <v>-1.4854722542799181</v>
      </c>
      <c r="BO94" t="str">
        <f t="shared" si="260"/>
        <v>42 Secretarial and related occupations</v>
      </c>
      <c r="BP94" s="18">
        <f t="shared" si="240"/>
        <v>-4.6322844498801308</v>
      </c>
      <c r="BQ94" s="18">
        <f t="shared" si="240"/>
        <v>-16.142124224225864</v>
      </c>
      <c r="BR94" s="18">
        <f t="shared" si="240"/>
        <v>-2.6480615819931774</v>
      </c>
      <c r="BS94" s="18">
        <f t="shared" si="240"/>
        <v>-11.370539813396674</v>
      </c>
      <c r="BT94" s="18">
        <f t="shared" si="241"/>
        <v>-9.047321200909753</v>
      </c>
      <c r="BV94" s="18">
        <f t="shared" si="242"/>
        <v>-8.5535317570959108</v>
      </c>
      <c r="BW94" s="18">
        <f t="shared" si="243"/>
        <v>1.8459045548326225</v>
      </c>
      <c r="BX94" s="18">
        <f t="shared" si="244"/>
        <v>-3.5973675443072506</v>
      </c>
      <c r="BZ94" t="str">
        <f t="shared" si="261"/>
        <v>42 Secretarial and related occupations</v>
      </c>
      <c r="CA94" s="18">
        <f t="shared" si="245"/>
        <v>-2.9213991915330584</v>
      </c>
      <c r="CB94" s="18">
        <f t="shared" si="245"/>
        <v>-17.063346267898805</v>
      </c>
      <c r="CC94" s="18">
        <f t="shared" si="245"/>
        <v>-4.5037643847313564</v>
      </c>
      <c r="CD94" s="18">
        <f t="shared" si="245"/>
        <v>-14.30095795277394</v>
      </c>
      <c r="CE94" s="18">
        <f t="shared" si="246"/>
        <v>-11.533806641744416</v>
      </c>
      <c r="CG94" s="18">
        <f t="shared" si="247"/>
        <v>-11.152326050948879</v>
      </c>
      <c r="CH94" s="18">
        <f t="shared" si="248"/>
        <v>1.5264457972178569</v>
      </c>
      <c r="CI94" s="18">
        <f t="shared" si="249"/>
        <v>-5.5472957318244536</v>
      </c>
      <c r="CK94" t="str">
        <f t="shared" si="262"/>
        <v>42 Secretarial and related occupations</v>
      </c>
      <c r="CL94" s="18">
        <f t="shared" si="250"/>
        <v>-4.2302083496987164</v>
      </c>
      <c r="CM94" s="18">
        <f t="shared" si="250"/>
        <v>15.221641029808652</v>
      </c>
      <c r="CN94" s="18">
        <f t="shared" si="250"/>
        <v>-1.9310231952268775</v>
      </c>
      <c r="CO94" s="18">
        <f t="shared" si="250"/>
        <v>-1.9218793533658407</v>
      </c>
      <c r="CP94" s="18">
        <f t="shared" si="251"/>
        <v>-0.9322950729624635</v>
      </c>
      <c r="CR94" s="18">
        <f t="shared" si="252"/>
        <v>-1.9249273953779955</v>
      </c>
      <c r="CS94" s="18">
        <f t="shared" si="253"/>
        <v>2.0724605702399312</v>
      </c>
      <c r="CT94" s="18">
        <f t="shared" si="254"/>
        <v>0.6823134515781204</v>
      </c>
    </row>
    <row r="95" spans="1:98" x14ac:dyDescent="0.2">
      <c r="A95" t="str">
        <f t="shared" si="209"/>
        <v>51 Skilled agricultural and related trades</v>
      </c>
      <c r="B95" s="18">
        <f t="shared" si="210"/>
        <v>11.783170364167717</v>
      </c>
      <c r="C95" s="18">
        <f t="shared" si="210"/>
        <v>-16.098250463999609</v>
      </c>
      <c r="D95" s="18">
        <f t="shared" si="210"/>
        <v>3.8364673578278552</v>
      </c>
      <c r="E95" s="18">
        <f t="shared" si="210"/>
        <v>4.4712827042927783</v>
      </c>
      <c r="F95" s="18">
        <f t="shared" si="211"/>
        <v>2.8532722231585872</v>
      </c>
      <c r="H95" s="18">
        <f t="shared" si="212"/>
        <v>4.2592475328452784</v>
      </c>
      <c r="I95" s="18">
        <f t="shared" si="213"/>
        <v>4.2923322459619495</v>
      </c>
      <c r="J95" s="18">
        <f t="shared" si="214"/>
        <v>6.9710642664199574</v>
      </c>
      <c r="L95" t="str">
        <f t="shared" si="255"/>
        <v>51 Skilled agricultural and related trades</v>
      </c>
      <c r="M95" s="18">
        <f t="shared" si="215"/>
        <v>-0.40615771981441506</v>
      </c>
      <c r="N95" s="18">
        <f t="shared" si="215"/>
        <v>-16.61932904440452</v>
      </c>
      <c r="O95" s="18">
        <f t="shared" si="215"/>
        <v>3.7020034109451316</v>
      </c>
      <c r="P95" s="18">
        <f t="shared" si="215"/>
        <v>3.6450641461869271</v>
      </c>
      <c r="Q95" s="18">
        <f t="shared" si="216"/>
        <v>2.2628660697737946</v>
      </c>
      <c r="S95" s="18">
        <f t="shared" si="217"/>
        <v>3.6640404265444237</v>
      </c>
      <c r="T95" s="18">
        <f t="shared" si="218"/>
        <v>3.4927521858516331</v>
      </c>
      <c r="U95" s="18">
        <f t="shared" si="219"/>
        <v>5.978311470387121</v>
      </c>
      <c r="W95" t="str">
        <f t="shared" si="256"/>
        <v>51 Skilled agricultural and related trades</v>
      </c>
      <c r="X95" s="18">
        <f t="shared" si="220"/>
        <v>-3.1890189877804342</v>
      </c>
      <c r="Y95" s="18">
        <f t="shared" si="220"/>
        <v>-4.1094583792696042</v>
      </c>
      <c r="Z95" s="18">
        <f t="shared" si="220"/>
        <v>3.1817515283419251</v>
      </c>
      <c r="AA95" s="18">
        <f t="shared" si="220"/>
        <v>3.0781503241879893</v>
      </c>
      <c r="AB95" s="18">
        <f t="shared" si="221"/>
        <v>2.6457627286450291</v>
      </c>
      <c r="AD95" s="18">
        <f t="shared" si="222"/>
        <v>3.112672495704949</v>
      </c>
      <c r="AE95" s="18">
        <f t="shared" si="223"/>
        <v>4.2563501582067342</v>
      </c>
      <c r="AF95" s="18">
        <f t="shared" si="224"/>
        <v>6.1629538181946497</v>
      </c>
      <c r="AH95" t="str">
        <f t="shared" si="257"/>
        <v>51 Skilled agricultural and related trades</v>
      </c>
      <c r="AI95" s="18">
        <f t="shared" si="225"/>
        <v>-1.7931839011827821</v>
      </c>
      <c r="AJ95" s="18">
        <f t="shared" si="225"/>
        <v>-8.8486791568524126</v>
      </c>
      <c r="AK95" s="18">
        <f t="shared" si="225"/>
        <v>3.8616921612430577</v>
      </c>
      <c r="AL95" s="18">
        <f t="shared" si="225"/>
        <v>2.7879700480772707</v>
      </c>
      <c r="AM95" s="18">
        <f t="shared" si="226"/>
        <v>2.3508436624346984</v>
      </c>
      <c r="AO95" s="18">
        <f t="shared" si="227"/>
        <v>3.1446383691641655</v>
      </c>
      <c r="AP95" s="18">
        <f t="shared" si="228"/>
        <v>4.437750921855832</v>
      </c>
      <c r="AQ95" s="18">
        <f t="shared" si="229"/>
        <v>6.324989541079673</v>
      </c>
      <c r="AS95" t="str">
        <f t="shared" si="258"/>
        <v>51 Skilled agricultural and related trades</v>
      </c>
      <c r="AT95" s="18">
        <f t="shared" si="230"/>
        <v>-3.7757210079294334</v>
      </c>
      <c r="AU95" s="18">
        <f t="shared" si="230"/>
        <v>-15.409196943526993</v>
      </c>
      <c r="AV95" s="18">
        <f t="shared" si="230"/>
        <v>3.1850475000452461</v>
      </c>
      <c r="AW95" s="18">
        <f t="shared" si="230"/>
        <v>3.4381783961719981</v>
      </c>
      <c r="AX95" s="18">
        <f t="shared" si="231"/>
        <v>2.0677348474421375</v>
      </c>
      <c r="AZ95" s="18">
        <f t="shared" si="232"/>
        <v>3.3537325087850345</v>
      </c>
      <c r="BA95" s="18">
        <f t="shared" si="233"/>
        <v>4.0524132781374345</v>
      </c>
      <c r="BB95" s="18">
        <f t="shared" si="234"/>
        <v>6.1697887133167706</v>
      </c>
      <c r="BD95" t="str">
        <f t="shared" si="259"/>
        <v>51 Skilled agricultural and related trades</v>
      </c>
      <c r="BE95" s="18">
        <f t="shared" si="235"/>
        <v>-0.48084036072729708</v>
      </c>
      <c r="BF95" s="18">
        <f t="shared" si="235"/>
        <v>-24.506612637645809</v>
      </c>
      <c r="BG95" s="18">
        <f t="shared" si="235"/>
        <v>0.97749678524921002</v>
      </c>
      <c r="BH95" s="18">
        <f t="shared" si="235"/>
        <v>0.40032182391327442</v>
      </c>
      <c r="BI95" s="18">
        <f t="shared" si="236"/>
        <v>-1.196134633711543</v>
      </c>
      <c r="BK95" s="18">
        <f t="shared" si="237"/>
        <v>0.59234598101463032</v>
      </c>
      <c r="BL95" s="18">
        <f t="shared" si="238"/>
        <v>3.0490864150162</v>
      </c>
      <c r="BM95" s="18">
        <f t="shared" si="239"/>
        <v>3.4438794632613012</v>
      </c>
      <c r="BO95" t="str">
        <f t="shared" si="260"/>
        <v>51 Skilled agricultural and related trades</v>
      </c>
      <c r="BP95" s="18">
        <f t="shared" si="240"/>
        <v>-2.7178169879671366E-2</v>
      </c>
      <c r="BQ95" s="18">
        <f t="shared" si="240"/>
        <v>-28.037630651777679</v>
      </c>
      <c r="BR95" s="18">
        <f t="shared" si="240"/>
        <v>1.4189823761293408</v>
      </c>
      <c r="BS95" s="18">
        <f t="shared" si="240"/>
        <v>-0.72274152593161389</v>
      </c>
      <c r="BT95" s="18">
        <f t="shared" si="241"/>
        <v>-2.0481899203661391</v>
      </c>
      <c r="BV95" s="18">
        <f t="shared" si="242"/>
        <v>-1.3906650879180749E-2</v>
      </c>
      <c r="BW95" s="18">
        <f t="shared" si="243"/>
        <v>3.1671290776265293</v>
      </c>
      <c r="BX95" s="18">
        <f t="shared" si="244"/>
        <v>3.1581447470686586</v>
      </c>
      <c r="BZ95" t="str">
        <f t="shared" si="261"/>
        <v>51 Skilled agricultural and related trades</v>
      </c>
      <c r="CA95" s="18">
        <f t="shared" si="245"/>
        <v>-4.1816581223582006</v>
      </c>
      <c r="CB95" s="18">
        <f t="shared" si="245"/>
        <v>-7.0823388847792597</v>
      </c>
      <c r="CC95" s="18">
        <f t="shared" si="245"/>
        <v>-0.4143000426678034</v>
      </c>
      <c r="CD95" s="18">
        <f t="shared" si="245"/>
        <v>0.61996439659861569</v>
      </c>
      <c r="CE95" s="18">
        <f t="shared" si="246"/>
        <v>-0.20235392009450015</v>
      </c>
      <c r="CG95" s="18">
        <f t="shared" si="247"/>
        <v>0.27402155590503519</v>
      </c>
      <c r="CH95" s="18">
        <f t="shared" si="248"/>
        <v>2.5912480639548097</v>
      </c>
      <c r="CI95" s="18">
        <f t="shared" si="249"/>
        <v>2.783943186193949</v>
      </c>
      <c r="CK95" t="str">
        <f t="shared" si="262"/>
        <v>51 Skilled agricultural and related trades</v>
      </c>
      <c r="CL95" s="18">
        <f t="shared" si="250"/>
        <v>-5.3517021711411044</v>
      </c>
      <c r="CM95" s="18">
        <f t="shared" si="250"/>
        <v>-21.663929062168741</v>
      </c>
      <c r="CN95" s="18">
        <f t="shared" si="250"/>
        <v>-5.8903336817673786</v>
      </c>
      <c r="CO95" s="18">
        <f t="shared" si="250"/>
        <v>-7.3406724355620341</v>
      </c>
      <c r="CP95" s="18">
        <f t="shared" si="251"/>
        <v>-7.8619483008162128</v>
      </c>
      <c r="CR95" s="18">
        <f t="shared" si="252"/>
        <v>-6.8597268377605829</v>
      </c>
      <c r="CS95" s="18">
        <f t="shared" si="253"/>
        <v>1.4187789749814828</v>
      </c>
      <c r="CT95" s="18">
        <f t="shared" si="254"/>
        <v>-3.5695951697538364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1.9294518606186584</v>
      </c>
      <c r="C96" s="18">
        <f t="shared" si="210"/>
        <v>-28.358872186993079</v>
      </c>
      <c r="D96" s="18">
        <f t="shared" si="210"/>
        <v>4.7497255239694391</v>
      </c>
      <c r="E96" s="18">
        <f t="shared" si="210"/>
        <v>3.8396968619419658</v>
      </c>
      <c r="F96" s="18">
        <f t="shared" si="211"/>
        <v>1.7355090333129652</v>
      </c>
      <c r="H96" s="18">
        <f t="shared" si="212"/>
        <v>4.1421578948317439</v>
      </c>
      <c r="I96" s="18">
        <f t="shared" si="213"/>
        <v>3.0936238466143129</v>
      </c>
      <c r="J96" s="18">
        <f t="shared" si="214"/>
        <v>6.0617046592679413</v>
      </c>
      <c r="L96" t="str">
        <f t="shared" si="255"/>
        <v>52 Skilled metal, electrical and electronic trades</v>
      </c>
      <c r="M96" s="18">
        <f t="shared" si="215"/>
        <v>7.7647538753190748</v>
      </c>
      <c r="N96" s="18">
        <f t="shared" si="215"/>
        <v>-27.5033514490169</v>
      </c>
      <c r="O96" s="18">
        <f t="shared" si="215"/>
        <v>11.490639618292819</v>
      </c>
      <c r="P96" s="18">
        <f t="shared" si="215"/>
        <v>5.0666968020131709</v>
      </c>
      <c r="Q96" s="18">
        <f t="shared" si="216"/>
        <v>4.5797373995539514</v>
      </c>
      <c r="S96" s="18">
        <f t="shared" si="217"/>
        <v>7.1657945124929956</v>
      </c>
      <c r="T96" s="18">
        <f t="shared" si="218"/>
        <v>4.4047751561822501</v>
      </c>
      <c r="U96" s="18">
        <f t="shared" si="219"/>
        <v>9.1782376215156845</v>
      </c>
      <c r="W96" t="str">
        <f t="shared" si="256"/>
        <v>52 Skilled metal, electrical and electronic trades</v>
      </c>
      <c r="X96" s="18">
        <f t="shared" si="220"/>
        <v>-0.55134335923016087</v>
      </c>
      <c r="Y96" s="18">
        <f t="shared" si="220"/>
        <v>-18.955160634568347</v>
      </c>
      <c r="Z96" s="18">
        <f t="shared" si="220"/>
        <v>4.9254710721094774</v>
      </c>
      <c r="AA96" s="18">
        <f t="shared" si="220"/>
        <v>2.1452153927172812</v>
      </c>
      <c r="AB96" s="18">
        <f t="shared" si="221"/>
        <v>1.5270793940369565</v>
      </c>
      <c r="AD96" s="18">
        <f t="shared" si="222"/>
        <v>3.0636838556465928</v>
      </c>
      <c r="AE96" s="18">
        <f t="shared" si="223"/>
        <v>3.4175414083779554</v>
      </c>
      <c r="AF96" s="18">
        <f t="shared" si="224"/>
        <v>5.4856251441625981</v>
      </c>
      <c r="AH96" t="str">
        <f t="shared" si="257"/>
        <v>52 Skilled metal, electrical and electronic trades</v>
      </c>
      <c r="AI96" s="18">
        <f t="shared" si="225"/>
        <v>-3.2268927108921264</v>
      </c>
      <c r="AJ96" s="18">
        <f t="shared" si="225"/>
        <v>-15.464369948867706</v>
      </c>
      <c r="AK96" s="18">
        <f t="shared" si="225"/>
        <v>2.0420420597242028</v>
      </c>
      <c r="AL96" s="18">
        <f t="shared" si="225"/>
        <v>1.8973284419056879</v>
      </c>
      <c r="AM96" s="18">
        <f t="shared" si="226"/>
        <v>0.75931754601243906</v>
      </c>
      <c r="AO96" s="18">
        <f t="shared" si="227"/>
        <v>1.9455434968558949</v>
      </c>
      <c r="AP96" s="18">
        <f t="shared" si="228"/>
        <v>2.767600915466728</v>
      </c>
      <c r="AQ96" s="18">
        <f t="shared" si="229"/>
        <v>4.1533638957287788</v>
      </c>
      <c r="AS96" t="str">
        <f t="shared" si="258"/>
        <v>52 Skilled metal, electrical and electronic trades</v>
      </c>
      <c r="AT96" s="18">
        <f t="shared" si="230"/>
        <v>-2.012715345057714</v>
      </c>
      <c r="AU96" s="18">
        <f t="shared" si="230"/>
        <v>-11.34839573621117</v>
      </c>
      <c r="AV96" s="18">
        <f t="shared" si="230"/>
        <v>1.1683428368329585</v>
      </c>
      <c r="AW96" s="18">
        <f t="shared" si="230"/>
        <v>1.008347904136464</v>
      </c>
      <c r="AX96" s="18">
        <f t="shared" si="231"/>
        <v>0.23748318977623306</v>
      </c>
      <c r="AZ96" s="18">
        <f t="shared" si="232"/>
        <v>1.0616514144167422</v>
      </c>
      <c r="BA96" s="18">
        <f t="shared" si="233"/>
        <v>2.5981091964094816</v>
      </c>
      <c r="BB96" s="18">
        <f t="shared" si="234"/>
        <v>3.3566422105056892</v>
      </c>
      <c r="BD96" t="str">
        <f t="shared" si="259"/>
        <v>52 Skilled metal, electrical and electronic trades</v>
      </c>
      <c r="BE96" s="18">
        <f t="shared" si="235"/>
        <v>2.2441718353064521</v>
      </c>
      <c r="BF96" s="18">
        <f t="shared" si="235"/>
        <v>-15.242486600247107</v>
      </c>
      <c r="BG96" s="18">
        <f t="shared" si="235"/>
        <v>0.15755300389128646</v>
      </c>
      <c r="BH96" s="18">
        <f t="shared" si="235"/>
        <v>-0.43315227848649274</v>
      </c>
      <c r="BI96" s="18">
        <f t="shared" si="236"/>
        <v>-1.2478591617792079</v>
      </c>
      <c r="BK96" s="18">
        <f t="shared" si="237"/>
        <v>-0.2366386290146516</v>
      </c>
      <c r="BL96" s="18">
        <f t="shared" si="238"/>
        <v>2.0097533746758378</v>
      </c>
      <c r="BM96" s="18">
        <f t="shared" si="239"/>
        <v>1.8314215016680624</v>
      </c>
      <c r="BO96" t="str">
        <f t="shared" si="260"/>
        <v>52 Skilled metal, electrical and electronic trades</v>
      </c>
      <c r="BP96" s="18">
        <f t="shared" si="240"/>
        <v>1.068249965795709</v>
      </c>
      <c r="BQ96" s="18">
        <f t="shared" si="240"/>
        <v>-18.586935945140237</v>
      </c>
      <c r="BR96" s="18">
        <f t="shared" si="240"/>
        <v>-0.14643714849732481</v>
      </c>
      <c r="BS96" s="18">
        <f t="shared" si="240"/>
        <v>-1.534286690553166</v>
      </c>
      <c r="BT96" s="18">
        <f t="shared" si="241"/>
        <v>-2.2711833661106184</v>
      </c>
      <c r="BV96" s="18">
        <f t="shared" si="242"/>
        <v>-1.0738268034326648</v>
      </c>
      <c r="BW96" s="18">
        <f t="shared" si="243"/>
        <v>2.0648419243713079</v>
      </c>
      <c r="BX96" s="18">
        <f t="shared" si="244"/>
        <v>1.2747091442443903</v>
      </c>
      <c r="BZ96" t="str">
        <f t="shared" si="261"/>
        <v>52 Skilled metal, electrical and electronic trades</v>
      </c>
      <c r="CA96" s="18">
        <f t="shared" si="245"/>
        <v>-2.7564695332469635</v>
      </c>
      <c r="CB96" s="18">
        <f t="shared" si="245"/>
        <v>-11.008413628097802</v>
      </c>
      <c r="CC96" s="18">
        <f t="shared" si="245"/>
        <v>-3.8386996966708886</v>
      </c>
      <c r="CD96" s="18">
        <f t="shared" si="245"/>
        <v>-6.0459682406150295</v>
      </c>
      <c r="CE96" s="18">
        <f t="shared" si="246"/>
        <v>-5.6821157884531459</v>
      </c>
      <c r="CG96" s="18">
        <f t="shared" si="247"/>
        <v>-5.3158997404077146</v>
      </c>
      <c r="CH96" s="18">
        <f t="shared" si="248"/>
        <v>1.5168127752509752</v>
      </c>
      <c r="CI96" s="18">
        <f t="shared" si="249"/>
        <v>-2.4052938060404316</v>
      </c>
      <c r="CK96" t="str">
        <f t="shared" si="262"/>
        <v>52 Skilled metal, electrical and electronic trades</v>
      </c>
      <c r="CL96" s="18">
        <f t="shared" si="250"/>
        <v>-4.058909972540226</v>
      </c>
      <c r="CM96" s="18">
        <f t="shared" si="250"/>
        <v>-19.059790441374314</v>
      </c>
      <c r="CN96" s="18">
        <f t="shared" si="250"/>
        <v>-9.2065599006917012</v>
      </c>
      <c r="CO96" s="18">
        <f t="shared" si="250"/>
        <v>-4.5162677484667952</v>
      </c>
      <c r="CP96" s="18">
        <f t="shared" si="251"/>
        <v>-6.9731835042175172</v>
      </c>
      <c r="CR96" s="18">
        <f t="shared" si="252"/>
        <v>-6.1060200842560146</v>
      </c>
      <c r="CS96" s="18">
        <f t="shared" si="253"/>
        <v>1.2616718551194728</v>
      </c>
      <c r="CT96" s="18">
        <f t="shared" si="254"/>
        <v>-3.3958979779612819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-2.9606752325924135</v>
      </c>
      <c r="C97" s="18">
        <f t="shared" si="210"/>
        <v>-39.188212258097607</v>
      </c>
      <c r="D97" s="18">
        <f t="shared" si="210"/>
        <v>8.4746880027449123</v>
      </c>
      <c r="E97" s="18">
        <f t="shared" si="210"/>
        <v>0.62558269796872956</v>
      </c>
      <c r="F97" s="18">
        <f t="shared" si="211"/>
        <v>-0.17665494283009009</v>
      </c>
      <c r="H97" s="18">
        <f t="shared" si="212"/>
        <v>3.1767258422396472</v>
      </c>
      <c r="I97" s="18">
        <f t="shared" si="213"/>
        <v>3.1551367746785353</v>
      </c>
      <c r="J97" s="18">
        <f t="shared" si="214"/>
        <v>5.3716749727214186</v>
      </c>
      <c r="L97" t="str">
        <f t="shared" si="255"/>
        <v>53 Skilled construction and building trades</v>
      </c>
      <c r="M97" s="18">
        <f t="shared" si="215"/>
        <v>9.0209491792269105</v>
      </c>
      <c r="N97" s="18">
        <f t="shared" si="215"/>
        <v>-29.626321643967067</v>
      </c>
      <c r="O97" s="18">
        <f t="shared" si="215"/>
        <v>7.4887590686367078</v>
      </c>
      <c r="P97" s="18">
        <f t="shared" si="215"/>
        <v>3.8836627349445818</v>
      </c>
      <c r="Q97" s="18">
        <f t="shared" si="216"/>
        <v>2.4722157608217499</v>
      </c>
      <c r="S97" s="18">
        <f t="shared" si="217"/>
        <v>5.0717225358592355</v>
      </c>
      <c r="T97" s="18">
        <f t="shared" si="218"/>
        <v>3.6749747711068093</v>
      </c>
      <c r="U97" s="18">
        <f t="shared" si="219"/>
        <v>7.1526608592178187</v>
      </c>
      <c r="W97" t="str">
        <f t="shared" si="256"/>
        <v>53 Skilled construction and building trades</v>
      </c>
      <c r="X97" s="18">
        <f t="shared" si="220"/>
        <v>-0.40964218467198776</v>
      </c>
      <c r="Y97" s="18">
        <f t="shared" si="220"/>
        <v>-19.820239561173047</v>
      </c>
      <c r="Z97" s="18">
        <f t="shared" si="220"/>
        <v>4.7873232933579812</v>
      </c>
      <c r="AA97" s="18">
        <f t="shared" si="220"/>
        <v>1.3572232349440494</v>
      </c>
      <c r="AB97" s="18">
        <f t="shared" si="221"/>
        <v>0.92754760208184628</v>
      </c>
      <c r="AD97" s="18">
        <f t="shared" si="222"/>
        <v>2.4879292521204244</v>
      </c>
      <c r="AE97" s="18">
        <f t="shared" si="223"/>
        <v>3.3701118063954816</v>
      </c>
      <c r="AF97" s="18">
        <f t="shared" si="224"/>
        <v>5.0366145451639976</v>
      </c>
      <c r="AH97" t="str">
        <f t="shared" si="257"/>
        <v>53 Skilled construction and building trades</v>
      </c>
      <c r="AI97" s="18">
        <f t="shared" si="225"/>
        <v>4.6015504107928873</v>
      </c>
      <c r="AJ97" s="18">
        <f t="shared" si="225"/>
        <v>-12.707797902390027</v>
      </c>
      <c r="AK97" s="18">
        <f t="shared" si="225"/>
        <v>3.7145162332581361</v>
      </c>
      <c r="AL97" s="18">
        <f t="shared" si="225"/>
        <v>1.5864932150355671</v>
      </c>
      <c r="AM97" s="18">
        <f t="shared" si="226"/>
        <v>1.2822414688154593</v>
      </c>
      <c r="AO97" s="18">
        <f t="shared" si="227"/>
        <v>2.2909380041169047</v>
      </c>
      <c r="AP97" s="18">
        <f t="shared" si="228"/>
        <v>3.4331333318215362</v>
      </c>
      <c r="AQ97" s="18">
        <f t="shared" si="229"/>
        <v>4.9488942955153048</v>
      </c>
      <c r="AS97" t="str">
        <f t="shared" si="258"/>
        <v>53 Skilled construction and building trades</v>
      </c>
      <c r="AT97" s="18">
        <f t="shared" si="230"/>
        <v>2.9057667532903064</v>
      </c>
      <c r="AU97" s="18">
        <f t="shared" si="230"/>
        <v>-14.261060200726551</v>
      </c>
      <c r="AV97" s="18">
        <f t="shared" si="230"/>
        <v>4.1917376728571432</v>
      </c>
      <c r="AW97" s="18">
        <f t="shared" si="230"/>
        <v>0.77244956830446743</v>
      </c>
      <c r="AX97" s="18">
        <f t="shared" si="231"/>
        <v>0.80571789528463</v>
      </c>
      <c r="AZ97" s="18">
        <f t="shared" si="232"/>
        <v>1.8995588939030972</v>
      </c>
      <c r="BA97" s="18">
        <f t="shared" si="233"/>
        <v>3.2924113859831072</v>
      </c>
      <c r="BB97" s="18">
        <f t="shared" si="234"/>
        <v>4.5591257085981329</v>
      </c>
      <c r="BD97" t="str">
        <f t="shared" si="259"/>
        <v>53 Skilled construction and building trades</v>
      </c>
      <c r="BE97" s="18">
        <f t="shared" si="235"/>
        <v>5.6204919900540329</v>
      </c>
      <c r="BF97" s="18">
        <f t="shared" si="235"/>
        <v>-17.874028485678139</v>
      </c>
      <c r="BG97" s="18">
        <f t="shared" si="235"/>
        <v>0.77612455621671739</v>
      </c>
      <c r="BH97" s="18">
        <f t="shared" si="235"/>
        <v>-1.0348974730640781</v>
      </c>
      <c r="BI97" s="18">
        <f t="shared" si="236"/>
        <v>-1.6259393453239679</v>
      </c>
      <c r="BK97" s="18">
        <f t="shared" si="237"/>
        <v>-0.43486880920550197</v>
      </c>
      <c r="BL97" s="18">
        <f t="shared" si="238"/>
        <v>2.1881812939761103</v>
      </c>
      <c r="BM97" s="18">
        <f t="shared" si="239"/>
        <v>1.8697428475504596</v>
      </c>
      <c r="BO97" t="str">
        <f t="shared" si="260"/>
        <v>53 Skilled construction and building trades</v>
      </c>
      <c r="BP97" s="18">
        <f t="shared" si="240"/>
        <v>7.1076778431636178</v>
      </c>
      <c r="BQ97" s="18">
        <f t="shared" si="240"/>
        <v>-20.566388315553251</v>
      </c>
      <c r="BR97" s="18">
        <f t="shared" si="240"/>
        <v>2.792472246689881</v>
      </c>
      <c r="BS97" s="18">
        <f t="shared" si="240"/>
        <v>-0.56016294116466581</v>
      </c>
      <c r="BT97" s="18">
        <f t="shared" si="241"/>
        <v>-0.92514813937817353</v>
      </c>
      <c r="BV97" s="18">
        <f t="shared" si="242"/>
        <v>0.54505278480514452</v>
      </c>
      <c r="BW97" s="18">
        <f t="shared" si="243"/>
        <v>2.7997799010772262</v>
      </c>
      <c r="BX97" s="18">
        <f t="shared" si="244"/>
        <v>3.1748119833905797</v>
      </c>
      <c r="BZ97" t="str">
        <f t="shared" si="261"/>
        <v>53 Skilled construction and building trades</v>
      </c>
      <c r="CA97" s="18">
        <f t="shared" si="245"/>
        <v>0.99641976369719831</v>
      </c>
      <c r="CB97" s="18">
        <f t="shared" si="245"/>
        <v>-13.147058158798119</v>
      </c>
      <c r="CC97" s="18">
        <f t="shared" si="245"/>
        <v>-2.3818072666370815</v>
      </c>
      <c r="CD97" s="18">
        <f t="shared" si="245"/>
        <v>-3.5255925245026409</v>
      </c>
      <c r="CE97" s="18">
        <f t="shared" si="246"/>
        <v>-3.8033447936376641</v>
      </c>
      <c r="CG97" s="18">
        <f t="shared" si="247"/>
        <v>-3.1458276517426609</v>
      </c>
      <c r="CH97" s="18">
        <f t="shared" si="248"/>
        <v>1.8659197750480416</v>
      </c>
      <c r="CI97" s="18">
        <f t="shared" si="249"/>
        <v>-0.42088337121984898</v>
      </c>
      <c r="CK97" t="str">
        <f t="shared" si="262"/>
        <v>53 Skilled construction and building trades</v>
      </c>
      <c r="CL97" s="18">
        <f t="shared" si="250"/>
        <v>1.5916917678421294</v>
      </c>
      <c r="CM97" s="18">
        <f t="shared" si="250"/>
        <v>-18.967383336413135</v>
      </c>
      <c r="CN97" s="18">
        <f t="shared" si="250"/>
        <v>-12.274966498734074</v>
      </c>
      <c r="CO97" s="18">
        <f t="shared" si="250"/>
        <v>-15.594139080763902</v>
      </c>
      <c r="CP97" s="18">
        <f t="shared" si="251"/>
        <v>-14.788104517320955</v>
      </c>
      <c r="CR97" s="18">
        <f t="shared" si="252"/>
        <v>-14.501942017688696</v>
      </c>
      <c r="CS97" s="18">
        <f t="shared" si="253"/>
        <v>0.78060445685024238</v>
      </c>
      <c r="CT97" s="18">
        <f t="shared" si="254"/>
        <v>-9.6270925241088499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0.93046473901372551</v>
      </c>
      <c r="C98" s="18">
        <f t="shared" si="210"/>
        <v>-7.9952510222204847</v>
      </c>
      <c r="D98" s="18">
        <f t="shared" si="210"/>
        <v>5.2123376770197183</v>
      </c>
      <c r="E98" s="18">
        <f t="shared" si="210"/>
        <v>2.6705637647943536</v>
      </c>
      <c r="F98" s="18">
        <f t="shared" si="211"/>
        <v>2.7513866397310016</v>
      </c>
      <c r="H98" s="18">
        <f t="shared" si="212"/>
        <v>3.5109245970201153</v>
      </c>
      <c r="I98" s="18">
        <f t="shared" si="213"/>
        <v>3.3851362419337505</v>
      </c>
      <c r="J98" s="18">
        <f t="shared" si="214"/>
        <v>5.7880577728049554</v>
      </c>
      <c r="L98" t="str">
        <f t="shared" si="255"/>
        <v>54 Textiles, printing and other skilled trades</v>
      </c>
      <c r="M98" s="18">
        <f t="shared" si="215"/>
        <v>7.3766348991004316</v>
      </c>
      <c r="N98" s="18">
        <f t="shared" si="215"/>
        <v>9.0977570008303754</v>
      </c>
      <c r="O98" s="18">
        <f t="shared" si="215"/>
        <v>5.7658959346157834</v>
      </c>
      <c r="P98" s="18">
        <f t="shared" si="215"/>
        <v>4.4970670245850108</v>
      </c>
      <c r="Q98" s="18">
        <f t="shared" si="216"/>
        <v>5.1747693940673134</v>
      </c>
      <c r="S98" s="18">
        <f t="shared" si="217"/>
        <v>4.9183096237786161</v>
      </c>
      <c r="T98" s="18">
        <f t="shared" si="218"/>
        <v>4.0145076121224976</v>
      </c>
      <c r="U98" s="18">
        <f t="shared" si="219"/>
        <v>7.255478325414777</v>
      </c>
      <c r="W98" t="str">
        <f t="shared" si="256"/>
        <v>54 Textiles, printing and other skilled trades</v>
      </c>
      <c r="X98" s="18">
        <f t="shared" si="220"/>
        <v>-3.448804848294329</v>
      </c>
      <c r="Y98" s="18">
        <f t="shared" si="220"/>
        <v>12.186287379521277</v>
      </c>
      <c r="Z98" s="18">
        <f t="shared" si="220"/>
        <v>3.4808628320102342</v>
      </c>
      <c r="AA98" s="18">
        <f t="shared" si="220"/>
        <v>2.3778721908013223</v>
      </c>
      <c r="AB98" s="18">
        <f t="shared" si="221"/>
        <v>3.3103447384347895</v>
      </c>
      <c r="AD98" s="18">
        <f t="shared" si="222"/>
        <v>2.7442232163146008</v>
      </c>
      <c r="AE98" s="18">
        <f t="shared" si="223"/>
        <v>3.6855256826960447</v>
      </c>
      <c r="AF98" s="18">
        <f t="shared" si="224"/>
        <v>5.466597356283831</v>
      </c>
      <c r="AH98" t="str">
        <f t="shared" si="257"/>
        <v>54 Textiles, printing and other skilled trades</v>
      </c>
      <c r="AI98" s="18">
        <f t="shared" si="225"/>
        <v>-5.5908864139723509</v>
      </c>
      <c r="AJ98" s="18">
        <f t="shared" si="225"/>
        <v>25.619541272908066</v>
      </c>
      <c r="AK98" s="18">
        <f t="shared" si="225"/>
        <v>0.84210340146311236</v>
      </c>
      <c r="AL98" s="18">
        <f t="shared" si="225"/>
        <v>1.8566323140324581</v>
      </c>
      <c r="AM98" s="18">
        <f t="shared" si="226"/>
        <v>2.8779941940287213</v>
      </c>
      <c r="AO98" s="18">
        <f t="shared" si="227"/>
        <v>1.5173269691904911</v>
      </c>
      <c r="AP98" s="18">
        <f t="shared" si="228"/>
        <v>3.4115471344688508</v>
      </c>
      <c r="AQ98" s="18">
        <f t="shared" si="229"/>
        <v>4.3990835220717006</v>
      </c>
      <c r="AS98" t="str">
        <f t="shared" si="258"/>
        <v>54 Textiles, printing and other skilled trades</v>
      </c>
      <c r="AT98" s="18">
        <f t="shared" si="230"/>
        <v>-5.2672991412775154</v>
      </c>
      <c r="AU98" s="18">
        <f t="shared" si="230"/>
        <v>17.278988139765737</v>
      </c>
      <c r="AV98" s="18">
        <f t="shared" si="230"/>
        <v>1.8145786195210567</v>
      </c>
      <c r="AW98" s="18">
        <f t="shared" si="230"/>
        <v>1.5814544768727901</v>
      </c>
      <c r="AX98" s="18">
        <f t="shared" si="231"/>
        <v>2.5713083070123766</v>
      </c>
      <c r="AZ98" s="18">
        <f t="shared" si="232"/>
        <v>1.6591031547914081</v>
      </c>
      <c r="BA98" s="18">
        <f t="shared" si="233"/>
        <v>3.2746455879757663</v>
      </c>
      <c r="BB98" s="18">
        <f t="shared" si="234"/>
        <v>4.3770625427114851</v>
      </c>
      <c r="BD98" t="str">
        <f t="shared" si="259"/>
        <v>54 Textiles, printing and other skilled trades</v>
      </c>
      <c r="BE98" s="18">
        <f t="shared" si="235"/>
        <v>7.7207060857253929E-2</v>
      </c>
      <c r="BF98" s="18">
        <f t="shared" si="235"/>
        <v>-3.6944179709229252</v>
      </c>
      <c r="BG98" s="18">
        <f t="shared" si="235"/>
        <v>1.8324905907330047</v>
      </c>
      <c r="BH98" s="18">
        <f t="shared" si="235"/>
        <v>-0.13165153973209165</v>
      </c>
      <c r="BI98" s="18">
        <f t="shared" si="236"/>
        <v>0.25017121703276857</v>
      </c>
      <c r="BK98" s="18">
        <f t="shared" si="237"/>
        <v>0.51881663943436074</v>
      </c>
      <c r="BL98" s="18">
        <f t="shared" si="238"/>
        <v>2.4326242354854033</v>
      </c>
      <c r="BM98" s="18">
        <f t="shared" si="239"/>
        <v>2.8072231352591182</v>
      </c>
      <c r="BO98" t="str">
        <f t="shared" si="260"/>
        <v>54 Textiles, printing and other skilled trades</v>
      </c>
      <c r="BP98" s="18">
        <f t="shared" si="240"/>
        <v>-2.9936200848381</v>
      </c>
      <c r="BQ98" s="18">
        <f t="shared" si="240"/>
        <v>-5.2839719531596501</v>
      </c>
      <c r="BR98" s="18">
        <f t="shared" si="240"/>
        <v>-0.3428772232447419</v>
      </c>
      <c r="BS98" s="18">
        <f t="shared" si="240"/>
        <v>-0.65961681230415348</v>
      </c>
      <c r="BT98" s="18">
        <f t="shared" si="241"/>
        <v>-0.8565632805548451</v>
      </c>
      <c r="BV98" s="18">
        <f t="shared" si="242"/>
        <v>-0.55414896217960141</v>
      </c>
      <c r="BW98" s="18">
        <f t="shared" si="243"/>
        <v>2.2149940606274177</v>
      </c>
      <c r="BX98" s="18">
        <f t="shared" si="244"/>
        <v>1.8117123065993779</v>
      </c>
      <c r="BZ98" t="str">
        <f t="shared" si="261"/>
        <v>54 Textiles, printing and other skilled trades</v>
      </c>
      <c r="CA98" s="18">
        <f t="shared" si="245"/>
        <v>-4.4560961389024989</v>
      </c>
      <c r="CB98" s="18">
        <f t="shared" si="245"/>
        <v>-1.3290667071478413</v>
      </c>
      <c r="CC98" s="18">
        <f t="shared" si="245"/>
        <v>-2.5577911488564697</v>
      </c>
      <c r="CD98" s="18">
        <f t="shared" si="245"/>
        <v>-4.9533398953497398</v>
      </c>
      <c r="CE98" s="18">
        <f t="shared" si="246"/>
        <v>-3.9868230541259542</v>
      </c>
      <c r="CG98" s="18">
        <f t="shared" si="247"/>
        <v>-4.1614398423081784</v>
      </c>
      <c r="CH98" s="18">
        <f t="shared" si="248"/>
        <v>1.6915020833862648</v>
      </c>
      <c r="CI98" s="18">
        <f t="shared" si="249"/>
        <v>-1.3572852234151722</v>
      </c>
      <c r="CK98" t="str">
        <f t="shared" si="262"/>
        <v>54 Textiles, printing and other skilled trades</v>
      </c>
      <c r="CL98" s="18">
        <f t="shared" si="250"/>
        <v>-6.8514107007345721</v>
      </c>
      <c r="CM98" s="18">
        <f t="shared" si="250"/>
        <v>7.0169387775729009</v>
      </c>
      <c r="CN98" s="18">
        <f t="shared" si="250"/>
        <v>-11.137051540712372</v>
      </c>
      <c r="CO98" s="18">
        <f t="shared" si="250"/>
        <v>-3.6173504369607423</v>
      </c>
      <c r="CP98" s="18">
        <f t="shared" si="251"/>
        <v>-5.4165185722156561</v>
      </c>
      <c r="CR98" s="18">
        <f t="shared" si="252"/>
        <v>-6.1920856621227705</v>
      </c>
      <c r="CS98" s="18">
        <f t="shared" si="253"/>
        <v>1.1102397466042246</v>
      </c>
      <c r="CT98" s="18">
        <f t="shared" si="254"/>
        <v>-3.7520764891363467</v>
      </c>
    </row>
    <row r="99" spans="1:98" x14ac:dyDescent="0.2">
      <c r="A99" t="str">
        <f t="shared" si="209"/>
        <v>61 Caring personal service occupations</v>
      </c>
      <c r="B99" s="18">
        <f t="shared" si="210"/>
        <v>8.3257856436371966</v>
      </c>
      <c r="C99" s="18">
        <f t="shared" si="210"/>
        <v>1.2427577515424781</v>
      </c>
      <c r="D99" s="18">
        <f t="shared" si="210"/>
        <v>6.8993865019522094</v>
      </c>
      <c r="E99" s="18">
        <f t="shared" si="210"/>
        <v>6.049558344716699</v>
      </c>
      <c r="F99" s="18">
        <f t="shared" si="211"/>
        <v>6.006633346019763</v>
      </c>
      <c r="H99" s="18">
        <f t="shared" si="212"/>
        <v>6.3320810703558106</v>
      </c>
      <c r="I99" s="18">
        <f t="shared" si="213"/>
        <v>4.3437934976780834</v>
      </c>
      <c r="J99" s="18">
        <f t="shared" si="214"/>
        <v>8.5091010675610654</v>
      </c>
      <c r="L99" t="str">
        <f t="shared" si="255"/>
        <v>61 Caring personal service occupations</v>
      </c>
      <c r="M99" s="18">
        <f t="shared" si="215"/>
        <v>10.969167727509577</v>
      </c>
      <c r="N99" s="18">
        <f t="shared" si="215"/>
        <v>3.3908111941624464</v>
      </c>
      <c r="O99" s="18">
        <f t="shared" si="215"/>
        <v>7.3681680839401853</v>
      </c>
      <c r="P99" s="18">
        <f t="shared" si="215"/>
        <v>6.6770905875189301</v>
      </c>
      <c r="Q99" s="18">
        <f t="shared" si="216"/>
        <v>6.6837333755321415</v>
      </c>
      <c r="S99" s="18">
        <f t="shared" si="217"/>
        <v>6.9069540965867482</v>
      </c>
      <c r="T99" s="18">
        <f t="shared" si="218"/>
        <v>4.7023407289337849</v>
      </c>
      <c r="U99" s="18">
        <f t="shared" si="219"/>
        <v>9.1443636100111867</v>
      </c>
      <c r="W99" t="str">
        <f t="shared" si="256"/>
        <v>61 Caring personal service occupations</v>
      </c>
      <c r="X99" s="18">
        <f t="shared" si="220"/>
        <v>0.89422512671233356</v>
      </c>
      <c r="Y99" s="18">
        <f t="shared" si="220"/>
        <v>17.188386567461112</v>
      </c>
      <c r="Z99" s="18">
        <f t="shared" si="220"/>
        <v>3.1510687012312077</v>
      </c>
      <c r="AA99" s="18">
        <f t="shared" si="220"/>
        <v>2.626882921149587</v>
      </c>
      <c r="AB99" s="18">
        <f t="shared" si="221"/>
        <v>3.6463561958020252</v>
      </c>
      <c r="AD99" s="18">
        <f t="shared" si="222"/>
        <v>2.8013148695948509</v>
      </c>
      <c r="AE99" s="18">
        <f t="shared" si="223"/>
        <v>4.1782579457423807</v>
      </c>
      <c r="AF99" s="18">
        <f t="shared" si="224"/>
        <v>5.8953074905190306</v>
      </c>
      <c r="AH99" t="str">
        <f t="shared" si="257"/>
        <v>61 Caring personal service occupations</v>
      </c>
      <c r="AI99" s="18">
        <f t="shared" si="225"/>
        <v>-2.1252010424998358</v>
      </c>
      <c r="AJ99" s="18">
        <f t="shared" si="225"/>
        <v>18.98340541192125</v>
      </c>
      <c r="AK99" s="18">
        <f t="shared" si="225"/>
        <v>0.41376418520420177</v>
      </c>
      <c r="AL99" s="18">
        <f t="shared" si="225"/>
        <v>1.0286766841218542</v>
      </c>
      <c r="AM99" s="18">
        <f t="shared" si="226"/>
        <v>1.8723219060925667</v>
      </c>
      <c r="AO99" s="18">
        <f t="shared" si="227"/>
        <v>0.82328858661060433</v>
      </c>
      <c r="AP99" s="18">
        <f t="shared" si="228"/>
        <v>3.3260736589929341</v>
      </c>
      <c r="AQ99" s="18">
        <f t="shared" si="229"/>
        <v>3.8582873014718411</v>
      </c>
      <c r="AS99" t="str">
        <f t="shared" si="258"/>
        <v>61 Caring personal service occupations</v>
      </c>
      <c r="AT99" s="18">
        <f t="shared" si="230"/>
        <v>-0.18811262049089894</v>
      </c>
      <c r="AU99" s="18">
        <f t="shared" si="230"/>
        <v>17.135668539944948</v>
      </c>
      <c r="AV99" s="18">
        <f t="shared" si="230"/>
        <v>0.81952883511025032</v>
      </c>
      <c r="AW99" s="18">
        <f t="shared" si="230"/>
        <v>1.5944504291859118</v>
      </c>
      <c r="AX99" s="18">
        <f t="shared" si="231"/>
        <v>2.2573469260296797</v>
      </c>
      <c r="AZ99" s="18">
        <f t="shared" si="232"/>
        <v>1.3354836794353009</v>
      </c>
      <c r="BA99" s="18">
        <f t="shared" si="233"/>
        <v>3.4782416519062442</v>
      </c>
      <c r="BB99" s="18">
        <f t="shared" si="234"/>
        <v>4.3361097828157336</v>
      </c>
      <c r="BD99" t="str">
        <f t="shared" si="259"/>
        <v>61 Caring personal service occupations</v>
      </c>
      <c r="BE99" s="18">
        <f t="shared" si="235"/>
        <v>4.1355407184550996</v>
      </c>
      <c r="BF99" s="18">
        <f t="shared" si="235"/>
        <v>-4.7556693280612965</v>
      </c>
      <c r="BG99" s="18">
        <f t="shared" si="235"/>
        <v>2.1198782859582987</v>
      </c>
      <c r="BH99" s="18">
        <f t="shared" si="235"/>
        <v>0.84034833435362444</v>
      </c>
      <c r="BI99" s="18">
        <f t="shared" si="236"/>
        <v>0.8778625906514792</v>
      </c>
      <c r="BK99" s="18">
        <f t="shared" si="237"/>
        <v>1.2650669799305403</v>
      </c>
      <c r="BL99" s="18">
        <f t="shared" si="238"/>
        <v>3.3364387803548556</v>
      </c>
      <c r="BM99" s="18">
        <f t="shared" si="239"/>
        <v>4.1624066447806918</v>
      </c>
      <c r="BO99" t="str">
        <f t="shared" si="260"/>
        <v>61 Caring personal service occupations</v>
      </c>
      <c r="BP99" s="18">
        <f t="shared" si="240"/>
        <v>1.0464373920217263</v>
      </c>
      <c r="BQ99" s="18">
        <f t="shared" si="240"/>
        <v>-17.299628669177046</v>
      </c>
      <c r="BR99" s="18">
        <f t="shared" si="240"/>
        <v>1.2163101533486209</v>
      </c>
      <c r="BS99" s="18">
        <f t="shared" si="240"/>
        <v>-1.8919524566478052</v>
      </c>
      <c r="BT99" s="18">
        <f t="shared" si="241"/>
        <v>-1.9832285403596606</v>
      </c>
      <c r="BV99" s="18">
        <f t="shared" si="242"/>
        <v>-0.86661809488413066</v>
      </c>
      <c r="BW99" s="18">
        <f t="shared" si="243"/>
        <v>2.836441906514886</v>
      </c>
      <c r="BX99" s="18">
        <f t="shared" si="244"/>
        <v>2.2630012579165859</v>
      </c>
      <c r="BZ99" t="str">
        <f t="shared" si="261"/>
        <v>61 Caring personal service occupations</v>
      </c>
      <c r="CA99" s="18">
        <f t="shared" si="245"/>
        <v>-13.228376382927875</v>
      </c>
      <c r="CB99" s="18">
        <f t="shared" si="245"/>
        <v>-18.385994382411564</v>
      </c>
      <c r="CC99" s="18">
        <f t="shared" si="245"/>
        <v>-6.4658804748216063</v>
      </c>
      <c r="CD99" s="18">
        <f t="shared" si="245"/>
        <v>-2.9457668788300473</v>
      </c>
      <c r="CE99" s="18">
        <f t="shared" si="246"/>
        <v>-5.0931652748026357</v>
      </c>
      <c r="CG99" s="18">
        <f t="shared" si="247"/>
        <v>-4.133616902986315</v>
      </c>
      <c r="CH99" s="18">
        <f t="shared" si="248"/>
        <v>1.4040783052480688</v>
      </c>
      <c r="CI99" s="18">
        <f t="shared" si="249"/>
        <v>-1.7828245254843389</v>
      </c>
      <c r="CK99" t="str">
        <f t="shared" si="262"/>
        <v>61 Caring personal service occupations</v>
      </c>
      <c r="CL99" s="18">
        <f t="shared" si="250"/>
        <v>-5.594722207712155</v>
      </c>
      <c r="CM99" s="18">
        <f t="shared" si="250"/>
        <v>4.9453547083347704</v>
      </c>
      <c r="CN99" s="18">
        <f t="shared" si="250"/>
        <v>-4.3236920036181843</v>
      </c>
      <c r="CO99" s="18">
        <f t="shared" si="250"/>
        <v>-2.8758456783642528</v>
      </c>
      <c r="CP99" s="18">
        <f t="shared" si="251"/>
        <v>-2.8615632108054956</v>
      </c>
      <c r="CR99" s="18">
        <f t="shared" si="252"/>
        <v>-3.3608793240846091</v>
      </c>
      <c r="CS99" s="18">
        <f t="shared" si="253"/>
        <v>1.3614210937425986</v>
      </c>
      <c r="CT99" s="18">
        <f t="shared" si="254"/>
        <v>-1.2847603945292163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14.653507058527616</v>
      </c>
      <c r="C100" s="18">
        <f t="shared" si="210"/>
        <v>8.321353249136699</v>
      </c>
      <c r="D100" s="18">
        <f t="shared" si="210"/>
        <v>8.0320307855436646</v>
      </c>
      <c r="E100" s="18">
        <f t="shared" si="210"/>
        <v>6.1904253508990648</v>
      </c>
      <c r="F100" s="18">
        <f t="shared" si="211"/>
        <v>6.8951863738686336</v>
      </c>
      <c r="H100" s="18">
        <f t="shared" si="212"/>
        <v>6.8007789616903791</v>
      </c>
      <c r="I100" s="18">
        <f t="shared" si="213"/>
        <v>4.7032693722872221</v>
      </c>
      <c r="J100" s="18">
        <f t="shared" si="214"/>
        <v>9.0655870165707633</v>
      </c>
      <c r="L100" t="str">
        <f t="shared" si="255"/>
        <v>62 Leisure, travel and related personal service occupations</v>
      </c>
      <c r="M100" s="18">
        <f t="shared" si="215"/>
        <v>7.1559092316976214</v>
      </c>
      <c r="N100" s="18">
        <f t="shared" si="215"/>
        <v>-1.1931830616623618</v>
      </c>
      <c r="O100" s="18">
        <f t="shared" si="215"/>
        <v>5.9475134802792429</v>
      </c>
      <c r="P100" s="18">
        <f t="shared" si="215"/>
        <v>6.2447318809603081</v>
      </c>
      <c r="Q100" s="18">
        <f t="shared" si="216"/>
        <v>5.6713303503502566</v>
      </c>
      <c r="S100" s="18">
        <f t="shared" si="217"/>
        <v>6.1455665518820757</v>
      </c>
      <c r="T100" s="18">
        <f t="shared" si="218"/>
        <v>4.2845318016769385</v>
      </c>
      <c r="U100" s="18">
        <f t="shared" si="219"/>
        <v>8.3342925243030219</v>
      </c>
      <c r="W100" t="str">
        <f t="shared" si="256"/>
        <v>62 Leisure, travel and related personal service occupations</v>
      </c>
      <c r="X100" s="18">
        <f t="shared" si="220"/>
        <v>2.1665330038365127</v>
      </c>
      <c r="Y100" s="18">
        <f t="shared" si="220"/>
        <v>4.353954103740465</v>
      </c>
      <c r="Z100" s="18">
        <f t="shared" si="220"/>
        <v>4.4900245620823398</v>
      </c>
      <c r="AA100" s="18">
        <f t="shared" si="220"/>
        <v>3.5149690041228032</v>
      </c>
      <c r="AB100" s="18">
        <f t="shared" si="221"/>
        <v>3.871084105324063</v>
      </c>
      <c r="AD100" s="18">
        <f t="shared" si="222"/>
        <v>3.8389723303347001</v>
      </c>
      <c r="AE100" s="18">
        <f t="shared" si="223"/>
        <v>4.2546395668407566</v>
      </c>
      <c r="AF100" s="18">
        <f t="shared" si="224"/>
        <v>6.6529342935689462</v>
      </c>
      <c r="AH100" t="str">
        <f t="shared" si="257"/>
        <v>62 Leisure, travel and related personal service occupations</v>
      </c>
      <c r="AI100" s="18">
        <f t="shared" si="225"/>
        <v>1.2966785595124097</v>
      </c>
      <c r="AJ100" s="18">
        <f t="shared" si="225"/>
        <v>8.2194801349586797</v>
      </c>
      <c r="AK100" s="18">
        <f t="shared" si="225"/>
        <v>3.0253631455742447</v>
      </c>
      <c r="AL100" s="18">
        <f t="shared" si="225"/>
        <v>3.1996929033862198</v>
      </c>
      <c r="AM100" s="18">
        <f t="shared" si="226"/>
        <v>3.4518214123814062</v>
      </c>
      <c r="AO100" s="18">
        <f t="shared" si="227"/>
        <v>3.1415502327072131</v>
      </c>
      <c r="AP100" s="18">
        <f t="shared" si="228"/>
        <v>4.0571214496519792</v>
      </c>
      <c r="AQ100" s="18">
        <f t="shared" si="229"/>
        <v>6.0284724755149233</v>
      </c>
      <c r="AS100" t="str">
        <f t="shared" si="258"/>
        <v>62 Leisure, travel and related personal service occupations</v>
      </c>
      <c r="AT100" s="18">
        <f t="shared" si="230"/>
        <v>1.1029352139058313</v>
      </c>
      <c r="AU100" s="18">
        <f t="shared" si="230"/>
        <v>11.879773774197622</v>
      </c>
      <c r="AV100" s="18">
        <f t="shared" si="230"/>
        <v>3.7367525394226941</v>
      </c>
      <c r="AW100" s="18">
        <f t="shared" si="230"/>
        <v>3.4885696818803602</v>
      </c>
      <c r="AX100" s="18">
        <f t="shared" si="231"/>
        <v>4.0719439309957473</v>
      </c>
      <c r="AZ100" s="18">
        <f t="shared" si="232"/>
        <v>3.5712312574838201</v>
      </c>
      <c r="BA100" s="18">
        <f t="shared" si="233"/>
        <v>4.169819235317096</v>
      </c>
      <c r="BB100" s="18">
        <f t="shared" si="234"/>
        <v>6.4068073666191605</v>
      </c>
      <c r="BD100" t="str">
        <f t="shared" si="259"/>
        <v>62 Leisure, travel and related personal service occupations</v>
      </c>
      <c r="BE100" s="18">
        <f t="shared" si="235"/>
        <v>-0.80462092502946447</v>
      </c>
      <c r="BF100" s="18">
        <f t="shared" si="235"/>
        <v>-10.31199016223745</v>
      </c>
      <c r="BG100" s="18">
        <f t="shared" si="235"/>
        <v>0.43531358766939476</v>
      </c>
      <c r="BH100" s="18">
        <f t="shared" si="235"/>
        <v>-0.43433352217119303</v>
      </c>
      <c r="BI100" s="18">
        <f t="shared" si="236"/>
        <v>-0.81319182615053887</v>
      </c>
      <c r="BK100" s="18">
        <f t="shared" si="237"/>
        <v>-0.14529106412048964</v>
      </c>
      <c r="BL100" s="18">
        <f t="shared" si="238"/>
        <v>2.5072779853490879</v>
      </c>
      <c r="BM100" s="18">
        <f t="shared" si="239"/>
        <v>2.4048789591855746</v>
      </c>
      <c r="BO100" t="str">
        <f t="shared" si="260"/>
        <v>62 Leisure, travel and related personal service occupations</v>
      </c>
      <c r="BP100" s="18">
        <f t="shared" si="240"/>
        <v>-0.9949680446973086</v>
      </c>
      <c r="BQ100" s="18">
        <f t="shared" si="240"/>
        <v>-19.793896603621519</v>
      </c>
      <c r="BR100" s="18">
        <f t="shared" si="240"/>
        <v>0.21418939431399053</v>
      </c>
      <c r="BS100" s="18">
        <f t="shared" si="240"/>
        <v>-1.956286480883318</v>
      </c>
      <c r="BT100" s="18">
        <f t="shared" si="241"/>
        <v>-2.5143505282502421</v>
      </c>
      <c r="BV100" s="18">
        <f t="shared" si="242"/>
        <v>-1.2380686639774985</v>
      </c>
      <c r="BW100" s="18">
        <f t="shared" si="243"/>
        <v>2.5972438091950822</v>
      </c>
      <c r="BX100" s="18">
        <f t="shared" si="244"/>
        <v>1.7571612860853403</v>
      </c>
      <c r="BZ100" t="str">
        <f t="shared" si="261"/>
        <v>62 Leisure, travel and related personal service occupations</v>
      </c>
      <c r="CA100" s="18">
        <f t="shared" si="245"/>
        <v>-1.8819988575252355</v>
      </c>
      <c r="CB100" s="18">
        <f t="shared" si="245"/>
        <v>-15.925067074562694</v>
      </c>
      <c r="CC100" s="18">
        <f t="shared" si="245"/>
        <v>-1.5864039290147014</v>
      </c>
      <c r="CD100" s="18">
        <f t="shared" si="245"/>
        <v>-4.1887331938922472</v>
      </c>
      <c r="CE100" s="18">
        <f t="shared" si="246"/>
        <v>-4.1688408549704681</v>
      </c>
      <c r="CG100" s="18">
        <f t="shared" si="247"/>
        <v>-3.3290272429525203</v>
      </c>
      <c r="CH100" s="18">
        <f t="shared" si="248"/>
        <v>2.0409826011686283</v>
      </c>
      <c r="CI100" s="18">
        <f t="shared" si="249"/>
        <v>-0.30101049581633399</v>
      </c>
      <c r="CK100" t="str">
        <f t="shared" si="262"/>
        <v>62 Leisure, travel and related personal service occupations</v>
      </c>
      <c r="CL100" s="18">
        <f t="shared" si="250"/>
        <v>-6.1283372746827709</v>
      </c>
      <c r="CM100" s="18">
        <f t="shared" si="250"/>
        <v>0.92743024040622402</v>
      </c>
      <c r="CN100" s="18">
        <f t="shared" si="250"/>
        <v>-8.5223077800623663</v>
      </c>
      <c r="CO100" s="18">
        <f t="shared" si="250"/>
        <v>-4.5170406740791762</v>
      </c>
      <c r="CP100" s="18">
        <f t="shared" si="251"/>
        <v>-5.4600768104209552</v>
      </c>
      <c r="CR100" s="18">
        <f t="shared" si="252"/>
        <v>-5.8712451628804345</v>
      </c>
      <c r="CS100" s="18">
        <f t="shared" si="253"/>
        <v>1.1793053542346499</v>
      </c>
      <c r="CT100" s="18">
        <f t="shared" si="254"/>
        <v>-3.3938114583067946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14.097011404668525</v>
      </c>
      <c r="C101" s="18">
        <f t="shared" si="210"/>
        <v>-18.39749089561068</v>
      </c>
      <c r="D101" s="18">
        <f t="shared" si="210"/>
        <v>8.6723207171432559</v>
      </c>
      <c r="E101" s="18">
        <f t="shared" si="210"/>
        <v>5.0463634632551546</v>
      </c>
      <c r="F101" s="18">
        <f t="shared" si="211"/>
        <v>4.5037266357147221</v>
      </c>
      <c r="H101" s="18">
        <f t="shared" si="212"/>
        <v>6.2413699483418572</v>
      </c>
      <c r="I101" s="18">
        <f t="shared" si="213"/>
        <v>4.5092000797470444</v>
      </c>
      <c r="J101" s="18">
        <f t="shared" si="214"/>
        <v>8.5378425902870703</v>
      </c>
      <c r="L101" t="str">
        <f t="shared" si="255"/>
        <v>63 Community and civil enforcement occupations</v>
      </c>
      <c r="M101" s="18">
        <f t="shared" si="215"/>
        <v>4.7353604796311899</v>
      </c>
      <c r="N101" s="18">
        <f t="shared" si="215"/>
        <v>4.1197635967004542</v>
      </c>
      <c r="O101" s="18">
        <f t="shared" si="215"/>
        <v>3.2791232302572526</v>
      </c>
      <c r="P101" s="18">
        <f t="shared" si="215"/>
        <v>5.1767979455061619</v>
      </c>
      <c r="Q101" s="18">
        <f t="shared" si="216"/>
        <v>4.5140574671642453</v>
      </c>
      <c r="S101" s="18">
        <f t="shared" si="217"/>
        <v>4.5403967529591638</v>
      </c>
      <c r="T101" s="18">
        <f t="shared" si="218"/>
        <v>3.7083372136374138</v>
      </c>
      <c r="U101" s="18">
        <f t="shared" si="219"/>
        <v>6.7747665938203028</v>
      </c>
      <c r="W101" t="str">
        <f t="shared" si="256"/>
        <v>63 Community and civil enforcement occupations</v>
      </c>
      <c r="X101" s="18">
        <f t="shared" si="220"/>
        <v>-1.1277621805223625</v>
      </c>
      <c r="Y101" s="18">
        <f t="shared" si="220"/>
        <v>16.659072010614693</v>
      </c>
      <c r="Z101" s="18">
        <f t="shared" si="220"/>
        <v>2.9658660418241167</v>
      </c>
      <c r="AA101" s="18">
        <f t="shared" si="220"/>
        <v>2.4749029776270026</v>
      </c>
      <c r="AB101" s="18">
        <f t="shared" si="221"/>
        <v>3.46298491382937</v>
      </c>
      <c r="AD101" s="18">
        <f t="shared" si="222"/>
        <v>2.6382966667099828</v>
      </c>
      <c r="AE101" s="18">
        <f t="shared" si="223"/>
        <v>4.1327970456018104</v>
      </c>
      <c r="AF101" s="18">
        <f t="shared" si="224"/>
        <v>5.7514506130357468</v>
      </c>
      <c r="AH101" t="str">
        <f t="shared" si="257"/>
        <v>63 Community and civil enforcement occupations</v>
      </c>
      <c r="AI101" s="18">
        <f t="shared" si="225"/>
        <v>-3.2815808791165635</v>
      </c>
      <c r="AJ101" s="18">
        <f t="shared" si="225"/>
        <v>32.03936997417938</v>
      </c>
      <c r="AK101" s="18">
        <f t="shared" si="225"/>
        <v>-0.36088070122982652</v>
      </c>
      <c r="AL101" s="18">
        <f t="shared" si="225"/>
        <v>2.660322973157081</v>
      </c>
      <c r="AM101" s="18">
        <f t="shared" si="226"/>
        <v>3.3189405441217401</v>
      </c>
      <c r="AO101" s="18">
        <f t="shared" si="227"/>
        <v>1.643211282330248</v>
      </c>
      <c r="AP101" s="18">
        <f t="shared" si="228"/>
        <v>3.3643809903549649</v>
      </c>
      <c r="AQ101" s="18">
        <f t="shared" si="229"/>
        <v>4.4436052889375244</v>
      </c>
      <c r="AS101" t="str">
        <f t="shared" si="258"/>
        <v>63 Community and civil enforcement occupations</v>
      </c>
      <c r="AT101" s="18">
        <f t="shared" si="230"/>
        <v>-4.1019198412272306</v>
      </c>
      <c r="AU101" s="18">
        <f t="shared" si="230"/>
        <v>28.699916856763075</v>
      </c>
      <c r="AV101" s="18">
        <f t="shared" si="230"/>
        <v>-2.8203193497907786</v>
      </c>
      <c r="AW101" s="18">
        <f t="shared" si="230"/>
        <v>0.92584893359906051</v>
      </c>
      <c r="AX101" s="18">
        <f t="shared" si="231"/>
        <v>1.2668922449595721</v>
      </c>
      <c r="AZ101" s="18">
        <f t="shared" si="232"/>
        <v>-0.33865057085525896</v>
      </c>
      <c r="BA101" s="18">
        <f t="shared" si="233"/>
        <v>3.1133314560757741</v>
      </c>
      <c r="BB101" s="18">
        <f t="shared" si="234"/>
        <v>2.8948021080156261</v>
      </c>
      <c r="BD101" t="str">
        <f t="shared" si="259"/>
        <v>63 Community and civil enforcement occupations</v>
      </c>
      <c r="BE101" s="18">
        <f t="shared" si="235"/>
        <v>-6.8751357438306844</v>
      </c>
      <c r="BF101" s="18">
        <f t="shared" si="235"/>
        <v>39.741156849155715</v>
      </c>
      <c r="BG101" s="18">
        <f t="shared" si="235"/>
        <v>-6.3928842252006017</v>
      </c>
      <c r="BH101" s="18">
        <f t="shared" si="235"/>
        <v>1.2947931115045774</v>
      </c>
      <c r="BI101" s="18">
        <f t="shared" si="236"/>
        <v>0.83440546550228589</v>
      </c>
      <c r="BK101" s="18">
        <f t="shared" si="237"/>
        <v>-1.3354735422012931</v>
      </c>
      <c r="BL101" s="18">
        <f t="shared" si="238"/>
        <v>1.674840357627505</v>
      </c>
      <c r="BM101" s="18">
        <f t="shared" si="239"/>
        <v>0.6392089479281271</v>
      </c>
      <c r="BO101" t="str">
        <f t="shared" si="260"/>
        <v>63 Community and civil enforcement occupations</v>
      </c>
      <c r="BP101" s="18">
        <f t="shared" si="240"/>
        <v>-2.0441992505907169</v>
      </c>
      <c r="BQ101" s="18">
        <f t="shared" si="240"/>
        <v>16.53556067275894</v>
      </c>
      <c r="BR101" s="18">
        <f t="shared" si="240"/>
        <v>-3.3277700407921995</v>
      </c>
      <c r="BS101" s="18">
        <f t="shared" si="240"/>
        <v>0.33403199044623744</v>
      </c>
      <c r="BT101" s="18">
        <f t="shared" si="241"/>
        <v>0.10726878186628763</v>
      </c>
      <c r="BV101" s="18">
        <f t="shared" si="242"/>
        <v>-0.90172634714412725</v>
      </c>
      <c r="BW101" s="18">
        <f t="shared" si="243"/>
        <v>2.2380101026540089</v>
      </c>
      <c r="BX101" s="18">
        <f t="shared" si="244"/>
        <v>1.5886238462056834</v>
      </c>
      <c r="BZ101" t="str">
        <f t="shared" si="261"/>
        <v>63 Community and civil enforcement occupations</v>
      </c>
      <c r="CA101" s="18">
        <f t="shared" si="245"/>
        <v>-2.8974866332402427</v>
      </c>
      <c r="CB101" s="18">
        <f t="shared" si="245"/>
        <v>20.610393103437062</v>
      </c>
      <c r="CC101" s="18">
        <f t="shared" si="245"/>
        <v>-4.457464513677456</v>
      </c>
      <c r="CD101" s="18">
        <f t="shared" si="245"/>
        <v>-2.2863229232070736</v>
      </c>
      <c r="CE101" s="18">
        <f t="shared" si="246"/>
        <v>-1.6849211417495735</v>
      </c>
      <c r="CG101" s="18">
        <f t="shared" si="247"/>
        <v>-3.015464117973754</v>
      </c>
      <c r="CH101" s="18">
        <f t="shared" si="248"/>
        <v>1.8260541823041043</v>
      </c>
      <c r="CI101" s="18">
        <f t="shared" si="249"/>
        <v>-0.38636187606602146</v>
      </c>
      <c r="CK101" t="str">
        <f t="shared" si="262"/>
        <v>63 Community and civil enforcement occupations</v>
      </c>
      <c r="CL101" s="18">
        <f t="shared" si="250"/>
        <v>-11.184103479103136</v>
      </c>
      <c r="CM101" s="18">
        <f t="shared" si="250"/>
        <v>47.03403036885485</v>
      </c>
      <c r="CN101" s="18">
        <f t="shared" si="250"/>
        <v>-16.999289360071025</v>
      </c>
      <c r="CO101" s="18">
        <f t="shared" si="250"/>
        <v>-5.7372809769135831</v>
      </c>
      <c r="CP101" s="18">
        <f t="shared" si="251"/>
        <v>-6.859372598907254</v>
      </c>
      <c r="CR101" s="18">
        <f t="shared" si="252"/>
        <v>-9.6515765120497417</v>
      </c>
      <c r="CS101" s="18">
        <f t="shared" si="253"/>
        <v>0.67850704859737654</v>
      </c>
      <c r="CT101" s="18">
        <f t="shared" si="254"/>
        <v>-7.2203303702916717</v>
      </c>
    </row>
    <row r="102" spans="1:98" x14ac:dyDescent="0.2">
      <c r="A102" t="str">
        <f t="shared" si="209"/>
        <v>71 Sales occupations</v>
      </c>
      <c r="B102" s="18">
        <f t="shared" si="210"/>
        <v>5.1755294653079043</v>
      </c>
      <c r="C102" s="18">
        <f t="shared" si="210"/>
        <v>-12.27651445395388</v>
      </c>
      <c r="D102" s="18">
        <f t="shared" si="210"/>
        <v>3.7628949501178788</v>
      </c>
      <c r="E102" s="18">
        <f t="shared" si="210"/>
        <v>3.7897188832173079</v>
      </c>
      <c r="F102" s="18">
        <f t="shared" si="211"/>
        <v>2.6961948533082092</v>
      </c>
      <c r="H102" s="18">
        <f t="shared" si="212"/>
        <v>3.7807768017945387</v>
      </c>
      <c r="I102" s="18">
        <f t="shared" si="213"/>
        <v>3.1690524955189758</v>
      </c>
      <c r="J102" s="18">
        <f t="shared" si="214"/>
        <v>5.8361855083736369</v>
      </c>
      <c r="L102" t="str">
        <f t="shared" si="255"/>
        <v>71 Sales occupations</v>
      </c>
      <c r="M102" s="18">
        <f t="shared" si="215"/>
        <v>5.6455419879754887</v>
      </c>
      <c r="N102" s="18">
        <f t="shared" si="215"/>
        <v>-1.7676909858885148</v>
      </c>
      <c r="O102" s="18">
        <f t="shared" si="215"/>
        <v>5.4062869503597621</v>
      </c>
      <c r="P102" s="18">
        <f t="shared" si="215"/>
        <v>5.4430557279109726</v>
      </c>
      <c r="Q102" s="18">
        <f t="shared" si="216"/>
        <v>4.9658247539028144</v>
      </c>
      <c r="S102" s="18">
        <f t="shared" si="217"/>
        <v>5.4307980438349501</v>
      </c>
      <c r="T102" s="18">
        <f t="shared" si="218"/>
        <v>3.6024815093041118</v>
      </c>
      <c r="U102" s="18">
        <f t="shared" si="219"/>
        <v>7.3831921722389726</v>
      </c>
      <c r="W102" t="str">
        <f t="shared" si="256"/>
        <v>71 Sales occupations</v>
      </c>
      <c r="X102" s="18">
        <f t="shared" si="220"/>
        <v>-2.4866669067952096</v>
      </c>
      <c r="Y102" s="18">
        <f t="shared" si="220"/>
        <v>13.233807700536172</v>
      </c>
      <c r="Z102" s="18">
        <f t="shared" si="220"/>
        <v>1.5852773234850792</v>
      </c>
      <c r="AA102" s="18">
        <f t="shared" si="220"/>
        <v>2.6206646710426273</v>
      </c>
      <c r="AB102" s="18">
        <f t="shared" si="221"/>
        <v>2.9271357184341706</v>
      </c>
      <c r="AD102" s="18">
        <f t="shared" si="222"/>
        <v>2.2743682825303813</v>
      </c>
      <c r="AE102" s="18">
        <f t="shared" si="223"/>
        <v>3.3124808515762272</v>
      </c>
      <c r="AF102" s="18">
        <f t="shared" si="224"/>
        <v>4.8389139388163249</v>
      </c>
      <c r="AH102" t="str">
        <f t="shared" si="257"/>
        <v>71 Sales occupations</v>
      </c>
      <c r="AI102" s="18">
        <f t="shared" si="225"/>
        <v>-3.1921468633508088</v>
      </c>
      <c r="AJ102" s="18">
        <f t="shared" si="225"/>
        <v>16.744367561353425</v>
      </c>
      <c r="AK102" s="18">
        <f t="shared" si="225"/>
        <v>0.2372037266252125</v>
      </c>
      <c r="AL102" s="18">
        <f t="shared" si="225"/>
        <v>2.1936733100565764</v>
      </c>
      <c r="AM102" s="18">
        <f t="shared" si="226"/>
        <v>2.4268453155640302</v>
      </c>
      <c r="AO102" s="18">
        <f t="shared" si="227"/>
        <v>1.5373101592751404</v>
      </c>
      <c r="AP102" s="18">
        <f t="shared" si="228"/>
        <v>3.132412286027364</v>
      </c>
      <c r="AQ102" s="18">
        <f t="shared" si="229"/>
        <v>4.1693052234460515</v>
      </c>
      <c r="AS102" t="str">
        <f t="shared" si="258"/>
        <v>71 Sales occupations</v>
      </c>
      <c r="AT102" s="18">
        <f t="shared" si="230"/>
        <v>-3.6603838762180763</v>
      </c>
      <c r="AU102" s="18">
        <f t="shared" si="230"/>
        <v>11.721018489149015</v>
      </c>
      <c r="AV102" s="18">
        <f t="shared" si="230"/>
        <v>-0.22360687012986658</v>
      </c>
      <c r="AW102" s="18">
        <f t="shared" si="230"/>
        <v>1.9214493469716043</v>
      </c>
      <c r="AX102" s="18">
        <f t="shared" si="231"/>
        <v>1.8287968086732054</v>
      </c>
      <c r="AZ102" s="18">
        <f t="shared" si="232"/>
        <v>1.2013549864012152</v>
      </c>
      <c r="BA102" s="18">
        <f t="shared" si="233"/>
        <v>2.7612809494550694</v>
      </c>
      <c r="BB102" s="18">
        <f t="shared" si="234"/>
        <v>3.6042900789581722</v>
      </c>
      <c r="BD102" t="str">
        <f t="shared" si="259"/>
        <v>71 Sales occupations</v>
      </c>
      <c r="BE102" s="18">
        <f t="shared" si="235"/>
        <v>-1.0838392259922114</v>
      </c>
      <c r="BF102" s="18">
        <f t="shared" si="235"/>
        <v>-0.71723252797573078</v>
      </c>
      <c r="BG102" s="18">
        <f t="shared" si="235"/>
        <v>-0.29717202957303401</v>
      </c>
      <c r="BH102" s="18">
        <f t="shared" si="235"/>
        <v>2.2040360487096677E-2</v>
      </c>
      <c r="BI102" s="18">
        <f t="shared" si="236"/>
        <v>-0.12414225455091854</v>
      </c>
      <c r="BK102" s="18">
        <f t="shared" si="237"/>
        <v>-8.4477164094820534E-2</v>
      </c>
      <c r="BL102" s="18">
        <f t="shared" si="238"/>
        <v>2.4226293169042901</v>
      </c>
      <c r="BM102" s="18">
        <f t="shared" si="239"/>
        <v>2.3623151366563233</v>
      </c>
      <c r="BO102" t="str">
        <f t="shared" si="260"/>
        <v>71 Sales occupations</v>
      </c>
      <c r="BP102" s="18">
        <f t="shared" si="240"/>
        <v>-2.9454743340339928</v>
      </c>
      <c r="BQ102" s="18">
        <f t="shared" si="240"/>
        <v>-12.346310353749523</v>
      </c>
      <c r="BR102" s="18">
        <f t="shared" si="240"/>
        <v>-0.84553737077672775</v>
      </c>
      <c r="BS102" s="18">
        <f t="shared" si="240"/>
        <v>-1.9925134121147603</v>
      </c>
      <c r="BT102" s="18">
        <f t="shared" si="241"/>
        <v>-2.3195272396598243</v>
      </c>
      <c r="BV102" s="18">
        <f t="shared" si="242"/>
        <v>-1.6116698871195489</v>
      </c>
      <c r="BW102" s="18">
        <f t="shared" si="243"/>
        <v>2.4175154360462026</v>
      </c>
      <c r="BX102" s="18">
        <f t="shared" si="244"/>
        <v>1.3046525474863291</v>
      </c>
      <c r="BZ102" t="str">
        <f t="shared" si="261"/>
        <v>71 Sales occupations</v>
      </c>
      <c r="CA102" s="18">
        <f t="shared" si="245"/>
        <v>-4.1780247924625531</v>
      </c>
      <c r="CB102" s="18">
        <f t="shared" si="245"/>
        <v>-9.0806185091859568</v>
      </c>
      <c r="CC102" s="18">
        <f t="shared" si="245"/>
        <v>-5.0532012911646778</v>
      </c>
      <c r="CD102" s="18">
        <f t="shared" si="245"/>
        <v>-8.4349496970828497</v>
      </c>
      <c r="CE102" s="18">
        <f t="shared" si="246"/>
        <v>-7.4322478023572831</v>
      </c>
      <c r="CG102" s="18">
        <f t="shared" si="247"/>
        <v>-7.3212997854707691</v>
      </c>
      <c r="CH102" s="18">
        <f t="shared" si="248"/>
        <v>1.4230633350510669</v>
      </c>
      <c r="CI102" s="18">
        <f t="shared" si="249"/>
        <v>-3.8404352836605371</v>
      </c>
      <c r="CK102" t="str">
        <f t="shared" si="262"/>
        <v>71 Sales occupations</v>
      </c>
      <c r="CL102" s="18">
        <f t="shared" si="250"/>
        <v>-8.4299770184384286</v>
      </c>
      <c r="CM102" s="18">
        <f t="shared" si="250"/>
        <v>1.9154693594560346</v>
      </c>
      <c r="CN102" s="18">
        <f t="shared" si="250"/>
        <v>-11.784224656858022</v>
      </c>
      <c r="CO102" s="18">
        <f t="shared" si="250"/>
        <v>-6.6106876795225755</v>
      </c>
      <c r="CP102" s="18">
        <f t="shared" si="251"/>
        <v>-7.7568877284866833</v>
      </c>
      <c r="CR102" s="18">
        <f t="shared" si="252"/>
        <v>-8.3680623717007805</v>
      </c>
      <c r="CS102" s="18">
        <f t="shared" si="253"/>
        <v>0.83972513934666981</v>
      </c>
      <c r="CT102" s="18">
        <f t="shared" si="254"/>
        <v>-5.8753396581851529</v>
      </c>
    </row>
    <row r="103" spans="1:98" x14ac:dyDescent="0.2">
      <c r="A103" t="str">
        <f t="shared" si="209"/>
        <v>72 Customer service occupations</v>
      </c>
      <c r="B103" s="18">
        <f t="shared" si="210"/>
        <v>5.369324739242054</v>
      </c>
      <c r="C103" s="18">
        <f t="shared" si="210"/>
        <v>4.2722329366454259</v>
      </c>
      <c r="D103" s="18">
        <f t="shared" si="210"/>
        <v>12.638772259617138</v>
      </c>
      <c r="E103" s="18">
        <f t="shared" si="210"/>
        <v>6.4569888010263199</v>
      </c>
      <c r="F103" s="18">
        <f t="shared" si="211"/>
        <v>8.2111156173083177</v>
      </c>
      <c r="H103" s="18">
        <f t="shared" si="212"/>
        <v>8.478937089063221</v>
      </c>
      <c r="I103" s="18">
        <f t="shared" si="213"/>
        <v>4.5566108705737518</v>
      </c>
      <c r="J103" s="18">
        <f t="shared" si="214"/>
        <v>10.282215959144448</v>
      </c>
      <c r="L103" t="str">
        <f t="shared" si="255"/>
        <v>72 Customer service occupations</v>
      </c>
      <c r="M103" s="18">
        <f t="shared" si="215"/>
        <v>8.5819781405015014</v>
      </c>
      <c r="N103" s="18">
        <f t="shared" si="215"/>
        <v>5.9628076899143956</v>
      </c>
      <c r="O103" s="18">
        <f t="shared" si="215"/>
        <v>10.959710811817192</v>
      </c>
      <c r="P103" s="18">
        <f t="shared" si="215"/>
        <v>6.060632903424068</v>
      </c>
      <c r="Q103" s="18">
        <f t="shared" si="216"/>
        <v>7.5616947496280895</v>
      </c>
      <c r="S103" s="18">
        <f t="shared" si="217"/>
        <v>7.6691410295017137</v>
      </c>
      <c r="T103" s="18">
        <f t="shared" si="218"/>
        <v>4.4927908136544792</v>
      </c>
      <c r="U103" s="18">
        <f t="shared" si="219"/>
        <v>9.6141337101614432</v>
      </c>
      <c r="W103" t="str">
        <f t="shared" si="256"/>
        <v>72 Customer service occupations</v>
      </c>
      <c r="X103" s="18">
        <f t="shared" si="220"/>
        <v>0.33783390302335459</v>
      </c>
      <c r="Y103" s="18">
        <f t="shared" si="220"/>
        <v>19.53994818898288</v>
      </c>
      <c r="Z103" s="18">
        <f t="shared" si="220"/>
        <v>6.9495141603641342</v>
      </c>
      <c r="AA103" s="18">
        <f t="shared" si="220"/>
        <v>3.1823610759982301</v>
      </c>
      <c r="AB103" s="18">
        <f t="shared" si="221"/>
        <v>5.3092112192982377</v>
      </c>
      <c r="AD103" s="18">
        <f t="shared" si="222"/>
        <v>4.4230994458812178</v>
      </c>
      <c r="AE103" s="18">
        <f t="shared" si="223"/>
        <v>3.9744464886415365</v>
      </c>
      <c r="AF103" s="18">
        <f t="shared" si="224"/>
        <v>6.8678212331523492</v>
      </c>
      <c r="AH103" t="str">
        <f t="shared" si="257"/>
        <v>72 Customer service occupations</v>
      </c>
      <c r="AI103" s="18">
        <f t="shared" si="225"/>
        <v>0.58691156017256496</v>
      </c>
      <c r="AJ103" s="18">
        <f t="shared" si="225"/>
        <v>25.700659575777895</v>
      </c>
      <c r="AK103" s="18">
        <f t="shared" si="225"/>
        <v>7.2094881693666402</v>
      </c>
      <c r="AL103" s="18">
        <f t="shared" si="225"/>
        <v>3.547006263696173</v>
      </c>
      <c r="AM103" s="18">
        <f t="shared" si="226"/>
        <v>5.9540218072660078</v>
      </c>
      <c r="AO103" s="18">
        <f t="shared" si="227"/>
        <v>4.7537162523278553</v>
      </c>
      <c r="AP103" s="18">
        <f t="shared" si="228"/>
        <v>4.1240863704644859</v>
      </c>
      <c r="AQ103" s="18">
        <f t="shared" si="229"/>
        <v>7.2075802094629937</v>
      </c>
      <c r="AS103" t="str">
        <f t="shared" si="258"/>
        <v>72 Customer service occupations</v>
      </c>
      <c r="AT103" s="18">
        <f t="shared" si="230"/>
        <v>-0.98275891677368499</v>
      </c>
      <c r="AU103" s="18">
        <f t="shared" si="230"/>
        <v>9.5490081155716453</v>
      </c>
      <c r="AV103" s="18">
        <f t="shared" si="230"/>
        <v>6.4437178003720286</v>
      </c>
      <c r="AW103" s="18">
        <f t="shared" si="230"/>
        <v>2.0740567455769687</v>
      </c>
      <c r="AX103" s="18">
        <f t="shared" si="231"/>
        <v>3.8777773636410551</v>
      </c>
      <c r="AZ103" s="18">
        <f t="shared" si="232"/>
        <v>3.5103066538259453</v>
      </c>
      <c r="BA103" s="18">
        <f t="shared" si="233"/>
        <v>3.4647072708517745</v>
      </c>
      <c r="BB103" s="18">
        <f t="shared" si="234"/>
        <v>5.8453800192747707</v>
      </c>
      <c r="BD103" t="str">
        <f t="shared" si="259"/>
        <v>72 Customer service occupations</v>
      </c>
      <c r="BE103" s="18">
        <f t="shared" si="235"/>
        <v>2.6053522394025475</v>
      </c>
      <c r="BF103" s="18">
        <f t="shared" si="235"/>
        <v>0.19433195663551839</v>
      </c>
      <c r="BG103" s="18">
        <f t="shared" si="235"/>
        <v>5.8991319610299131</v>
      </c>
      <c r="BH103" s="18">
        <f t="shared" si="235"/>
        <v>1.3940268535751477</v>
      </c>
      <c r="BI103" s="18">
        <f t="shared" si="236"/>
        <v>2.7044601928562395</v>
      </c>
      <c r="BK103" s="18">
        <f t="shared" si="237"/>
        <v>2.8740207755112879</v>
      </c>
      <c r="BL103" s="18">
        <f t="shared" si="238"/>
        <v>3.041986243866468</v>
      </c>
      <c r="BM103" s="18">
        <f t="shared" si="239"/>
        <v>5.0611003343303151</v>
      </c>
      <c r="BO103" t="str">
        <f t="shared" si="260"/>
        <v>72 Customer service occupations</v>
      </c>
      <c r="BP103" s="18">
        <f t="shared" si="240"/>
        <v>1.8503975387610616</v>
      </c>
      <c r="BQ103" s="18">
        <f t="shared" si="240"/>
        <v>-11.702205867476101</v>
      </c>
      <c r="BR103" s="18">
        <f t="shared" si="240"/>
        <v>5.647272463837405</v>
      </c>
      <c r="BS103" s="18">
        <f t="shared" si="240"/>
        <v>-0.32113142120697713</v>
      </c>
      <c r="BT103" s="18">
        <f t="shared" si="241"/>
        <v>0.74059663551326871</v>
      </c>
      <c r="BV103" s="18">
        <f t="shared" si="242"/>
        <v>1.6298995369168345</v>
      </c>
      <c r="BW103" s="18">
        <f t="shared" si="243"/>
        <v>3.2357029460959197</v>
      </c>
      <c r="BX103" s="18">
        <f t="shared" si="244"/>
        <v>4.323250029934278</v>
      </c>
      <c r="BZ103" t="str">
        <f t="shared" si="261"/>
        <v>72 Customer service occupations</v>
      </c>
      <c r="CA103" s="18">
        <f t="shared" si="245"/>
        <v>-1.5505703619159594</v>
      </c>
      <c r="CB103" s="18">
        <f t="shared" si="245"/>
        <v>-2.1236179726138782</v>
      </c>
      <c r="CC103" s="18">
        <f t="shared" si="245"/>
        <v>1.7955991582467856</v>
      </c>
      <c r="CD103" s="18">
        <f t="shared" si="245"/>
        <v>-2.0025729716304119</v>
      </c>
      <c r="CE103" s="18">
        <f t="shared" si="246"/>
        <v>-0.83878181470263824</v>
      </c>
      <c r="CG103" s="18">
        <f t="shared" si="247"/>
        <v>-0.7525288169534794</v>
      </c>
      <c r="CH103" s="18">
        <f t="shared" si="248"/>
        <v>2.0038988430621796</v>
      </c>
      <c r="CI103" s="18">
        <f t="shared" si="249"/>
        <v>1.441775697354486</v>
      </c>
      <c r="CK103" t="str">
        <f t="shared" si="262"/>
        <v>72 Customer service occupations</v>
      </c>
      <c r="CL103" s="18">
        <f t="shared" si="250"/>
        <v>-0.13066610342787888</v>
      </c>
      <c r="CM103" s="18">
        <f t="shared" si="250"/>
        <v>18.868077173632525</v>
      </c>
      <c r="CN103" s="18">
        <f t="shared" si="250"/>
        <v>1.1590392628728408</v>
      </c>
      <c r="CO103" s="18">
        <f t="shared" si="250"/>
        <v>-4.0029376670935868E-2</v>
      </c>
      <c r="CP103" s="18">
        <f t="shared" si="251"/>
        <v>1.4254328390515436</v>
      </c>
      <c r="CR103" s="18">
        <f t="shared" si="252"/>
        <v>0.35807257872124687</v>
      </c>
      <c r="CS103" s="18">
        <f t="shared" si="253"/>
        <v>2.0823436034827614</v>
      </c>
      <c r="CT103" s="18">
        <f t="shared" si="254"/>
        <v>2.3524400695912995</v>
      </c>
    </row>
    <row r="104" spans="1:98" x14ac:dyDescent="0.2">
      <c r="A104" t="str">
        <f t="shared" si="209"/>
        <v>81 Process, plant and machine operatives</v>
      </c>
      <c r="B104" s="18">
        <f t="shared" si="210"/>
        <v>7.6046158089519533</v>
      </c>
      <c r="C104" s="18">
        <f t="shared" si="210"/>
        <v>-13.66166533962061</v>
      </c>
      <c r="D104" s="18">
        <f t="shared" si="210"/>
        <v>10.88218297140331</v>
      </c>
      <c r="E104" s="18">
        <f t="shared" si="210"/>
        <v>8.2760922909258738</v>
      </c>
      <c r="F104" s="18">
        <f t="shared" si="211"/>
        <v>7.5511082865491019</v>
      </c>
      <c r="H104" s="18">
        <f t="shared" si="212"/>
        <v>9.1379113714707074</v>
      </c>
      <c r="I104" s="18">
        <f t="shared" si="213"/>
        <v>5.365238469560718</v>
      </c>
      <c r="J104" s="18">
        <f t="shared" si="214"/>
        <v>11.180011028826131</v>
      </c>
      <c r="L104" t="str">
        <f t="shared" si="255"/>
        <v>81 Process, plant and machine operatives</v>
      </c>
      <c r="M104" s="18">
        <f t="shared" si="215"/>
        <v>8.8819011271551673</v>
      </c>
      <c r="N104" s="18">
        <f t="shared" si="215"/>
        <v>-16.426551075435658</v>
      </c>
      <c r="O104" s="18">
        <f t="shared" si="215"/>
        <v>12.623833131167261</v>
      </c>
      <c r="P104" s="18">
        <f t="shared" si="215"/>
        <v>6.6487054451463079</v>
      </c>
      <c r="Q104" s="18">
        <f t="shared" si="216"/>
        <v>6.8405175224037107</v>
      </c>
      <c r="S104" s="18">
        <f t="shared" si="217"/>
        <v>8.6043348812298035</v>
      </c>
      <c r="T104" s="18">
        <f t="shared" si="218"/>
        <v>4.8392574329845672</v>
      </c>
      <c r="U104" s="18">
        <f t="shared" si="219"/>
        <v>10.515647043913855</v>
      </c>
      <c r="W104" t="str">
        <f t="shared" si="256"/>
        <v>81 Process, plant and machine operatives</v>
      </c>
      <c r="X104" s="18">
        <f t="shared" si="220"/>
        <v>-0.14770301658406648</v>
      </c>
      <c r="Y104" s="18">
        <f t="shared" si="220"/>
        <v>-4.2547973750706181</v>
      </c>
      <c r="Z104" s="18">
        <f t="shared" si="220"/>
        <v>10.878914856305721</v>
      </c>
      <c r="AA104" s="18">
        <f t="shared" si="220"/>
        <v>5.563034087056451</v>
      </c>
      <c r="AB104" s="18">
        <f t="shared" si="221"/>
        <v>6.5442535846458094</v>
      </c>
      <c r="AD104" s="18">
        <f t="shared" si="222"/>
        <v>7.3060557473563659</v>
      </c>
      <c r="AE104" s="18">
        <f t="shared" si="223"/>
        <v>5.0089124612470837</v>
      </c>
      <c r="AF104" s="18">
        <f t="shared" si="224"/>
        <v>9.611586815012263</v>
      </c>
      <c r="AH104" t="str">
        <f t="shared" si="257"/>
        <v>81 Process, plant and machine operatives</v>
      </c>
      <c r="AI104" s="18">
        <f t="shared" si="225"/>
        <v>-0.68494606825191262</v>
      </c>
      <c r="AJ104" s="18">
        <f t="shared" si="225"/>
        <v>-3.544703101102431</v>
      </c>
      <c r="AK104" s="18">
        <f t="shared" si="225"/>
        <v>8.8246637732065647</v>
      </c>
      <c r="AL104" s="18">
        <f t="shared" si="225"/>
        <v>3.2536684166992513</v>
      </c>
      <c r="AM104" s="18">
        <f t="shared" si="226"/>
        <v>4.5174014156828424</v>
      </c>
      <c r="AO104" s="18">
        <f t="shared" si="227"/>
        <v>5.0782355363509613</v>
      </c>
      <c r="AP104" s="18">
        <f t="shared" si="228"/>
        <v>3.9012231344573989</v>
      </c>
      <c r="AQ104" s="18">
        <f t="shared" si="229"/>
        <v>7.3009199859439988</v>
      </c>
      <c r="AS104" t="str">
        <f t="shared" si="258"/>
        <v>81 Process, plant and machine operatives</v>
      </c>
      <c r="AT104" s="18">
        <f t="shared" si="230"/>
        <v>-2.5767102910428719</v>
      </c>
      <c r="AU104" s="18">
        <f t="shared" si="230"/>
        <v>-7.1269946932449475</v>
      </c>
      <c r="AV104" s="18">
        <f t="shared" si="230"/>
        <v>8.2949824425193377</v>
      </c>
      <c r="AW104" s="18">
        <f t="shared" si="230"/>
        <v>3.1251651205484565</v>
      </c>
      <c r="AX104" s="18">
        <f t="shared" si="231"/>
        <v>4.0306013753784509</v>
      </c>
      <c r="AZ104" s="18">
        <f t="shared" si="232"/>
        <v>4.8204169847823053</v>
      </c>
      <c r="BA104" s="18">
        <f t="shared" si="233"/>
        <v>3.8609632795072235</v>
      </c>
      <c r="BB104" s="18">
        <f t="shared" si="234"/>
        <v>7.0832123498101307</v>
      </c>
      <c r="BD104" t="str">
        <f t="shared" si="259"/>
        <v>81 Process, plant and machine operatives</v>
      </c>
      <c r="BE104" s="18">
        <f t="shared" si="235"/>
        <v>2.824993250526453</v>
      </c>
      <c r="BF104" s="18">
        <f t="shared" si="235"/>
        <v>-12.837227084013547</v>
      </c>
      <c r="BG104" s="18">
        <f t="shared" si="235"/>
        <v>7.1940550647592083</v>
      </c>
      <c r="BH104" s="18">
        <f t="shared" si="235"/>
        <v>1.4583015894860996</v>
      </c>
      <c r="BI104" s="18">
        <f t="shared" si="236"/>
        <v>2.2418681309406052</v>
      </c>
      <c r="BK104" s="18">
        <f t="shared" si="237"/>
        <v>3.3352811425274353</v>
      </c>
      <c r="BL104" s="18">
        <f t="shared" si="238"/>
        <v>2.912196940580225</v>
      </c>
      <c r="BM104" s="18">
        <f t="shared" si="239"/>
        <v>5.3133561756253389</v>
      </c>
      <c r="BO104" t="str">
        <f t="shared" si="260"/>
        <v>81 Process, plant and machine operatives</v>
      </c>
      <c r="BP104" s="18">
        <f t="shared" si="240"/>
        <v>1.3810295402627792</v>
      </c>
      <c r="BQ104" s="18">
        <f t="shared" si="240"/>
        <v>-18.444033780995905</v>
      </c>
      <c r="BR104" s="18">
        <f t="shared" si="240"/>
        <v>7.0517602912607558</v>
      </c>
      <c r="BS104" s="18">
        <f t="shared" si="240"/>
        <v>-5.1734102132483528E-2</v>
      </c>
      <c r="BT104" s="18">
        <f t="shared" si="241"/>
        <v>0.82624417669894257</v>
      </c>
      <c r="BV104" s="18">
        <f t="shared" si="242"/>
        <v>2.2621172054801075</v>
      </c>
      <c r="BW104" s="18">
        <f t="shared" si="243"/>
        <v>3.0458553147174827</v>
      </c>
      <c r="BX104" s="18">
        <f t="shared" si="244"/>
        <v>4.6136490297705723</v>
      </c>
      <c r="BZ104" t="str">
        <f t="shared" si="261"/>
        <v>81 Process, plant and machine operatives</v>
      </c>
      <c r="CA104" s="18">
        <f t="shared" si="245"/>
        <v>-2.3223526414357543</v>
      </c>
      <c r="CB104" s="18">
        <f t="shared" si="245"/>
        <v>-13.1978932187781</v>
      </c>
      <c r="CC104" s="18">
        <f t="shared" si="245"/>
        <v>1.6221247202999667</v>
      </c>
      <c r="CD104" s="18">
        <f t="shared" si="245"/>
        <v>-6.6708393771485852</v>
      </c>
      <c r="CE104" s="18">
        <f t="shared" si="246"/>
        <v>-4.5880380647042802</v>
      </c>
      <c r="CG104" s="18">
        <f t="shared" si="247"/>
        <v>-3.9845775834739139</v>
      </c>
      <c r="CH104" s="18">
        <f t="shared" si="248"/>
        <v>1.9309869421783699</v>
      </c>
      <c r="CI104" s="18">
        <f t="shared" si="249"/>
        <v>-0.88121757223232899</v>
      </c>
      <c r="CK104" t="str">
        <f t="shared" si="262"/>
        <v>81 Process, plant and machine operatives</v>
      </c>
      <c r="CL104" s="18">
        <f t="shared" si="250"/>
        <v>-8.5346420669764953</v>
      </c>
      <c r="CM104" s="18">
        <f t="shared" si="250"/>
        <v>-11.433595150536702</v>
      </c>
      <c r="CN104" s="18">
        <f t="shared" si="250"/>
        <v>-15.207164482327295</v>
      </c>
      <c r="CO104" s="18">
        <f t="shared" si="250"/>
        <v>-8.008483944080103</v>
      </c>
      <c r="CP104" s="18">
        <f t="shared" si="251"/>
        <v>-10.533816635210602</v>
      </c>
      <c r="CR104" s="18">
        <f t="shared" si="252"/>
        <v>-10.473507403423687</v>
      </c>
      <c r="CS104" s="18">
        <f t="shared" si="253"/>
        <v>0.6897236662148476</v>
      </c>
      <c r="CT104" s="18">
        <f t="shared" si="254"/>
        <v>-7.7367747847690405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15.40015778714594</v>
      </c>
      <c r="C105" s="18">
        <f t="shared" si="210"/>
        <v>-25.812849687033111</v>
      </c>
      <c r="D105" s="18">
        <f t="shared" si="210"/>
        <v>12.427000513049302</v>
      </c>
      <c r="E105" s="18">
        <f t="shared" si="210"/>
        <v>6.6282093229544703</v>
      </c>
      <c r="F105" s="18">
        <f t="shared" si="211"/>
        <v>5.9772596870908634</v>
      </c>
      <c r="H105" s="18">
        <f t="shared" si="212"/>
        <v>8.5271217633745557</v>
      </c>
      <c r="I105" s="18">
        <f t="shared" si="213"/>
        <v>5.7842830175398152</v>
      </c>
      <c r="J105" s="18">
        <f t="shared" si="214"/>
        <v>10.925969407469793</v>
      </c>
      <c r="L105" t="str">
        <f t="shared" si="255"/>
        <v>82 Transport and mobile machine drivers and operatives</v>
      </c>
      <c r="M105" s="18">
        <f t="shared" si="215"/>
        <v>11.872862516050176</v>
      </c>
      <c r="N105" s="18">
        <f t="shared" si="215"/>
        <v>-21.535635898381145</v>
      </c>
      <c r="O105" s="18">
        <f t="shared" si="215"/>
        <v>10.615212473764535</v>
      </c>
      <c r="P105" s="18">
        <f t="shared" si="215"/>
        <v>6.1234698840185064</v>
      </c>
      <c r="Q105" s="18">
        <f t="shared" si="216"/>
        <v>5.4972946342848772</v>
      </c>
      <c r="S105" s="18">
        <f t="shared" si="217"/>
        <v>7.6000765525713332</v>
      </c>
      <c r="T105" s="18">
        <f t="shared" si="218"/>
        <v>5.3228948802189313</v>
      </c>
      <c r="U105" s="18">
        <f t="shared" si="219"/>
        <v>10.000236121968165</v>
      </c>
      <c r="W105" t="str">
        <f t="shared" si="256"/>
        <v>82 Transport and mobile machine drivers and operatives</v>
      </c>
      <c r="X105" s="18">
        <f t="shared" si="220"/>
        <v>5.7856036068370864</v>
      </c>
      <c r="Y105" s="18">
        <f t="shared" si="220"/>
        <v>-3.2859000469713795</v>
      </c>
      <c r="Z105" s="18">
        <f t="shared" si="220"/>
        <v>6.4505138489481917</v>
      </c>
      <c r="AA105" s="18">
        <f t="shared" si="220"/>
        <v>3.8228916923493728</v>
      </c>
      <c r="AB105" s="18">
        <f t="shared" si="221"/>
        <v>4.1741554570531525</v>
      </c>
      <c r="AD105" s="18">
        <f t="shared" si="222"/>
        <v>4.6914788396700935</v>
      </c>
      <c r="AE105" s="18">
        <f t="shared" si="223"/>
        <v>4.7333447044641153</v>
      </c>
      <c r="AF105" s="18">
        <f t="shared" si="224"/>
        <v>7.5757053727050883</v>
      </c>
      <c r="AH105" t="str">
        <f t="shared" si="257"/>
        <v>82 Transport and mobile machine drivers and operatives</v>
      </c>
      <c r="AI105" s="18">
        <f t="shared" si="225"/>
        <v>5.0924116143990616</v>
      </c>
      <c r="AJ105" s="18">
        <f t="shared" si="225"/>
        <v>-7.4834448940769072</v>
      </c>
      <c r="AK105" s="18">
        <f t="shared" si="225"/>
        <v>5.7711811662242596</v>
      </c>
      <c r="AL105" s="18">
        <f t="shared" si="225"/>
        <v>2.6789965353937406</v>
      </c>
      <c r="AM105" s="18">
        <f t="shared" si="226"/>
        <v>2.9626054687902803</v>
      </c>
      <c r="AO105" s="18">
        <f t="shared" si="227"/>
        <v>3.6995476379650949</v>
      </c>
      <c r="AP105" s="18">
        <f t="shared" si="228"/>
        <v>4.3480669269742256</v>
      </c>
      <c r="AQ105" s="18">
        <f t="shared" si="229"/>
        <v>6.6262734265174705</v>
      </c>
      <c r="AS105" t="str">
        <f t="shared" si="258"/>
        <v>82 Transport and mobile machine drivers and operatives</v>
      </c>
      <c r="AT105" s="18">
        <f t="shared" si="230"/>
        <v>2.430226890080589</v>
      </c>
      <c r="AU105" s="18">
        <f t="shared" si="230"/>
        <v>-7.1719414651519546</v>
      </c>
      <c r="AV105" s="18">
        <f t="shared" si="230"/>
        <v>4.9546001697131636</v>
      </c>
      <c r="AW105" s="18">
        <f t="shared" si="230"/>
        <v>2.3873854912034531</v>
      </c>
      <c r="AX105" s="18">
        <f t="shared" si="231"/>
        <v>2.5526647184202389</v>
      </c>
      <c r="AZ105" s="18">
        <f t="shared" si="232"/>
        <v>3.2360695792339911</v>
      </c>
      <c r="BA105" s="18">
        <f t="shared" si="233"/>
        <v>4.2754115696796324</v>
      </c>
      <c r="BB105" s="18">
        <f t="shared" si="234"/>
        <v>6.2598766735120881</v>
      </c>
      <c r="BD105" t="str">
        <f t="shared" si="259"/>
        <v>82 Transport and mobile machine drivers and operatives</v>
      </c>
      <c r="BE105" s="18">
        <f t="shared" si="235"/>
        <v>6.5259332119538715</v>
      </c>
      <c r="BF105" s="18">
        <f t="shared" si="235"/>
        <v>-9.0229545324105214</v>
      </c>
      <c r="BG105" s="18">
        <f t="shared" si="235"/>
        <v>4.820878117402394</v>
      </c>
      <c r="BH105" s="18">
        <f t="shared" si="235"/>
        <v>1.8948683410241918</v>
      </c>
      <c r="BI105" s="18">
        <f t="shared" si="236"/>
        <v>2.0747606182952794</v>
      </c>
      <c r="BK105" s="18">
        <f t="shared" si="237"/>
        <v>2.8610151678951201</v>
      </c>
      <c r="BL105" s="18">
        <f t="shared" si="238"/>
        <v>3.4982181482883234</v>
      </c>
      <c r="BM105" s="18">
        <f t="shared" si="239"/>
        <v>5.4022372194370449</v>
      </c>
      <c r="BO105" t="str">
        <f t="shared" si="260"/>
        <v>82 Transport and mobile machine drivers and operatives</v>
      </c>
      <c r="BP105" s="18">
        <f t="shared" si="240"/>
        <v>5.7445229084656324</v>
      </c>
      <c r="BQ105" s="18">
        <f t="shared" si="240"/>
        <v>-17.01639896116831</v>
      </c>
      <c r="BR105" s="18">
        <f t="shared" si="240"/>
        <v>5.2902568139047368</v>
      </c>
      <c r="BS105" s="18">
        <f t="shared" si="240"/>
        <v>0.72898124640192741</v>
      </c>
      <c r="BT105" s="18">
        <f t="shared" si="241"/>
        <v>0.90317946920042136</v>
      </c>
      <c r="BV105" s="18">
        <f t="shared" si="242"/>
        <v>2.2270172809873534</v>
      </c>
      <c r="BW105" s="18">
        <f t="shared" si="243"/>
        <v>3.7582925177230608</v>
      </c>
      <c r="BX105" s="18">
        <f t="shared" si="244"/>
        <v>5.1722544529181125</v>
      </c>
      <c r="BZ105" t="str">
        <f t="shared" si="261"/>
        <v>82 Transport and mobile machine drivers and operatives</v>
      </c>
      <c r="CA105" s="18">
        <f t="shared" si="245"/>
        <v>0.30785430732367391</v>
      </c>
      <c r="CB105" s="18">
        <f t="shared" si="245"/>
        <v>-10.612053374034424</v>
      </c>
      <c r="CC105" s="18">
        <f t="shared" si="245"/>
        <v>-0.88054420960662627</v>
      </c>
      <c r="CD105" s="18">
        <f t="shared" si="245"/>
        <v>-2.5700319425391527</v>
      </c>
      <c r="CE105" s="18">
        <f t="shared" si="246"/>
        <v>-2.5711796557409516</v>
      </c>
      <c r="CG105" s="18">
        <f t="shared" si="247"/>
        <v>-2.0100935437243117</v>
      </c>
      <c r="CH105" s="18">
        <f t="shared" si="248"/>
        <v>2.3327700712242772</v>
      </c>
      <c r="CI105" s="18">
        <f t="shared" si="249"/>
        <v>0.94010918681957101</v>
      </c>
      <c r="CK105" t="str">
        <f t="shared" si="262"/>
        <v>82 Transport and mobile machine drivers and operatives</v>
      </c>
      <c r="CL105" s="18">
        <f t="shared" si="250"/>
        <v>1.8864140775873395</v>
      </c>
      <c r="CM105" s="18">
        <f t="shared" si="250"/>
        <v>-9.7553034509171752</v>
      </c>
      <c r="CN105" s="18">
        <f t="shared" si="250"/>
        <v>-8.3810162926761365</v>
      </c>
      <c r="CO105" s="18">
        <f t="shared" si="250"/>
        <v>-8.3469394867225155</v>
      </c>
      <c r="CP105" s="18">
        <f t="shared" si="251"/>
        <v>-8.4462426803693429</v>
      </c>
      <c r="CR105" s="18">
        <f t="shared" si="252"/>
        <v>-8.358299830090143</v>
      </c>
      <c r="CS105" s="18">
        <f t="shared" si="253"/>
        <v>1.3753169017779232</v>
      </c>
      <c r="CT105" s="18">
        <f t="shared" si="254"/>
        <v>-4.5488557971099741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0.45305815207872246</v>
      </c>
      <c r="C106" s="18">
        <f t="shared" si="210"/>
        <v>-21.980212296331779</v>
      </c>
      <c r="D106" s="18">
        <f t="shared" si="210"/>
        <v>4.3541562850391236</v>
      </c>
      <c r="E106" s="18">
        <f t="shared" si="210"/>
        <v>5.2356673535021381</v>
      </c>
      <c r="F106" s="18">
        <f t="shared" si="211"/>
        <v>3.0146389330345524</v>
      </c>
      <c r="H106" s="18">
        <f t="shared" si="212"/>
        <v>4.9410060450415294</v>
      </c>
      <c r="I106" s="18">
        <f t="shared" si="213"/>
        <v>4.1395218889918928</v>
      </c>
      <c r="J106" s="18">
        <f t="shared" si="214"/>
        <v>7.3535917471164058</v>
      </c>
      <c r="L106" t="str">
        <f t="shared" si="255"/>
        <v>91 Elementary trades and related occupations</v>
      </c>
      <c r="M106" s="18">
        <f t="shared" si="215"/>
        <v>5.800906313224008</v>
      </c>
      <c r="N106" s="18">
        <f t="shared" si="215"/>
        <v>-34.197838884142506</v>
      </c>
      <c r="O106" s="18">
        <f t="shared" si="215"/>
        <v>7.046245280013963</v>
      </c>
      <c r="P106" s="18">
        <f t="shared" si="215"/>
        <v>6.6263617255031937</v>
      </c>
      <c r="Q106" s="18">
        <f t="shared" si="216"/>
        <v>3.5849005787509602</v>
      </c>
      <c r="S106" s="18">
        <f t="shared" si="217"/>
        <v>6.7661395936669422</v>
      </c>
      <c r="T106" s="18">
        <f t="shared" si="218"/>
        <v>4.433013576736311</v>
      </c>
      <c r="U106" s="18">
        <f t="shared" si="219"/>
        <v>8.8879267344598176</v>
      </c>
      <c r="W106" t="str">
        <f t="shared" si="256"/>
        <v>91 Elementary trades and related occupations</v>
      </c>
      <c r="X106" s="18">
        <f t="shared" si="220"/>
        <v>-4.6924683852648696</v>
      </c>
      <c r="Y106" s="18">
        <f t="shared" si="220"/>
        <v>-10.76891435003825</v>
      </c>
      <c r="Z106" s="18">
        <f t="shared" si="220"/>
        <v>0.88203823640782275</v>
      </c>
      <c r="AA106" s="18">
        <f t="shared" si="220"/>
        <v>1.9136117313822032</v>
      </c>
      <c r="AB106" s="18">
        <f t="shared" si="221"/>
        <v>0.7498038255267403</v>
      </c>
      <c r="AD106" s="18">
        <f t="shared" si="222"/>
        <v>1.5685871505327187</v>
      </c>
      <c r="AE106" s="18">
        <f t="shared" si="223"/>
        <v>3.5927794673491498</v>
      </c>
      <c r="AF106" s="18">
        <f t="shared" si="224"/>
        <v>4.5919472819627272</v>
      </c>
      <c r="AH106" t="str">
        <f t="shared" si="257"/>
        <v>91 Elementary trades and related occupations</v>
      </c>
      <c r="AI106" s="18">
        <f t="shared" si="225"/>
        <v>-4.2356462579383187</v>
      </c>
      <c r="AJ106" s="18">
        <f t="shared" si="225"/>
        <v>-14.786586459687923</v>
      </c>
      <c r="AK106" s="18">
        <f t="shared" si="225"/>
        <v>1.1430227720006902</v>
      </c>
      <c r="AL106" s="18">
        <f t="shared" si="225"/>
        <v>2.4408437219239909</v>
      </c>
      <c r="AM106" s="18">
        <f t="shared" si="226"/>
        <v>0.86603335819546157</v>
      </c>
      <c r="AO106" s="18">
        <f t="shared" si="227"/>
        <v>2.0063968743761817</v>
      </c>
      <c r="AP106" s="18">
        <f t="shared" si="228"/>
        <v>3.6344538418246142</v>
      </c>
      <c r="AQ106" s="18">
        <f t="shared" si="229"/>
        <v>4.9204526370061563</v>
      </c>
      <c r="AS106" t="str">
        <f t="shared" si="258"/>
        <v>91 Elementary trades and related occupations</v>
      </c>
      <c r="AT106" s="18">
        <f t="shared" si="230"/>
        <v>-3.6173498136452986</v>
      </c>
      <c r="AU106" s="18">
        <f t="shared" si="230"/>
        <v>-7.7550769743394916</v>
      </c>
      <c r="AV106" s="18">
        <f t="shared" si="230"/>
        <v>0.96229316766962558</v>
      </c>
      <c r="AW106" s="18">
        <f t="shared" si="230"/>
        <v>1.6390788644386145</v>
      </c>
      <c r="AX106" s="18">
        <f t="shared" si="231"/>
        <v>0.81417646237396113</v>
      </c>
      <c r="AZ106" s="18">
        <f t="shared" si="232"/>
        <v>1.4129810467811588</v>
      </c>
      <c r="BA106" s="18">
        <f t="shared" si="233"/>
        <v>3.2152184305292097</v>
      </c>
      <c r="BB106" s="18">
        <f t="shared" si="234"/>
        <v>4.1555325965185963</v>
      </c>
      <c r="BD106" t="str">
        <f t="shared" si="259"/>
        <v>91 Elementary trades and related occupations</v>
      </c>
      <c r="BE106" s="18">
        <f t="shared" si="235"/>
        <v>0.46198559004120288</v>
      </c>
      <c r="BF106" s="18">
        <f t="shared" si="235"/>
        <v>-17.042964226572099</v>
      </c>
      <c r="BG106" s="18">
        <f t="shared" si="235"/>
        <v>0.74652292960943889</v>
      </c>
      <c r="BH106" s="18">
        <f t="shared" si="235"/>
        <v>1.8615556481990092</v>
      </c>
      <c r="BI106" s="18">
        <f t="shared" si="236"/>
        <v>0.21763796373610589</v>
      </c>
      <c r="BK106" s="18">
        <f t="shared" si="237"/>
        <v>1.4885135712258579</v>
      </c>
      <c r="BL106" s="18">
        <f t="shared" si="238"/>
        <v>2.1767254103725486</v>
      </c>
      <c r="BM106" s="18">
        <f t="shared" si="239"/>
        <v>3.3082286580627507</v>
      </c>
      <c r="BO106" t="str">
        <f t="shared" si="260"/>
        <v>91 Elementary trades and related occupations</v>
      </c>
      <c r="BP106" s="18">
        <f t="shared" si="240"/>
        <v>-0.90121009988276546</v>
      </c>
      <c r="BQ106" s="18">
        <f t="shared" si="240"/>
        <v>-17.342776594539377</v>
      </c>
      <c r="BR106" s="18">
        <f t="shared" si="240"/>
        <v>-0.21747361685071631</v>
      </c>
      <c r="BS106" s="18">
        <f t="shared" si="240"/>
        <v>0.12343166631318958</v>
      </c>
      <c r="BT106" s="18">
        <f t="shared" si="241"/>
        <v>-1.174411406613729</v>
      </c>
      <c r="BV106" s="18">
        <f t="shared" si="242"/>
        <v>9.6673572555161513E-3</v>
      </c>
      <c r="BW106" s="18">
        <f t="shared" si="243"/>
        <v>2.2025276989433573</v>
      </c>
      <c r="BX106" s="18">
        <f t="shared" si="244"/>
        <v>2.2096550270049642</v>
      </c>
      <c r="BZ106" t="str">
        <f t="shared" si="261"/>
        <v>91 Elementary trades and related occupations</v>
      </c>
      <c r="CA106" s="18">
        <f t="shared" si="245"/>
        <v>-2.605177337663378</v>
      </c>
      <c r="CB106" s="18">
        <f t="shared" si="245"/>
        <v>-14.221454054353288</v>
      </c>
      <c r="CC106" s="18">
        <f t="shared" si="245"/>
        <v>-4.2961556943636463</v>
      </c>
      <c r="CD106" s="18">
        <f t="shared" si="245"/>
        <v>-2.7327010897376658</v>
      </c>
      <c r="CE106" s="18">
        <f t="shared" si="246"/>
        <v>-3.9812860979528741</v>
      </c>
      <c r="CG106" s="18">
        <f t="shared" si="247"/>
        <v>-3.2566701241499629</v>
      </c>
      <c r="CH106" s="18">
        <f t="shared" si="248"/>
        <v>1.7954345866464827</v>
      </c>
      <c r="CI106" s="18">
        <f t="shared" si="249"/>
        <v>-0.59392976091423577</v>
      </c>
      <c r="CK106" t="str">
        <f t="shared" si="262"/>
        <v>91 Elementary trades and related occupations</v>
      </c>
      <c r="CL106" s="18">
        <f t="shared" si="250"/>
        <v>-6.1055376520851468</v>
      </c>
      <c r="CM106" s="18">
        <f t="shared" si="250"/>
        <v>-4.8805797886426134</v>
      </c>
      <c r="CN106" s="18">
        <f t="shared" si="250"/>
        <v>-9.7977745156282996</v>
      </c>
      <c r="CO106" s="18">
        <f t="shared" si="250"/>
        <v>-4.8339881773652333</v>
      </c>
      <c r="CP106" s="18">
        <f t="shared" si="251"/>
        <v>-6.4166937512619704</v>
      </c>
      <c r="CR106" s="18">
        <f t="shared" si="252"/>
        <v>-6.5182148486682028</v>
      </c>
      <c r="CS106" s="18">
        <f t="shared" si="253"/>
        <v>1.1147688401934142</v>
      </c>
      <c r="CT106" s="18">
        <f t="shared" si="254"/>
        <v>-3.9686114494410063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9.6815518463925656</v>
      </c>
      <c r="C107" s="18">
        <f t="shared" si="210"/>
        <v>-12.867308237339337</v>
      </c>
      <c r="D107" s="18">
        <f t="shared" si="210"/>
        <v>8.9024182690619078</v>
      </c>
      <c r="E107" s="18">
        <f t="shared" si="210"/>
        <v>5.321753214732361</v>
      </c>
      <c r="F107" s="18">
        <f t="shared" si="211"/>
        <v>5.1742313594644429</v>
      </c>
      <c r="H107" s="18">
        <f t="shared" si="212"/>
        <v>6.5020321335385489</v>
      </c>
      <c r="I107" s="18">
        <f t="shared" si="213"/>
        <v>4.5563330895346477</v>
      </c>
      <c r="J107" s="18">
        <f t="shared" si="214"/>
        <v>8.7590757074795356</v>
      </c>
      <c r="L107" t="str">
        <f t="shared" ref="L107" si="263">A107</f>
        <v>92 Elementary administration and service occupations</v>
      </c>
      <c r="M107" s="18">
        <f t="shared" si="215"/>
        <v>10.220907414528835</v>
      </c>
      <c r="N107" s="18">
        <f t="shared" si="215"/>
        <v>-5.0669826197471179</v>
      </c>
      <c r="O107" s="18">
        <f t="shared" si="215"/>
        <v>8.9223154893841805</v>
      </c>
      <c r="P107" s="18">
        <f t="shared" si="215"/>
        <v>7.1424664067225363</v>
      </c>
      <c r="Q107" s="18">
        <f t="shared" si="216"/>
        <v>6.8842281434847274</v>
      </c>
      <c r="S107" s="18">
        <f t="shared" si="217"/>
        <v>7.7324942183035317</v>
      </c>
      <c r="T107" s="18">
        <f t="shared" si="218"/>
        <v>4.9477366179215609</v>
      </c>
      <c r="U107" s="18">
        <f t="shared" si="219"/>
        <v>9.8984832777895715</v>
      </c>
      <c r="W107" t="str">
        <f t="shared" ref="W107" si="264">A107</f>
        <v>92 Elementary administration and service occupations</v>
      </c>
      <c r="X107" s="18">
        <f t="shared" si="220"/>
        <v>1.2066534175005472</v>
      </c>
      <c r="Y107" s="18">
        <f t="shared" si="220"/>
        <v>10.712349285778622</v>
      </c>
      <c r="Z107" s="18">
        <f t="shared" si="220"/>
        <v>4.5809558033943487</v>
      </c>
      <c r="AA107" s="18">
        <f t="shared" si="220"/>
        <v>2.9027611981972345</v>
      </c>
      <c r="AB107" s="18">
        <f t="shared" si="221"/>
        <v>3.8982150379090807</v>
      </c>
      <c r="AD107" s="18">
        <f t="shared" si="222"/>
        <v>3.4591456654301078</v>
      </c>
      <c r="AE107" s="18">
        <f t="shared" si="223"/>
        <v>4.3446321409138955</v>
      </c>
      <c r="AF107" s="18">
        <f t="shared" si="224"/>
        <v>6.4617638224811813</v>
      </c>
      <c r="AH107" t="str">
        <f t="shared" ref="AH107" si="265">L107</f>
        <v>92 Elementary administration and service occupations</v>
      </c>
      <c r="AI107" s="18">
        <f t="shared" si="225"/>
        <v>1.4044298317029025</v>
      </c>
      <c r="AJ107" s="18">
        <f t="shared" si="225"/>
        <v>9.9697338604191508</v>
      </c>
      <c r="AK107" s="18">
        <f t="shared" si="225"/>
        <v>4.1778413102844025</v>
      </c>
      <c r="AL107" s="18">
        <f t="shared" si="225"/>
        <v>3.4685600833232799</v>
      </c>
      <c r="AM107" s="18">
        <f t="shared" si="226"/>
        <v>4.0853542931991171</v>
      </c>
      <c r="AO107" s="18">
        <f t="shared" si="227"/>
        <v>3.7044489679412873</v>
      </c>
      <c r="AP107" s="18">
        <f t="shared" si="228"/>
        <v>4.1332842990463137</v>
      </c>
      <c r="AQ107" s="18">
        <f t="shared" si="229"/>
        <v>6.4715612227294717</v>
      </c>
      <c r="AS107" t="str">
        <f t="shared" ref="AS107" si="266">W107</f>
        <v>92 Elementary administration and service occupations</v>
      </c>
      <c r="AT107" s="18">
        <f t="shared" si="230"/>
        <v>-0.1143262185328453</v>
      </c>
      <c r="AU107" s="18">
        <f t="shared" si="230"/>
        <v>10.749943402822737</v>
      </c>
      <c r="AV107" s="18">
        <f t="shared" si="230"/>
        <v>4.0520207830156751</v>
      </c>
      <c r="AW107" s="18">
        <f t="shared" si="230"/>
        <v>3.228801013241922</v>
      </c>
      <c r="AX107" s="18">
        <f t="shared" si="231"/>
        <v>3.9412196857644632</v>
      </c>
      <c r="AZ107" s="18">
        <f t="shared" si="232"/>
        <v>3.5024813801069143</v>
      </c>
      <c r="BA107" s="18">
        <f t="shared" si="233"/>
        <v>4.1424551624562822</v>
      </c>
      <c r="BB107" s="18">
        <f t="shared" si="234"/>
        <v>6.3393379737495037</v>
      </c>
      <c r="BD107" t="str">
        <f t="shared" ref="BD107" si="267">AH107</f>
        <v>92 Elementary administration and service occupations</v>
      </c>
      <c r="BE107" s="18">
        <f t="shared" si="235"/>
        <v>0.69378295544593183</v>
      </c>
      <c r="BF107" s="18">
        <f t="shared" si="235"/>
        <v>-7.8926636933885463</v>
      </c>
      <c r="BG107" s="18">
        <f t="shared" si="235"/>
        <v>1.0800228342360274</v>
      </c>
      <c r="BH107" s="18">
        <f t="shared" si="235"/>
        <v>-0.57454079201768593</v>
      </c>
      <c r="BI107" s="18">
        <f t="shared" si="236"/>
        <v>-0.5368272829522458</v>
      </c>
      <c r="BK107" s="18">
        <f t="shared" si="237"/>
        <v>-2.6050942870636806E-2</v>
      </c>
      <c r="BL107" s="18">
        <f t="shared" si="238"/>
        <v>2.7530603019887634</v>
      </c>
      <c r="BM107" s="18">
        <f t="shared" si="239"/>
        <v>2.7352598303679088</v>
      </c>
      <c r="BO107" t="str">
        <f t="shared" ref="BO107" si="268">AS107</f>
        <v>92 Elementary administration and service occupations</v>
      </c>
      <c r="BP107" s="18">
        <f t="shared" si="240"/>
        <v>2.6197935681276485</v>
      </c>
      <c r="BQ107" s="18">
        <f t="shared" si="240"/>
        <v>-17.804218135375905</v>
      </c>
      <c r="BR107" s="18">
        <f t="shared" si="240"/>
        <v>2.8211679118353095</v>
      </c>
      <c r="BS107" s="18">
        <f t="shared" si="240"/>
        <v>-0.73103905177606121</v>
      </c>
      <c r="BT107" s="18">
        <f t="shared" si="241"/>
        <v>-0.81127455774515633</v>
      </c>
      <c r="BV107" s="18">
        <f t="shared" si="242"/>
        <v>0.43918073890056863</v>
      </c>
      <c r="BW107" s="18">
        <f t="shared" si="243"/>
        <v>3.0244450576941917</v>
      </c>
      <c r="BX107" s="18">
        <f t="shared" si="244"/>
        <v>3.3170123669301166</v>
      </c>
      <c r="BZ107" t="str">
        <f t="shared" ref="BZ107" si="269">BD107</f>
        <v>92 Elementary administration and service occupations</v>
      </c>
      <c r="CA107" s="18">
        <f t="shared" si="245"/>
        <v>-2.8617007896614144E-2</v>
      </c>
      <c r="CB107" s="18">
        <f t="shared" si="245"/>
        <v>-13.857629700984885</v>
      </c>
      <c r="CC107" s="18">
        <f t="shared" si="245"/>
        <v>-1.2938788281931624</v>
      </c>
      <c r="CD107" s="18">
        <f t="shared" si="245"/>
        <v>-4.1075175883919517</v>
      </c>
      <c r="CE107" s="18">
        <f t="shared" si="246"/>
        <v>-3.8832828985178813</v>
      </c>
      <c r="CG107" s="18">
        <f t="shared" si="247"/>
        <v>-3.1786642998384185</v>
      </c>
      <c r="CH107" s="18">
        <f t="shared" si="248"/>
        <v>2.0005506271345119</v>
      </c>
      <c r="CI107" s="18">
        <f t="shared" si="249"/>
        <v>-0.25823949876963015</v>
      </c>
      <c r="CK107" t="str">
        <f t="shared" ref="CK107" si="270">BO107</f>
        <v>92 Elementary administration and service occupations</v>
      </c>
      <c r="CL107" s="18">
        <f t="shared" si="250"/>
        <v>-8.2271633364260683</v>
      </c>
      <c r="CM107" s="18">
        <f t="shared" si="250"/>
        <v>-2.7811240070896748</v>
      </c>
      <c r="CN107" s="18">
        <f t="shared" si="250"/>
        <v>-9.1530089608702347</v>
      </c>
      <c r="CO107" s="18">
        <f t="shared" si="250"/>
        <v>-5.7965837214637883</v>
      </c>
      <c r="CP107" s="18">
        <f t="shared" si="251"/>
        <v>-6.6749747103651451</v>
      </c>
      <c r="CR107" s="18">
        <f t="shared" si="252"/>
        <v>-6.928949112601412</v>
      </c>
      <c r="CS107" s="18">
        <f t="shared" si="253"/>
        <v>1.0507865753923928</v>
      </c>
      <c r="CT107" s="18">
        <f t="shared" si="254"/>
        <v>-4.3854947301643517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9.4451671019123893</v>
      </c>
      <c r="C109" s="26">
        <f>IF(AND(D$6-C$6 &lt;&gt; 0,C35&lt;&gt;0,D35&lt;&gt;0),(EXP(LN(D35/C35)/(D$6-C$6))-1)*100,0)</f>
        <v>-2.7839388313322999</v>
      </c>
      <c r="D109" s="26">
        <f>IF(AND(E$6-D$6 &lt;&gt; 0,D35&lt;&gt;0,E35&lt;&gt;0),(EXP(LN(E35/D35)/(E$6-D$6))-1)*100,0)</f>
        <v>5.3516626111231647</v>
      </c>
      <c r="E109" s="26">
        <f>IF(AND(F$6-E$6 &lt;&gt; 0,E35&lt;&gt;0,F35&lt;&gt;0),(EXP(LN(F35/E35)/(F$6-E$6))-1)*100,0)</f>
        <v>3.9367066295389774</v>
      </c>
      <c r="F109" s="26">
        <f>IF(AND(F$6-C$6 &lt;&gt; 0,C35&lt;&gt;0,F35&lt;&gt;0),(EXP(LN(F35/C35)/(F$6-C$6))-1)*100,0)</f>
        <v>3.9416619501942529</v>
      </c>
      <c r="H109" s="26">
        <f t="shared" ref="H109" si="271">IF($F$6-$D$6 &lt;&gt; 0,(EXP(LN(1+(H72/100))/($F$6-$D$6))-1)*100,0)</f>
        <v>4.4062343665431269</v>
      </c>
      <c r="I109" s="26">
        <f t="shared" ref="I109" si="272">IF(D35&gt;0,((1+(I35/D35))^(1/($F$6-$D$6))-1)*100,0)</f>
        <v>3.5329972485633743</v>
      </c>
      <c r="J109" s="26">
        <f t="shared" ref="J109" si="273">IF($F$6-$D$6 &lt;&gt; 0,(EXP(LN(1+(J72/100))/($F$6-$D$6))-1)*100,0)</f>
        <v>6.5575780851901522</v>
      </c>
      <c r="L109" s="24" t="str">
        <f>L35</f>
        <v>All occupations</v>
      </c>
      <c r="M109" s="26">
        <f>IF(AND(N$6-M$6 &lt;&gt; 0,M35&lt;&gt;0,N35&lt;&gt;0),(EXP(LN(N35/M35)/(N$6-M$6))-1)*100,0)</f>
        <v>9.7136070069218317</v>
      </c>
      <c r="N109" s="26">
        <f>IF(AND(O$6-N$6 &lt;&gt; 0,N35&lt;&gt;0,O35&lt;&gt;0),(EXP(LN(O35/N35)/(O$6-N$6))-1)*100,0)</f>
        <v>-0.48161580499308521</v>
      </c>
      <c r="O109" s="26">
        <f>IF(AND(P$6-O$6 &lt;&gt; 0,O35&lt;&gt;0,P35&lt;&gt;0),(EXP(LN(P35/O35)/(P$6-O$6))-1)*100,0)</f>
        <v>4.9668350553235374</v>
      </c>
      <c r="P109" s="26">
        <f>IF(AND(Q$6-P$6 &lt;&gt; 0,P35&lt;&gt;0,Q35&lt;&gt;0),(EXP(LN(Q35/P35)/(Q$6-P$6))-1)*100,0)</f>
        <v>3.9225790347483747</v>
      </c>
      <c r="Q109" s="26">
        <f>IF(AND(Q$6-N$6 &lt;&gt; 0,N35&lt;&gt;0,Q35&lt;&gt;0),(EXP(LN(Q35/N35)/(Q$6-N$6))-1)*100,0)</f>
        <v>3.9660243336427037</v>
      </c>
      <c r="S109" s="26">
        <f t="shared" ref="S109" si="274">IF($F$6-$D$6 &lt;&gt; 0,(EXP(LN(1+(S72/100))/($F$6-$D$6))-1)*100,0)</f>
        <v>4.2695049395708784</v>
      </c>
      <c r="T109" s="26">
        <f t="shared" ref="T109" si="275">IF(O35&gt;0,((1+(T35/O35))^(1/($F$6-$D$6))-1)*100,0)</f>
        <v>3.6131430735401482</v>
      </c>
      <c r="U109" s="26">
        <f t="shared" ref="U109" si="276">IF($F$6-$D$6 &lt;&gt; 0,(EXP(LN(1+(U72/100))/($F$6-$D$6))-1)*100,0)</f>
        <v>6.5094430579264895</v>
      </c>
      <c r="W109" s="24" t="str">
        <f>W35</f>
        <v>All occupations</v>
      </c>
      <c r="X109" s="26">
        <f>IF(AND(Y$6-X$6 &lt;&gt; 0,X35&lt;&gt;0,Y35&lt;&gt;0),(EXP(LN(Y35/X35)/(Y$6-X$6))-1)*100,0)</f>
        <v>0.46796081714306492</v>
      </c>
      <c r="Y109" s="26">
        <f>IF(AND(Z$6-Y$6 &lt;&gt; 0,Y35&lt;&gt;0,Z35&lt;&gt;0),(EXP(LN(Z35/Y35)/(Z$6-Y$6))-1)*100,0)</f>
        <v>10.881505864644891</v>
      </c>
      <c r="Z109" s="26">
        <f>IF(AND(AA$6-Z$6 &lt;&gt; 0,Z35&lt;&gt;0,AA35&lt;&gt;0),(EXP(LN(AA35/Z35)/(AA$6-Z$6))-1)*100,0)</f>
        <v>1.5340226663297596</v>
      </c>
      <c r="AA109" s="26">
        <f>IF(AND(AB$6-AA$6 &lt;&gt; 0,AA35&lt;&gt;0,AB35&lt;&gt;0),(EXP(LN(AB35/AA35)/(AB$6-AA$6))-1)*100,0)</f>
        <v>1.4667255254836586</v>
      </c>
      <c r="AB109" s="26">
        <f>IF(AND(AB$6-Y$6 &lt;&gt; 0,Y35&lt;&gt;0,AB35&lt;&gt;0),(EXP(LN(AB35/Y35)/(AB$6-Y$6))-1)*100,0)</f>
        <v>2.0521352098547441</v>
      </c>
      <c r="AD109" s="26">
        <f t="shared" ref="AD109" si="277">IF($F$6-$D$6 &lt;&gt; 0,(EXP(LN(1+(AD72/100))/($F$6-$D$6))-1)*100,0)</f>
        <v>1.489152948215855</v>
      </c>
      <c r="AE109" s="26">
        <f t="shared" ref="AE109" si="278">IF(Z35&gt;0,((1+(AE35/Z35))^(1/($F$6-$D$6))-1)*100,0)</f>
        <v>3.2951160562182391</v>
      </c>
      <c r="AF109" s="26">
        <f t="shared" ref="AF109" si="279">IF($F$6-$D$6 &lt;&gt; 0,(EXP(LN(1+(AF72/100))/($F$6-$D$6))-1)*100,0)</f>
        <v>4.2779765187428875</v>
      </c>
      <c r="AH109" s="24" t="str">
        <f>AH35</f>
        <v>All occupations</v>
      </c>
      <c r="AI109" s="26">
        <f>IF(AND(AJ$6-AI$6 &lt;&gt; 0,AI35&lt;&gt;0,AJ35&lt;&gt;0),(EXP(LN(AJ35/AI35)/(AJ$6-AI$6))-1)*100,0)</f>
        <v>-1.9744838657099306</v>
      </c>
      <c r="AJ109" s="26">
        <f>IF(AND(AK$6-AJ$6 &lt;&gt; 0,AJ35&lt;&gt;0,AK35&lt;&gt;0),(EXP(LN(AK35/AJ35)/(AK$6-AJ$6))-1)*100,0)</f>
        <v>11.273764810383735</v>
      </c>
      <c r="AK109" s="26">
        <f>IF(AND(AL$6-AK$6 &lt;&gt; 0,AK35&lt;&gt;0,AL35&lt;&gt;0),(EXP(LN(AL35/AK35)/(AL$6-AK$6))-1)*100,0)</f>
        <v>-0.33351254488364068</v>
      </c>
      <c r="AL109" s="26">
        <f>IF(AND(AM$6-AL$6 &lt;&gt; 0,AL35&lt;&gt;0,AM35&lt;&gt;0),(EXP(LN(AM35/AL35)/(AM$6-AL$6))-1)*100,0)</f>
        <v>0.92408331847064762</v>
      </c>
      <c r="AM109" s="26">
        <f>IF(AND(AM$6-AJ$6 &lt;&gt; 0,AJ35&lt;&gt;0,AM35&lt;&gt;0),(EXP(LN(AM35/AJ35)/(AM$6-AJ$6))-1)*100,0)</f>
        <v>1.1446503731546098</v>
      </c>
      <c r="AO109" s="26">
        <f t="shared" ref="AO109" si="280">IF($F$6-$D$6 &lt;&gt; 0,(EXP(LN(1+(AO72/100))/($F$6-$D$6))-1)*100,0)</f>
        <v>0.50313135780331031</v>
      </c>
      <c r="AP109" s="26">
        <f t="shared" ref="AP109" si="281">IF(AK35&gt;0,((1+(AP35/AK35))^(1/($F$6-$D$6))-1)*100,0)</f>
        <v>2.9539752476319681</v>
      </c>
      <c r="AQ109" s="26">
        <f t="shared" ref="AQ109" si="282">IF($F$6-$D$6 &lt;&gt; 0,(EXP(LN(1+(AQ72/100))/($F$6-$D$6))-1)*100,0)</f>
        <v>3.2928225318114235</v>
      </c>
      <c r="AS109" s="24" t="str">
        <f>AS35</f>
        <v>All occupations</v>
      </c>
      <c r="AT109" s="26">
        <f>IF(AND(AU$6-AT$6 &lt;&gt; 0,AT35&lt;&gt;0,AU35&lt;&gt;0),(EXP(LN(AU35/AT35)/(AU$6-AT$6))-1)*100,0)</f>
        <v>-0.69075424477669234</v>
      </c>
      <c r="AU109" s="26">
        <f>IF(AND(AV$6-AU$6 &lt;&gt; 0,AU35&lt;&gt;0,AV35&lt;&gt;0),(EXP(LN(AV35/AU35)/(AV$6-AU$6))-1)*100,0)</f>
        <v>8.7327566975396351</v>
      </c>
      <c r="AV109" s="26">
        <f>IF(AND(AW$6-AV$6 &lt;&gt; 0,AV35&lt;&gt;0,AW35&lt;&gt;0),(EXP(LN(AW35/AV35)/(AW$6-AV$6))-1)*100,0)</f>
        <v>0.97533292433364949</v>
      </c>
      <c r="AW109" s="26">
        <f>IF(AND(AX$6-AW$6 &lt;&gt; 0,AW35&lt;&gt;0,AX35&lt;&gt;0),(EXP(LN(AX35/AW35)/(AX$6-AW$6))-1)*100,0)</f>
        <v>1.4054306384394311</v>
      </c>
      <c r="AX109" s="26">
        <f>IF(AND(AX$6-AU$6 &lt;&gt; 0,AU35&lt;&gt;0,AX35&lt;&gt;0),(EXP(LN(AX35/AU35)/(AX$6-AU$6))-1)*100,0)</f>
        <v>1.7133744628889946</v>
      </c>
      <c r="AZ109" s="26">
        <f t="shared" ref="AZ109" si="283">IF($F$6-$D$6 &lt;&gt; 0,(EXP(LN(1+(AZ72/100))/($F$6-$D$6))-1)*100,0)</f>
        <v>1.261861565612632</v>
      </c>
      <c r="BA109" s="26">
        <f t="shared" ref="BA109" si="284">IF(AV35&gt;0,((1+(BA35/AV35))^(1/($F$6-$D$6))-1)*100,0)</f>
        <v>3.0516784947957509</v>
      </c>
      <c r="BB109" s="26">
        <f t="shared" ref="BB109" si="285">IF($F$6-$D$6 &lt;&gt; 0,(EXP(LN(1+(BB72/100))/($F$6-$D$6))-1)*100,0)</f>
        <v>3.9060051603362345</v>
      </c>
      <c r="BD109" s="24" t="str">
        <f>BD35</f>
        <v>All occupations</v>
      </c>
      <c r="BE109" s="26">
        <f>IF(AND(BF$6-BE$6 &lt;&gt; 0,BE35&lt;&gt;0,BF35&lt;&gt;0),(EXP(LN(BF35/BE35)/(BF$6-BE$6))-1)*100,0)</f>
        <v>2.6462414646778676</v>
      </c>
      <c r="BF109" s="26">
        <f>IF(AND(BG$6-BF$6 &lt;&gt; 0,BF35&lt;&gt;0,BG35&lt;&gt;0),(EXP(LN(BG35/BF35)/(BG$6-BF$6))-1)*100,0)</f>
        <v>-4.8666678319704388</v>
      </c>
      <c r="BG109" s="26">
        <f>IF(AND(BH$6-BG$6 &lt;&gt; 0,BG35&lt;&gt;0,BH35&lt;&gt;0),(EXP(LN(BH35/BG35)/(BH$6-BG$6))-1)*100,0)</f>
        <v>1.0543747217912847</v>
      </c>
      <c r="BH109" s="26">
        <f>IF(AND(BI$6-BH$6 &lt;&gt; 0,BH35&lt;&gt;0,BI35&lt;&gt;0),(EXP(LN(BI35/BH35)/(BI$6-BH$6))-1)*100,0)</f>
        <v>0.11762729879030154</v>
      </c>
      <c r="BI109" s="26">
        <f>IF(AND(BI$6-BF$6 &lt;&gt; 0,BF35&lt;&gt;0,BI35&lt;&gt;0),(EXP(LN(BI35/BF35)/(BI$6-BF$6))-1)*100,0)</f>
        <v>8.9463639823628149E-2</v>
      </c>
      <c r="BK109" s="26">
        <f t="shared" ref="BK109" si="286">IF($F$6-$D$6 &lt;&gt; 0,(EXP(LN(1+(BK72/100))/($F$6-$D$6))-1)*100,0)</f>
        <v>0.42890762079070832</v>
      </c>
      <c r="BL109" s="26">
        <f t="shared" ref="BL109" si="287">IF(BG35&gt;0,((1+(BL35/BG35))^(1/($F$6-$D$6))-1)*100,0)</f>
        <v>2.6085304664173359</v>
      </c>
      <c r="BM109" s="26">
        <f t="shared" ref="BM109" si="288">IF($F$6-$D$6 &lt;&gt; 0,(EXP(LN(1+(BM72/100))/($F$6-$D$6))-1)*100,0)</f>
        <v>2.9104652316537027</v>
      </c>
      <c r="BO109" s="24" t="str">
        <f>BO35</f>
        <v>All occupations</v>
      </c>
      <c r="BP109" s="26">
        <f>IF(AND(BQ$6-BP$6 &lt;&gt; 0,BP35&lt;&gt;0,BQ35&lt;&gt;0),(EXP(LN(BQ35/BP35)/(BQ$6-BP$6))-1)*100,0)</f>
        <v>1.3566960400751782</v>
      </c>
      <c r="BQ109" s="26">
        <f>IF(AND(BR$6-BQ$6 &lt;&gt; 0,BQ35&lt;&gt;0,BR35&lt;&gt;0),(EXP(LN(BR35/BQ35)/(BR$6-BQ$6))-1)*100,0)</f>
        <v>-13.696489068282492</v>
      </c>
      <c r="BR109" s="26">
        <f>IF(AND(BS$6-BR$6 &lt;&gt; 0,BR35&lt;&gt;0,BS35&lt;&gt;0),(EXP(LN(BS35/BR35)/(BS$6-BR$6))-1)*100,0)</f>
        <v>1.3102029316782282</v>
      </c>
      <c r="BS109" s="26">
        <f>IF(AND(BT$6-BS$6 &lt;&gt; 0,BS35&lt;&gt;0,BT35&lt;&gt;0),(EXP(LN(BT35/BS35)/(BT$6-BS$6))-1)*100,0)</f>
        <v>-1.2305430495539893</v>
      </c>
      <c r="BT109" s="26">
        <f>IF(AND(BT$6-BQ$6 &lt;&gt; 0,BQ35&lt;&gt;0,BT35&lt;&gt;0),(EXP(LN(BT35/BQ35)/(BT$6-BQ$6))-1)*100,0)</f>
        <v>-1.2794501518597068</v>
      </c>
      <c r="BV109" s="26">
        <f t="shared" ref="BV109" si="289">IF($F$6-$D$6 &lt;&gt; 0,(EXP(LN(1+(BV72/100))/($F$6-$D$6))-1)*100,0)</f>
        <v>-0.39078770500290405</v>
      </c>
      <c r="BW109" s="26">
        <f t="shared" ref="BW109" si="290">IF(BR35&gt;0,((1+(BW35/BR35))^(1/($F$6-$D$6))-1)*100,0)</f>
        <v>2.6674209538823712</v>
      </c>
      <c r="BX109" s="26">
        <f t="shared" ref="BX109" si="291">IF($F$6-$D$6 &lt;&gt; 0,(EXP(LN(1+(BX72/100))/($F$6-$D$6))-1)*100,0)</f>
        <v>2.3995302854977529</v>
      </c>
      <c r="BZ109" s="24" t="str">
        <f>BZ35</f>
        <v>All occupations</v>
      </c>
      <c r="CA109" s="26">
        <f>IF(AND(CB$6-CA$6 &lt;&gt; 0,CA35&lt;&gt;0,CB35&lt;&gt;0),(EXP(LN(CB35/CA35)/(CB$6-CA$6))-1)*100,0)</f>
        <v>-1.745426959234897</v>
      </c>
      <c r="CB109" s="26">
        <f>IF(AND(CC$6-CB$6 &lt;&gt; 0,CB35&lt;&gt;0,CC35&lt;&gt;0),(EXP(LN(CC35/CB35)/(CC$6-CB$6))-1)*100,0)</f>
        <v>-9.0049616921110243</v>
      </c>
      <c r="CC109" s="26">
        <f>IF(AND(CD$6-CC$6 &lt;&gt; 0,CC35&lt;&gt;0,CD35&lt;&gt;0),(EXP(LN(CD35/CC35)/(CD$6-CC$6))-1)*100,0)</f>
        <v>-2.6053221288847239</v>
      </c>
      <c r="CD109" s="26">
        <f>IF(AND(CE$6-CD$6 &lt;&gt; 0,CD35&lt;&gt;0,CE35&lt;&gt;0),(EXP(LN(CE35/CD35)/(CE$6-CD$6))-1)*100,0)</f>
        <v>-4.5903352582577277</v>
      </c>
      <c r="CE109" s="26">
        <f>IF(AND(CE$6-CB$6 &lt;&gt; 0,CB35&lt;&gt;0,CE35&lt;&gt;0),(EXP(LN(CE35/CB35)/(CE$6-CB$6))-1)*100,0)</f>
        <v>-4.2583084850146058</v>
      </c>
      <c r="CG109" s="26">
        <f t="shared" ref="CG109" si="292">IF($F$6-$D$6 &lt;&gt; 0,(EXP(LN(1+(CG72/100))/($F$6-$D$6))-1)*100,0)</f>
        <v>-3.933200624823574</v>
      </c>
      <c r="CH109" s="26">
        <f t="shared" ref="CH109" si="293">IF(CC35&gt;0,((1+(CH35/CC35))^(1/($F$6-$D$6))-1)*100,0)</f>
        <v>1.8384387485670173</v>
      </c>
      <c r="CI109" s="26">
        <f t="shared" ref="CI109" si="294">IF($F$6-$D$6 &lt;&gt; 0,(EXP(LN(1+(CI72/100))/($F$6-$D$6))-1)*100,0)</f>
        <v>-0.98499349642762191</v>
      </c>
      <c r="CK109" s="24" t="str">
        <f>CK35</f>
        <v>All occupations</v>
      </c>
      <c r="CL109" s="26">
        <f>IF(AND(CM$6-CL$6 &lt;&gt; 0,CL35&lt;&gt;0,CM35&lt;&gt;0),(EXP(LN(CM35/CL35)/(CM$6-CL$6))-1)*100,0)</f>
        <v>-4.4295882844958889</v>
      </c>
      <c r="CM109" s="26">
        <f>IF(AND(CN$6-CM$6 &lt;&gt; 0,CM35&lt;&gt;0,CN35&lt;&gt;0),(EXP(LN(CN35/CM35)/(CN$6-CM$6))-1)*100,0)</f>
        <v>-2.2506146381045866</v>
      </c>
      <c r="CN109" s="26">
        <f>IF(AND(CO$6-CN$6 &lt;&gt; 0,CN35&lt;&gt;0,CO35&lt;&gt;0),(EXP(LN(CO35/CN35)/(CO$6-CN$6))-1)*100,0)</f>
        <v>-8.6113039685383193</v>
      </c>
      <c r="CO109" s="26">
        <f>IF(AND(CP$6-CO$6 &lt;&gt; 0,CO35&lt;&gt;0,CP35&lt;&gt;0),(EXP(LN(CP35/CO35)/(CP$6-CO$6))-1)*100,0)</f>
        <v>-4.7561501013304248</v>
      </c>
      <c r="CP109" s="26">
        <f>IF(AND(CP$6-CM$6 &lt;&gt; 0,CM35&lt;&gt;0,CP35&lt;&gt;0),(EXP(LN(CP35/CM35)/(CP$6-CM$6))-1)*100,0)</f>
        <v>-5.8253280341102549</v>
      </c>
      <c r="CR109" s="26">
        <f t="shared" ref="CR109" si="295">IF($F$6-$D$6 &lt;&gt; 0,(EXP(LN(1+(CR72/100))/($F$6-$D$6))-1)*100,0)</f>
        <v>-6.0589403173501255</v>
      </c>
      <c r="CS109" s="26">
        <f t="shared" ref="CS109" si="296">IF(CN35&gt;0,((1+(CS35/CN35))^(1/($F$6-$D$6))-1)*100,0)</f>
        <v>1.2176289998365952</v>
      </c>
      <c r="CT109" s="26">
        <f t="shared" ref="CT109" si="297">IF($F$6-$D$6 &lt;&gt; 0,(EXP(LN(1+(CT72/100))/($F$6-$D$6))-1)*100,0)</f>
        <v>-3.4492708345727707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Stoke-on-Trent and Staffordshire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Stoke-on-Trent and Staffordshire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Stoke-on-Trent and Staffordshire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Stoke-on-Trent and Staffordshire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Stoke-on-Trent and Staffordshire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Stoke-on-Trent and Staffordshire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Stoke-on-Trent and Staffordshire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Stoke-on-Trent and Staffordshire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Stoke-on-Trent and Staffordshire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8.606832386054622E-2</v>
      </c>
      <c r="C119" s="27">
        <f t="shared" si="299"/>
        <v>-2.0151149112979938E-2</v>
      </c>
      <c r="D119" s="27">
        <f t="shared" si="299"/>
        <v>5.7790477713982491E-2</v>
      </c>
      <c r="E119" s="27">
        <f t="shared" si="299"/>
        <v>0.18510621354557066</v>
      </c>
      <c r="F119" s="27">
        <f t="shared" ref="F119:F144" si="300">F8-D8</f>
        <v>0.24289669125955315</v>
      </c>
      <c r="L119" t="str">
        <f>A119</f>
        <v>11 Corporate managers and directors</v>
      </c>
      <c r="M119" s="27">
        <f t="shared" ref="M119:P144" si="301">N8-M8</f>
        <v>0.9423887105388653</v>
      </c>
      <c r="N119" s="27">
        <f t="shared" si="301"/>
        <v>-9.3267181390719323E-2</v>
      </c>
      <c r="O119" s="27">
        <f t="shared" si="301"/>
        <v>0.44491363581290422</v>
      </c>
      <c r="P119" s="27">
        <f t="shared" si="301"/>
        <v>1.5574290588121609</v>
      </c>
      <c r="Q119" s="27">
        <f t="shared" ref="Q119:Q144" si="302">Q8-O8</f>
        <v>2.0023426946250651</v>
      </c>
      <c r="W119" t="str">
        <f>A119</f>
        <v>11 Corporate managers and directors</v>
      </c>
      <c r="X119" s="27">
        <f t="shared" ref="X119:AA144" si="303">Y8-X8</f>
        <v>0.49670952887977826</v>
      </c>
      <c r="Y119" s="27">
        <f t="shared" si="303"/>
        <v>0.40617039977789648</v>
      </c>
      <c r="Z119" s="27">
        <f t="shared" si="303"/>
        <v>-0.1255517990051489</v>
      </c>
      <c r="AA119" s="27">
        <f t="shared" si="303"/>
        <v>0.92099359220633037</v>
      </c>
      <c r="AB119" s="27">
        <f t="shared" ref="AB119:AB144" si="304">AB8-Z8</f>
        <v>0.79544179320118147</v>
      </c>
      <c r="AH119" t="str">
        <f>L119</f>
        <v>11 Corporate managers and directors</v>
      </c>
      <c r="AI119" s="27">
        <f t="shared" ref="AI119:AL144" si="305">AJ8-AI8</f>
        <v>6.1276262015882876E-2</v>
      </c>
      <c r="AJ119" s="27">
        <f t="shared" si="305"/>
        <v>0.12115659754657604</v>
      </c>
      <c r="AK119" s="27">
        <f t="shared" si="305"/>
        <v>-0.10243777019774258</v>
      </c>
      <c r="AL119" s="27">
        <f t="shared" si="305"/>
        <v>9.2288240073867156E-2</v>
      </c>
      <c r="AM119" s="27">
        <f t="shared" ref="AM119:AM144" si="306">AM8-AK8</f>
        <v>-1.0149530123875428E-2</v>
      </c>
      <c r="AS119" t="str">
        <f>W119</f>
        <v>11 Corporate managers and directors</v>
      </c>
      <c r="AT119" s="27">
        <f t="shared" ref="AT119:AW144" si="307">AU8-AT8</f>
        <v>6.0087659537172655E-2</v>
      </c>
      <c r="AU119" s="27">
        <f t="shared" si="307"/>
        <v>9.9413502451979774E-2</v>
      </c>
      <c r="AV119" s="27">
        <f t="shared" si="307"/>
        <v>-0.15826082069459191</v>
      </c>
      <c r="AW119" s="27">
        <f t="shared" si="307"/>
        <v>0.11290670592178409</v>
      </c>
      <c r="AX119" s="27">
        <f t="shared" ref="AX119:AX144" si="308">AX8-AV8</f>
        <v>-4.5354114772807819E-2</v>
      </c>
      <c r="BD119" t="str">
        <f>AH119</f>
        <v>11 Corporate managers and directors</v>
      </c>
      <c r="BE119" s="27">
        <f t="shared" ref="BE119:BH144" si="309">BF8-BE8</f>
        <v>0.80636864521618223</v>
      </c>
      <c r="BF119" s="27">
        <f t="shared" si="309"/>
        <v>7.7990456408990383E-2</v>
      </c>
      <c r="BG119" s="27">
        <f t="shared" si="309"/>
        <v>-0.3577306572055301</v>
      </c>
      <c r="BH119" s="27">
        <f t="shared" si="309"/>
        <v>0.29596159668106115</v>
      </c>
      <c r="BI119" s="27">
        <f t="shared" ref="BI119:BI144" si="310">BI8-BG8</f>
        <v>-6.1769060524468955E-2</v>
      </c>
      <c r="BO119" t="str">
        <f>AS119</f>
        <v>11 Corporate managers and directors</v>
      </c>
      <c r="BP119" s="27">
        <f t="shared" ref="BP119:BS144" si="311">BQ8-BP8</f>
        <v>0.45348617705302496</v>
      </c>
      <c r="BQ119" s="27">
        <f t="shared" si="311"/>
        <v>-0.22625676270952777</v>
      </c>
      <c r="BR119" s="27">
        <f t="shared" si="311"/>
        <v>-0.27377197527093511</v>
      </c>
      <c r="BS119" s="27">
        <f t="shared" si="311"/>
        <v>-0.34630928233873526</v>
      </c>
      <c r="BT119" s="27">
        <f t="shared" ref="BT119:BT144" si="312">BT8-BR8</f>
        <v>-0.62008125760967037</v>
      </c>
      <c r="BZ119" t="str">
        <f>BD119</f>
        <v>11 Corporate managers and directors</v>
      </c>
      <c r="CA119" s="68">
        <f t="shared" ref="CA119:CD144" si="313">CB8-CA8</f>
        <v>0.12103347016320409</v>
      </c>
      <c r="CB119" s="68">
        <f t="shared" si="313"/>
        <v>8.2473511770630559E-2</v>
      </c>
      <c r="CC119" s="68">
        <f t="shared" si="313"/>
        <v>-0.42399911482291919</v>
      </c>
      <c r="CD119" s="68">
        <f t="shared" si="313"/>
        <v>-0.51064826754713954</v>
      </c>
      <c r="CE119" s="68">
        <f t="shared" ref="CE119:CE144" si="314">CE8-CC8</f>
        <v>-0.93464738237005873</v>
      </c>
      <c r="CK119" t="str">
        <f>BO119</f>
        <v>11 Corporate managers and directors</v>
      </c>
      <c r="CL119" s="68">
        <f t="shared" ref="CL119:CO144" si="315">CM8-CL8</f>
        <v>6.3316525161339676E-2</v>
      </c>
      <c r="CM119" s="68">
        <f t="shared" si="315"/>
        <v>5.7656508492530789E-2</v>
      </c>
      <c r="CN119" s="68">
        <f t="shared" si="315"/>
        <v>-0.29919700611814276</v>
      </c>
      <c r="CO119" s="68">
        <f t="shared" si="315"/>
        <v>-8.9943048104860313E-2</v>
      </c>
      <c r="CP119" s="68">
        <f t="shared" ref="CP119:CP144" si="316">CP8-CN8</f>
        <v>-0.38914005422300307</v>
      </c>
    </row>
    <row r="120" spans="1:94" x14ac:dyDescent="0.2">
      <c r="A120" t="str">
        <f t="shared" si="298"/>
        <v>12 Other managers and proprietors</v>
      </c>
      <c r="B120" s="27">
        <f t="shared" si="299"/>
        <v>3.0118394963143794E-2</v>
      </c>
      <c r="C120" s="27">
        <f t="shared" si="299"/>
        <v>-1.0773779808293971E-2</v>
      </c>
      <c r="D120" s="27">
        <f t="shared" si="299"/>
        <v>5.5997953747316698E-2</v>
      </c>
      <c r="E120" s="27">
        <f t="shared" si="299"/>
        <v>0.10893651009318128</v>
      </c>
      <c r="F120" s="27">
        <f t="shared" si="300"/>
        <v>0.16493446384049798</v>
      </c>
      <c r="L120" t="str">
        <f t="shared" ref="L120:L143" si="317">A120</f>
        <v>12 Other managers and proprietors</v>
      </c>
      <c r="M120" s="27">
        <f t="shared" si="301"/>
        <v>0.25059868355587789</v>
      </c>
      <c r="N120" s="27">
        <f t="shared" si="301"/>
        <v>1.2073771873108541E-2</v>
      </c>
      <c r="O120" s="27">
        <f t="shared" si="301"/>
        <v>0.51768174382408649</v>
      </c>
      <c r="P120" s="27">
        <f t="shared" si="301"/>
        <v>1.0495316493974689</v>
      </c>
      <c r="Q120" s="27">
        <f t="shared" si="302"/>
        <v>1.5672133932215555</v>
      </c>
      <c r="W120" t="str">
        <f t="shared" ref="W120:W143" si="318">A120</f>
        <v>12 Other managers and proprietors</v>
      </c>
      <c r="X120" s="27">
        <f t="shared" si="303"/>
        <v>2.4184230665702522E-2</v>
      </c>
      <c r="Y120" s="27">
        <f t="shared" si="303"/>
        <v>0.22250809236837621</v>
      </c>
      <c r="Z120" s="27">
        <f t="shared" si="303"/>
        <v>0.59516966125402315</v>
      </c>
      <c r="AA120" s="27">
        <f t="shared" si="303"/>
        <v>0.71938217334331789</v>
      </c>
      <c r="AB120" s="27">
        <f t="shared" si="304"/>
        <v>1.314551834597341</v>
      </c>
      <c r="AH120" t="str">
        <f t="shared" ref="AH120:AH143" si="319">L120</f>
        <v>12 Other managers and proprietors</v>
      </c>
      <c r="AI120" s="27">
        <f t="shared" si="305"/>
        <v>-7.1499666049639754E-3</v>
      </c>
      <c r="AJ120" s="27">
        <f t="shared" si="305"/>
        <v>9.0317099323435623E-2</v>
      </c>
      <c r="AK120" s="27">
        <f t="shared" si="305"/>
        <v>0.12689589335382789</v>
      </c>
      <c r="AL120" s="27">
        <f t="shared" si="305"/>
        <v>0.18780605391276317</v>
      </c>
      <c r="AM120" s="27">
        <f t="shared" si="306"/>
        <v>0.31470194726659106</v>
      </c>
      <c r="AS120" t="str">
        <f t="shared" ref="AS120:AS143" si="320">W120</f>
        <v>12 Other managers and proprietors</v>
      </c>
      <c r="AT120" s="27">
        <f t="shared" si="307"/>
        <v>-9.7400989319457176E-3</v>
      </c>
      <c r="AU120" s="27">
        <f t="shared" si="307"/>
        <v>7.3003419993538321E-2</v>
      </c>
      <c r="AV120" s="27">
        <f t="shared" si="307"/>
        <v>0.16122898691488752</v>
      </c>
      <c r="AW120" s="27">
        <f t="shared" si="307"/>
        <v>0.16659600673007358</v>
      </c>
      <c r="AX120" s="27">
        <f t="shared" si="308"/>
        <v>0.32782499364496109</v>
      </c>
      <c r="BD120" t="str">
        <f t="shared" ref="BD120:BD143" si="321">AH120</f>
        <v>12 Other managers and proprietors</v>
      </c>
      <c r="BE120" s="27">
        <f t="shared" si="309"/>
        <v>8.3693932139505822E-2</v>
      </c>
      <c r="BF120" s="27">
        <f t="shared" si="309"/>
        <v>-2.2831309263085631E-2</v>
      </c>
      <c r="BG120" s="27">
        <f t="shared" si="309"/>
        <v>0.32008681642907066</v>
      </c>
      <c r="BH120" s="27">
        <f t="shared" si="309"/>
        <v>0.1701538367116886</v>
      </c>
      <c r="BI120" s="27">
        <f t="shared" si="310"/>
        <v>0.49024065314075926</v>
      </c>
      <c r="BO120" t="str">
        <f t="shared" ref="BO120:BO143" si="322">AS120</f>
        <v>12 Other managers and proprietors</v>
      </c>
      <c r="BP120" s="27">
        <f t="shared" si="311"/>
        <v>8.5780389037448224E-2</v>
      </c>
      <c r="BQ120" s="27">
        <f t="shared" si="311"/>
        <v>-5.3423838180381988E-2</v>
      </c>
      <c r="BR120" s="27">
        <f t="shared" si="311"/>
        <v>0.45763356545797995</v>
      </c>
      <c r="BS120" s="27">
        <f t="shared" si="311"/>
        <v>-5.5799720503685535E-2</v>
      </c>
      <c r="BT120" s="27">
        <f t="shared" si="312"/>
        <v>0.40183384495429442</v>
      </c>
      <c r="BZ120" t="str">
        <f t="shared" ref="BZ120:BZ143" si="323">BD120</f>
        <v>12 Other managers and proprietors</v>
      </c>
      <c r="CA120" s="68">
        <f t="shared" si="313"/>
        <v>-1.8722319950827959E-2</v>
      </c>
      <c r="CB120" s="68">
        <f t="shared" si="313"/>
        <v>4.1424271361292231E-3</v>
      </c>
      <c r="CC120" s="68">
        <f t="shared" si="313"/>
        <v>5.2982249323508368E-2</v>
      </c>
      <c r="CD120" s="68">
        <f t="shared" si="313"/>
        <v>-0.313902364816524</v>
      </c>
      <c r="CE120" s="68">
        <f t="shared" si="314"/>
        <v>-0.26092011549301564</v>
      </c>
      <c r="CK120" t="str">
        <f t="shared" ref="CK120:CK143" si="324">BO120</f>
        <v>12 Other managers and proprietors</v>
      </c>
      <c r="CL120" s="68">
        <f t="shared" si="315"/>
        <v>-4.6293782693154761E-2</v>
      </c>
      <c r="CM120" s="68">
        <f t="shared" si="315"/>
        <v>3.1198611279330546E-3</v>
      </c>
      <c r="CN120" s="68">
        <f t="shared" si="315"/>
        <v>-4.1926573339109596E-2</v>
      </c>
      <c r="CO120" s="68">
        <f t="shared" si="315"/>
        <v>-0.14420379796723126</v>
      </c>
      <c r="CP120" s="68">
        <f t="shared" si="316"/>
        <v>-0.18613037130634086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0.28779747339251738</v>
      </c>
      <c r="C121" s="27">
        <f t="shared" si="299"/>
        <v>-7.8606333547561857E-2</v>
      </c>
      <c r="D121" s="27">
        <f t="shared" si="299"/>
        <v>0.23307071892167419</v>
      </c>
      <c r="E121" s="27">
        <f t="shared" si="299"/>
        <v>0.43182970432439505</v>
      </c>
      <c r="F121" s="27">
        <f t="shared" si="300"/>
        <v>0.66490042324606924</v>
      </c>
      <c r="L121" t="str">
        <f t="shared" si="317"/>
        <v>21 Science, research, engineering and technology professionals</v>
      </c>
      <c r="M121" s="27">
        <f t="shared" si="301"/>
        <v>1.1392549975877264</v>
      </c>
      <c r="N121" s="27">
        <f t="shared" si="301"/>
        <v>-0.16263821442346149</v>
      </c>
      <c r="O121" s="27">
        <f t="shared" si="301"/>
        <v>1.0053795446420914</v>
      </c>
      <c r="P121" s="27">
        <f t="shared" si="301"/>
        <v>1.8591621862130356</v>
      </c>
      <c r="Q121" s="27">
        <f t="shared" si="302"/>
        <v>2.8645417308551271</v>
      </c>
      <c r="W121" t="str">
        <f t="shared" si="318"/>
        <v>21 Science, research, engineering and technology professionals</v>
      </c>
      <c r="X121" s="27">
        <f t="shared" si="303"/>
        <v>0.24890859859207115</v>
      </c>
      <c r="Y121" s="27">
        <f t="shared" si="303"/>
        <v>0.56177403841639162</v>
      </c>
      <c r="Z121" s="27">
        <f t="shared" si="303"/>
        <v>0.12345755812323933</v>
      </c>
      <c r="AA121" s="27">
        <f t="shared" si="303"/>
        <v>0.25098676980964374</v>
      </c>
      <c r="AB121" s="27">
        <f t="shared" si="304"/>
        <v>0.37444432793288307</v>
      </c>
      <c r="AH121" t="str">
        <f t="shared" si="319"/>
        <v>21 Science, research, engineering and technology professionals</v>
      </c>
      <c r="AI121" s="27">
        <f t="shared" si="305"/>
        <v>5.1782258723487296E-5</v>
      </c>
      <c r="AJ121" s="27">
        <f t="shared" si="305"/>
        <v>8.25444782179241E-2</v>
      </c>
      <c r="AK121" s="27">
        <f t="shared" si="305"/>
        <v>7.7103414174729545E-3</v>
      </c>
      <c r="AL121" s="27">
        <f t="shared" si="305"/>
        <v>5.4723722790241958E-2</v>
      </c>
      <c r="AM121" s="27">
        <f t="shared" si="306"/>
        <v>6.2434064207714912E-2</v>
      </c>
      <c r="AS121" t="str">
        <f t="shared" si="320"/>
        <v>21 Science, research, engineering and technology professionals</v>
      </c>
      <c r="AT121" s="27">
        <f t="shared" si="307"/>
        <v>4.0615943098541329E-2</v>
      </c>
      <c r="AU121" s="27">
        <f t="shared" si="307"/>
        <v>0.17551420618242886</v>
      </c>
      <c r="AV121" s="27">
        <f t="shared" si="307"/>
        <v>-9.4321086240815477E-2</v>
      </c>
      <c r="AW121" s="27">
        <f t="shared" si="307"/>
        <v>-2.2887396911084767E-2</v>
      </c>
      <c r="AX121" s="27">
        <f t="shared" si="308"/>
        <v>-0.11720848315190024</v>
      </c>
      <c r="BD121" t="str">
        <f t="shared" si="321"/>
        <v>21 Science, research, engineering and technology professionals</v>
      </c>
      <c r="BE121" s="27">
        <f t="shared" si="309"/>
        <v>0.44786528535926262</v>
      </c>
      <c r="BF121" s="27">
        <f t="shared" si="309"/>
        <v>0.17631904288069222</v>
      </c>
      <c r="BG121" s="27">
        <f t="shared" si="309"/>
        <v>-8.186692290953923E-2</v>
      </c>
      <c r="BH121" s="27">
        <f t="shared" si="309"/>
        <v>4.830443679566665E-2</v>
      </c>
      <c r="BI121" s="27">
        <f t="shared" si="310"/>
        <v>-3.3562486113872581E-2</v>
      </c>
      <c r="BO121" t="str">
        <f t="shared" si="322"/>
        <v>21 Science, research, engineering and technology professionals</v>
      </c>
      <c r="BP121" s="27">
        <f t="shared" si="311"/>
        <v>0.27639801691117039</v>
      </c>
      <c r="BQ121" s="27">
        <f t="shared" si="311"/>
        <v>2.260709243636283E-2</v>
      </c>
      <c r="BR121" s="27">
        <f t="shared" si="311"/>
        <v>-1.4686426218445847E-2</v>
      </c>
      <c r="BS121" s="27">
        <f t="shared" si="311"/>
        <v>-0.23338096773084738</v>
      </c>
      <c r="BT121" s="27">
        <f t="shared" si="312"/>
        <v>-0.24806739394929322</v>
      </c>
      <c r="BZ121" t="str">
        <f t="shared" si="323"/>
        <v>21 Science, research, engineering and technology professionals</v>
      </c>
      <c r="CA121" s="68">
        <f t="shared" si="313"/>
        <v>8.5350226689053232E-2</v>
      </c>
      <c r="CB121" s="68">
        <f t="shared" si="313"/>
        <v>9.2296667053870962E-2</v>
      </c>
      <c r="CC121" s="68">
        <f t="shared" si="313"/>
        <v>-0.13247517171627843</v>
      </c>
      <c r="CD121" s="68">
        <f t="shared" si="313"/>
        <v>-0.29283862361804769</v>
      </c>
      <c r="CE121" s="68">
        <f t="shared" si="314"/>
        <v>-0.42531379533432612</v>
      </c>
      <c r="CK121" t="str">
        <f t="shared" si="324"/>
        <v>21 Science, research, engineering and technology professionals</v>
      </c>
      <c r="CL121" s="68">
        <f t="shared" si="315"/>
        <v>5.9444694646146101E-2</v>
      </c>
      <c r="CM121" s="68">
        <f t="shared" si="315"/>
        <v>5.7764893989188548E-2</v>
      </c>
      <c r="CN121" s="68">
        <f t="shared" si="315"/>
        <v>-9.6130873881625334E-2</v>
      </c>
      <c r="CO121" s="68">
        <f t="shared" si="315"/>
        <v>-8.1042205569839543E-2</v>
      </c>
      <c r="CP121" s="68">
        <f t="shared" si="316"/>
        <v>-0.17717307945146488</v>
      </c>
    </row>
    <row r="122" spans="1:94" x14ac:dyDescent="0.2">
      <c r="A122" t="str">
        <f t="shared" si="298"/>
        <v>22 Health professionals</v>
      </c>
      <c r="B122" s="27">
        <f t="shared" si="299"/>
        <v>0.45895651638482937</v>
      </c>
      <c r="C122" s="27">
        <f t="shared" si="299"/>
        <v>-2.6345599504543626E-2</v>
      </c>
      <c r="D122" s="27">
        <f t="shared" si="299"/>
        <v>0.4074272930362397</v>
      </c>
      <c r="E122" s="27">
        <f t="shared" si="299"/>
        <v>0.78908413623104501</v>
      </c>
      <c r="F122" s="27">
        <f t="shared" si="300"/>
        <v>1.1965114292672847</v>
      </c>
      <c r="L122" t="str">
        <f t="shared" si="317"/>
        <v>22 Health professionals</v>
      </c>
      <c r="M122" s="27">
        <f t="shared" si="301"/>
        <v>1.3494722666252561</v>
      </c>
      <c r="N122" s="27">
        <f t="shared" si="301"/>
        <v>-5.03825622299372E-2</v>
      </c>
      <c r="O122" s="27">
        <f t="shared" si="301"/>
        <v>1.0512618913435592</v>
      </c>
      <c r="P122" s="27">
        <f t="shared" si="301"/>
        <v>2.0696624055955946</v>
      </c>
      <c r="Q122" s="27">
        <f t="shared" si="302"/>
        <v>3.1209242969391537</v>
      </c>
      <c r="W122" t="str">
        <f t="shared" si="318"/>
        <v>22 Health professionals</v>
      </c>
      <c r="X122" s="27">
        <f t="shared" si="303"/>
        <v>0.78030048238131133</v>
      </c>
      <c r="Y122" s="27">
        <f t="shared" si="303"/>
        <v>0.39269057431025534</v>
      </c>
      <c r="Z122" s="27">
        <f t="shared" si="303"/>
        <v>0.70751125073725518</v>
      </c>
      <c r="AA122" s="27">
        <f t="shared" si="303"/>
        <v>0.42443341594567752</v>
      </c>
      <c r="AB122" s="27">
        <f t="shared" si="304"/>
        <v>1.1319446666829327</v>
      </c>
      <c r="AH122" t="str">
        <f t="shared" si="319"/>
        <v>22 Health professionals</v>
      </c>
      <c r="AI122" s="27">
        <f t="shared" si="305"/>
        <v>-0.59112296003184506</v>
      </c>
      <c r="AJ122" s="27">
        <f t="shared" si="305"/>
        <v>-5.1751387803871118E-2</v>
      </c>
      <c r="AK122" s="27">
        <f t="shared" si="305"/>
        <v>-0.89275302822616576</v>
      </c>
      <c r="AL122" s="27">
        <f t="shared" si="305"/>
        <v>-0.87460213761598227</v>
      </c>
      <c r="AM122" s="27">
        <f t="shared" si="306"/>
        <v>-1.767355165842148</v>
      </c>
      <c r="AS122" t="str">
        <f t="shared" si="320"/>
        <v>22 Health professionals</v>
      </c>
      <c r="AT122" s="27">
        <f t="shared" si="307"/>
        <v>3.0172201944262067E-2</v>
      </c>
      <c r="AU122" s="27">
        <f t="shared" si="307"/>
        <v>4.8490293174071386E-2</v>
      </c>
      <c r="AV122" s="27">
        <f t="shared" si="307"/>
        <v>2.1544355250605718E-2</v>
      </c>
      <c r="AW122" s="27">
        <f t="shared" si="307"/>
        <v>2.9380516961387826E-2</v>
      </c>
      <c r="AX122" s="27">
        <f t="shared" si="308"/>
        <v>5.0924872211993544E-2</v>
      </c>
      <c r="BD122" t="str">
        <f t="shared" si="321"/>
        <v>22 Health professionals</v>
      </c>
      <c r="BE122" s="27">
        <f t="shared" si="309"/>
        <v>0.50256749996304984</v>
      </c>
      <c r="BF122" s="27">
        <f t="shared" si="309"/>
        <v>-0.17719295941803592</v>
      </c>
      <c r="BG122" s="27">
        <f t="shared" si="309"/>
        <v>0.21181038866631496</v>
      </c>
      <c r="BH122" s="27">
        <f t="shared" si="309"/>
        <v>-0.11499359053224167</v>
      </c>
      <c r="BI122" s="27">
        <f t="shared" si="310"/>
        <v>9.681679813407329E-2</v>
      </c>
      <c r="BO122" t="str">
        <f t="shared" si="322"/>
        <v>22 Health professionals</v>
      </c>
      <c r="BP122" s="27">
        <f t="shared" si="311"/>
        <v>0.27451115703657614</v>
      </c>
      <c r="BQ122" s="27">
        <f t="shared" si="311"/>
        <v>-0.26336454269173437</v>
      </c>
      <c r="BR122" s="27">
        <f t="shared" si="311"/>
        <v>0.12106500949272614</v>
      </c>
      <c r="BS122" s="27">
        <f t="shared" si="311"/>
        <v>-0.26717448025178991</v>
      </c>
      <c r="BT122" s="27">
        <f t="shared" si="312"/>
        <v>-0.14610947075906378</v>
      </c>
      <c r="BZ122" t="str">
        <f t="shared" si="323"/>
        <v>22 Health professionals</v>
      </c>
      <c r="CA122" s="68">
        <f t="shared" si="313"/>
        <v>0.1361550207591038</v>
      </c>
      <c r="CB122" s="68">
        <f t="shared" si="313"/>
        <v>-0.19870645958732658</v>
      </c>
      <c r="CC122" s="68">
        <f t="shared" si="313"/>
        <v>-6.7344880875712332E-2</v>
      </c>
      <c r="CD122" s="68">
        <f t="shared" si="313"/>
        <v>-0.27823008000343724</v>
      </c>
      <c r="CE122" s="68">
        <f t="shared" si="314"/>
        <v>-0.34557496087914957</v>
      </c>
      <c r="CK122" t="str">
        <f t="shared" si="324"/>
        <v>22 Health professionals</v>
      </c>
      <c r="CL122" s="68">
        <f t="shared" si="315"/>
        <v>2.0344163716648045E-2</v>
      </c>
      <c r="CM122" s="68">
        <f t="shared" si="315"/>
        <v>3.710411479093656E-2</v>
      </c>
      <c r="CN122" s="68">
        <f t="shared" si="315"/>
        <v>-1.3996334340686839E-2</v>
      </c>
      <c r="CO122" s="68">
        <f t="shared" si="315"/>
        <v>2.82979095858166E-2</v>
      </c>
      <c r="CP122" s="68">
        <f t="shared" si="316"/>
        <v>1.4301575245129761E-2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0.25020433293809163</v>
      </c>
      <c r="C123" s="27">
        <f t="shared" si="299"/>
        <v>3.4226292549294657E-2</v>
      </c>
      <c r="D123" s="27">
        <f t="shared" si="299"/>
        <v>0.23595529990682662</v>
      </c>
      <c r="E123" s="27">
        <f t="shared" si="299"/>
        <v>0.37196433874713808</v>
      </c>
      <c r="F123" s="27">
        <f t="shared" si="300"/>
        <v>0.6079196386539647</v>
      </c>
      <c r="L123" t="str">
        <f t="shared" si="317"/>
        <v>23 Teaching and other educational professionals</v>
      </c>
      <c r="M123" s="27">
        <f t="shared" si="301"/>
        <v>1.6584639433649437</v>
      </c>
      <c r="N123" s="27">
        <f t="shared" si="301"/>
        <v>0.2593096550542775</v>
      </c>
      <c r="O123" s="27">
        <f t="shared" si="301"/>
        <v>1.254222909926062</v>
      </c>
      <c r="P123" s="27">
        <f t="shared" si="301"/>
        <v>2.0280322304022622</v>
      </c>
      <c r="Q123" s="27">
        <f t="shared" si="302"/>
        <v>3.2822551403283242</v>
      </c>
      <c r="W123" t="str">
        <f t="shared" si="318"/>
        <v>23 Teaching and other educational professionals</v>
      </c>
      <c r="X123" s="27">
        <f t="shared" si="303"/>
        <v>-0.75418289421009721</v>
      </c>
      <c r="Y123" s="27">
        <f t="shared" si="303"/>
        <v>0.36582467352609704</v>
      </c>
      <c r="Z123" s="27">
        <f t="shared" si="303"/>
        <v>-0.55636451297644296</v>
      </c>
      <c r="AA123" s="27">
        <f t="shared" si="303"/>
        <v>-0.79800187941816425</v>
      </c>
      <c r="AB123" s="27">
        <f t="shared" si="304"/>
        <v>-1.3543663923946072</v>
      </c>
      <c r="AH123" t="str">
        <f t="shared" si="319"/>
        <v>23 Teaching and other educational professionals</v>
      </c>
      <c r="AI123" s="27">
        <f t="shared" si="305"/>
        <v>-0.27112248815649997</v>
      </c>
      <c r="AJ123" s="27">
        <f t="shared" si="305"/>
        <v>-5.7442575447846922E-3</v>
      </c>
      <c r="AK123" s="27">
        <f t="shared" si="305"/>
        <v>-9.751114316436979E-2</v>
      </c>
      <c r="AL123" s="27">
        <f t="shared" si="305"/>
        <v>-2.1219735797734784E-3</v>
      </c>
      <c r="AM123" s="27">
        <f t="shared" si="306"/>
        <v>-9.9633116744143269E-2</v>
      </c>
      <c r="AS123" t="str">
        <f t="shared" si="320"/>
        <v>23 Teaching and other educational professionals</v>
      </c>
      <c r="AT123" s="27">
        <f t="shared" si="307"/>
        <v>-2.0607306068989958E-2</v>
      </c>
      <c r="AU123" s="27">
        <f t="shared" si="307"/>
        <v>1.5696020957246051E-2</v>
      </c>
      <c r="AV123" s="27">
        <f t="shared" si="307"/>
        <v>-2.3636166009754322E-2</v>
      </c>
      <c r="AW123" s="27">
        <f t="shared" si="307"/>
        <v>-1.6115765779776442E-2</v>
      </c>
      <c r="AX123" s="27">
        <f t="shared" si="308"/>
        <v>-3.9751931789530764E-2</v>
      </c>
      <c r="BD123" t="str">
        <f t="shared" si="321"/>
        <v>23 Teaching and other educational professionals</v>
      </c>
      <c r="BE123" s="27">
        <f t="shared" si="309"/>
        <v>1.9140143094720341E-2</v>
      </c>
      <c r="BF123" s="27">
        <f t="shared" si="309"/>
        <v>4.1318934540116037E-2</v>
      </c>
      <c r="BG123" s="27">
        <f t="shared" si="309"/>
        <v>2.9577473583519698E-3</v>
      </c>
      <c r="BH123" s="27">
        <f t="shared" si="309"/>
        <v>4.739347300952379E-3</v>
      </c>
      <c r="BI123" s="27">
        <f t="shared" si="310"/>
        <v>7.6970946593043488E-3</v>
      </c>
      <c r="BO123" t="str">
        <f t="shared" si="322"/>
        <v>23 Teaching and other educational professionals</v>
      </c>
      <c r="BP123" s="27">
        <f t="shared" si="311"/>
        <v>6.2488039372238235E-3</v>
      </c>
      <c r="BQ123" s="27">
        <f t="shared" si="311"/>
        <v>-4.9615912778752491E-2</v>
      </c>
      <c r="BR123" s="27">
        <f t="shared" si="311"/>
        <v>-5.9243972623221342E-3</v>
      </c>
      <c r="BS123" s="27">
        <f t="shared" si="311"/>
        <v>-9.6899656635461295E-2</v>
      </c>
      <c r="BT123" s="27">
        <f t="shared" si="312"/>
        <v>-0.10282405389778343</v>
      </c>
      <c r="BZ123" t="str">
        <f t="shared" si="323"/>
        <v>23 Teaching and other educational professionals</v>
      </c>
      <c r="CA123" s="68">
        <f t="shared" si="313"/>
        <v>-4.4176788771330688E-3</v>
      </c>
      <c r="CB123" s="68">
        <f t="shared" si="313"/>
        <v>1.1666779656384074E-3</v>
      </c>
      <c r="CC123" s="68">
        <f t="shared" si="313"/>
        <v>-4.2337418077235067E-2</v>
      </c>
      <c r="CD123" s="68">
        <f t="shared" si="313"/>
        <v>-0.10720461670566708</v>
      </c>
      <c r="CE123" s="68">
        <f t="shared" si="314"/>
        <v>-0.14954203478290215</v>
      </c>
      <c r="CK123" t="str">
        <f t="shared" si="324"/>
        <v>23 Teaching and other educational professionals</v>
      </c>
      <c r="CL123" s="68">
        <f t="shared" si="315"/>
        <v>7.304810324045008E-3</v>
      </c>
      <c r="CM123" s="68">
        <f t="shared" si="315"/>
        <v>3.5489035417080678E-2</v>
      </c>
      <c r="CN123" s="68">
        <f t="shared" si="315"/>
        <v>-2.9256150589604138E-2</v>
      </c>
      <c r="CO123" s="68">
        <f t="shared" si="315"/>
        <v>-2.6055182977447952E-2</v>
      </c>
      <c r="CP123" s="68">
        <f t="shared" si="316"/>
        <v>-5.531133356705209E-2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0.10421970290262472</v>
      </c>
      <c r="C124" s="27">
        <f t="shared" si="299"/>
        <v>4.4487240093853964E-3</v>
      </c>
      <c r="D124" s="27">
        <f t="shared" si="299"/>
        <v>0.1307308683277571</v>
      </c>
      <c r="E124" s="27">
        <f t="shared" si="299"/>
        <v>0.24933554304472477</v>
      </c>
      <c r="F124" s="27">
        <f t="shared" si="300"/>
        <v>0.38006641137248187</v>
      </c>
      <c r="L124" t="str">
        <f t="shared" si="317"/>
        <v>24 Business, media and public service professionals</v>
      </c>
      <c r="M124" s="27">
        <f t="shared" si="301"/>
        <v>1.4241657144661986</v>
      </c>
      <c r="N124" s="27">
        <f t="shared" si="301"/>
        <v>1.8241225351815604E-2</v>
      </c>
      <c r="O124" s="27">
        <f t="shared" si="301"/>
        <v>1.2271456292295695</v>
      </c>
      <c r="P124" s="27">
        <f t="shared" si="301"/>
        <v>2.1571631914823719</v>
      </c>
      <c r="Q124" s="27">
        <f t="shared" si="302"/>
        <v>3.3843088207119414</v>
      </c>
      <c r="W124" t="str">
        <f t="shared" si="318"/>
        <v>24 Business, media and public service professionals</v>
      </c>
      <c r="X124" s="27">
        <f t="shared" si="303"/>
        <v>0.41322688269258023</v>
      </c>
      <c r="Y124" s="27">
        <f t="shared" si="303"/>
        <v>0.99592554583267656</v>
      </c>
      <c r="Z124" s="27">
        <f t="shared" si="303"/>
        <v>0.6761824750442198</v>
      </c>
      <c r="AA124" s="27">
        <f t="shared" si="303"/>
        <v>0.75924133605105748</v>
      </c>
      <c r="AB124" s="27">
        <f t="shared" si="304"/>
        <v>1.4354238110952773</v>
      </c>
      <c r="AH124" t="str">
        <f t="shared" si="319"/>
        <v>24 Business, media and public service professionals</v>
      </c>
      <c r="AI124" s="27">
        <f t="shared" si="305"/>
        <v>-4.8140773771084389E-2</v>
      </c>
      <c r="AJ124" s="27">
        <f t="shared" si="305"/>
        <v>0.11802769494358079</v>
      </c>
      <c r="AK124" s="27">
        <f t="shared" si="305"/>
        <v>-2.7105904098722711E-2</v>
      </c>
      <c r="AL124" s="27">
        <f t="shared" si="305"/>
        <v>2.5952787435900682E-2</v>
      </c>
      <c r="AM124" s="27">
        <f t="shared" si="306"/>
        <v>-1.1531166628220291E-3</v>
      </c>
      <c r="AS124" t="str">
        <f t="shared" si="320"/>
        <v>24 Business, media and public service professionals</v>
      </c>
      <c r="AT124" s="27">
        <f t="shared" si="307"/>
        <v>1.3351168134569713E-2</v>
      </c>
      <c r="AU124" s="27">
        <f t="shared" si="307"/>
        <v>0.15683464080964571</v>
      </c>
      <c r="AV124" s="27">
        <f t="shared" si="307"/>
        <v>8.9563800776627067E-2</v>
      </c>
      <c r="AW124" s="27">
        <f t="shared" si="307"/>
        <v>0.12268235287801943</v>
      </c>
      <c r="AX124" s="27">
        <f t="shared" si="308"/>
        <v>0.2122461536546465</v>
      </c>
      <c r="BD124" t="str">
        <f t="shared" si="321"/>
        <v>24 Business, media and public service professionals</v>
      </c>
      <c r="BE124" s="27">
        <f t="shared" si="309"/>
        <v>0.51888475345721163</v>
      </c>
      <c r="BF124" s="27">
        <f t="shared" si="309"/>
        <v>0.2524140291225172</v>
      </c>
      <c r="BG124" s="27">
        <f t="shared" si="309"/>
        <v>0.34064808140667058</v>
      </c>
      <c r="BH124" s="27">
        <f t="shared" si="309"/>
        <v>0.29798810944984977</v>
      </c>
      <c r="BI124" s="27">
        <f t="shared" si="310"/>
        <v>0.63863619085652035</v>
      </c>
      <c r="BO124" t="str">
        <f t="shared" si="322"/>
        <v>24 Business, media and public service professionals</v>
      </c>
      <c r="BP124" s="27">
        <f t="shared" si="311"/>
        <v>0.2161567082049618</v>
      </c>
      <c r="BQ124" s="27">
        <f t="shared" si="311"/>
        <v>-4.5629035799983564E-2</v>
      </c>
      <c r="BR124" s="27">
        <f t="shared" si="311"/>
        <v>9.9728854491803354E-2</v>
      </c>
      <c r="BS124" s="27">
        <f t="shared" si="311"/>
        <v>-0.22052092419347669</v>
      </c>
      <c r="BT124" s="27">
        <f t="shared" si="312"/>
        <v>-0.12079206970167333</v>
      </c>
      <c r="BZ124" t="str">
        <f t="shared" si="323"/>
        <v>24 Business, media and public service professionals</v>
      </c>
      <c r="CA124" s="68">
        <f t="shared" si="313"/>
        <v>8.6940946730264979E-2</v>
      </c>
      <c r="CB124" s="68">
        <f t="shared" si="313"/>
        <v>4.4417788779755218E-2</v>
      </c>
      <c r="CC124" s="68">
        <f t="shared" si="313"/>
        <v>-8.9820530689088462E-2</v>
      </c>
      <c r="CD124" s="68">
        <f t="shared" si="313"/>
        <v>-0.36009461291218081</v>
      </c>
      <c r="CE124" s="68">
        <f t="shared" si="314"/>
        <v>-0.44991514360126927</v>
      </c>
      <c r="CK124" t="str">
        <f t="shared" si="324"/>
        <v>24 Business, media and public service professionals</v>
      </c>
      <c r="CL124" s="68">
        <f t="shared" si="315"/>
        <v>3.1364527400442044E-2</v>
      </c>
      <c r="CM124" s="68">
        <f t="shared" si="315"/>
        <v>7.2148455519936594E-2</v>
      </c>
      <c r="CN124" s="68">
        <f t="shared" si="315"/>
        <v>-0.10124118771396801</v>
      </c>
      <c r="CO124" s="68">
        <f t="shared" si="315"/>
        <v>-7.8734641292496521E-2</v>
      </c>
      <c r="CP124" s="68">
        <f t="shared" si="316"/>
        <v>-0.17997582900646453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3.4119553692098903E-2</v>
      </c>
      <c r="C125" s="27">
        <f t="shared" si="299"/>
        <v>-4.1812666306212387E-3</v>
      </c>
      <c r="D125" s="27">
        <f t="shared" si="299"/>
        <v>1.906369327859582E-2</v>
      </c>
      <c r="E125" s="27">
        <f t="shared" si="299"/>
        <v>6.9915070430710963E-2</v>
      </c>
      <c r="F125" s="27">
        <f t="shared" si="300"/>
        <v>8.8978763709306782E-2</v>
      </c>
      <c r="L125" t="str">
        <f t="shared" si="317"/>
        <v>31 Science, engineering and technology associate professionals</v>
      </c>
      <c r="M125" s="27">
        <f t="shared" si="301"/>
        <v>0.2256136910435938</v>
      </c>
      <c r="N125" s="27">
        <f t="shared" si="301"/>
        <v>-2.5735922861152227E-2</v>
      </c>
      <c r="O125" s="27">
        <f t="shared" si="301"/>
        <v>4.7617169662295566E-2</v>
      </c>
      <c r="P125" s="27">
        <f t="shared" si="301"/>
        <v>0.27039553555039886</v>
      </c>
      <c r="Q125" s="27">
        <f t="shared" si="302"/>
        <v>0.31801270521269442</v>
      </c>
      <c r="W125" t="str">
        <f t="shared" si="318"/>
        <v>31 Science, engineering and technology associate professionals</v>
      </c>
      <c r="X125" s="27">
        <f t="shared" si="303"/>
        <v>0.14417928248933864</v>
      </c>
      <c r="Y125" s="27">
        <f t="shared" si="303"/>
        <v>0.13424329412450375</v>
      </c>
      <c r="Z125" s="27">
        <f t="shared" si="303"/>
        <v>-0.12168463725539769</v>
      </c>
      <c r="AA125" s="27">
        <f t="shared" si="303"/>
        <v>0.13051293265749542</v>
      </c>
      <c r="AB125" s="27">
        <f t="shared" si="304"/>
        <v>8.82829540209773E-3</v>
      </c>
      <c r="AH125" t="str">
        <f t="shared" si="319"/>
        <v>31 Science, engineering and technology associate professionals</v>
      </c>
      <c r="AI125" s="27">
        <f t="shared" si="305"/>
        <v>3.005054137958138E-2</v>
      </c>
      <c r="AJ125" s="27">
        <f t="shared" si="305"/>
        <v>4.626128610600902E-2</v>
      </c>
      <c r="AK125" s="27">
        <f t="shared" si="305"/>
        <v>-3.8465385873898694E-3</v>
      </c>
      <c r="AL125" s="27">
        <f t="shared" si="305"/>
        <v>8.2465682454879508E-2</v>
      </c>
      <c r="AM125" s="27">
        <f t="shared" si="306"/>
        <v>7.8619143867489638E-2</v>
      </c>
      <c r="AS125" t="str">
        <f t="shared" si="320"/>
        <v>31 Science, engineering and technology associate professionals</v>
      </c>
      <c r="AT125" s="27">
        <f t="shared" si="307"/>
        <v>1.2202274356938325E-2</v>
      </c>
      <c r="AU125" s="27">
        <f t="shared" si="307"/>
        <v>5.467040212631824E-2</v>
      </c>
      <c r="AV125" s="27">
        <f t="shared" si="307"/>
        <v>-0.11221726854061786</v>
      </c>
      <c r="AW125" s="27">
        <f t="shared" si="307"/>
        <v>-3.4418249328751482E-3</v>
      </c>
      <c r="AX125" s="27">
        <f t="shared" si="308"/>
        <v>-0.11565909347349301</v>
      </c>
      <c r="BD125" t="str">
        <f t="shared" si="321"/>
        <v>31 Science, engineering and technology associate professionals</v>
      </c>
      <c r="BE125" s="27">
        <f t="shared" si="309"/>
        <v>9.7461242705873308E-2</v>
      </c>
      <c r="BF125" s="27">
        <f t="shared" si="309"/>
        <v>8.5436301552860083E-2</v>
      </c>
      <c r="BG125" s="27">
        <f t="shared" si="309"/>
        <v>-0.22444013109407068</v>
      </c>
      <c r="BH125" s="27">
        <f t="shared" si="309"/>
        <v>-0.1303386364719632</v>
      </c>
      <c r="BI125" s="27">
        <f t="shared" si="310"/>
        <v>-0.35477876756603388</v>
      </c>
      <c r="BO125" t="str">
        <f t="shared" si="322"/>
        <v>31 Science, engineering and technology associate professionals</v>
      </c>
      <c r="BP125" s="27">
        <f t="shared" si="311"/>
        <v>0.14816580065349705</v>
      </c>
      <c r="BQ125" s="27">
        <f t="shared" si="311"/>
        <v>3.1582628696134707E-2</v>
      </c>
      <c r="BR125" s="27">
        <f t="shared" si="311"/>
        <v>-0.11133076521167906</v>
      </c>
      <c r="BS125" s="27">
        <f t="shared" si="311"/>
        <v>-4.9890281910069945E-2</v>
      </c>
      <c r="BT125" s="27">
        <f t="shared" si="312"/>
        <v>-0.16122104712174901</v>
      </c>
      <c r="BZ125" t="str">
        <f t="shared" si="323"/>
        <v>31 Science, engineering and technology associate professionals</v>
      </c>
      <c r="CA125" s="68">
        <f t="shared" si="313"/>
        <v>7.4940676049473631E-2</v>
      </c>
      <c r="CB125" s="68">
        <f t="shared" si="313"/>
        <v>9.5876277420703038E-2</v>
      </c>
      <c r="CC125" s="68">
        <f t="shared" si="313"/>
        <v>-0.18692683596692683</v>
      </c>
      <c r="CD125" s="68">
        <f t="shared" si="313"/>
        <v>-0.12261912429994631</v>
      </c>
      <c r="CE125" s="68">
        <f t="shared" si="314"/>
        <v>-0.30954596026687314</v>
      </c>
      <c r="CK125" t="str">
        <f t="shared" si="324"/>
        <v>31 Science, engineering and technology associate professionals</v>
      </c>
      <c r="CL125" s="68">
        <f t="shared" si="315"/>
        <v>2.7850434587286643E-2</v>
      </c>
      <c r="CM125" s="68">
        <f t="shared" si="315"/>
        <v>5.3629777765547143E-2</v>
      </c>
      <c r="CN125" s="68">
        <f t="shared" si="315"/>
        <v>-4.5568676921890094E-2</v>
      </c>
      <c r="CO125" s="68">
        <f t="shared" si="315"/>
        <v>2.8949469449208537E-2</v>
      </c>
      <c r="CP125" s="68">
        <f t="shared" si="316"/>
        <v>-1.6619207472681558E-2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9.6905081010755303E-3</v>
      </c>
      <c r="C126" s="27">
        <f t="shared" si="299"/>
        <v>-2.9443178712526899E-3</v>
      </c>
      <c r="D126" s="27">
        <f t="shared" si="299"/>
        <v>1.1375533923886828E-2</v>
      </c>
      <c r="E126" s="27">
        <f t="shared" si="299"/>
        <v>3.5269538453859127E-2</v>
      </c>
      <c r="F126" s="27">
        <f t="shared" si="300"/>
        <v>4.6645072377745955E-2</v>
      </c>
      <c r="L126" t="str">
        <f t="shared" si="317"/>
        <v>32 Health and social care associate professionals</v>
      </c>
      <c r="M126" s="27">
        <f t="shared" si="301"/>
        <v>0.31684978840360195</v>
      </c>
      <c r="N126" s="27">
        <f t="shared" si="301"/>
        <v>2.0946323263348554E-2</v>
      </c>
      <c r="O126" s="27">
        <f t="shared" si="301"/>
        <v>0.26551519237688648</v>
      </c>
      <c r="P126" s="27">
        <f t="shared" si="301"/>
        <v>0.83795797669918937</v>
      </c>
      <c r="Q126" s="27">
        <f t="shared" si="302"/>
        <v>1.103473169076076</v>
      </c>
      <c r="W126" t="str">
        <f t="shared" si="318"/>
        <v>32 Health and social care associate professionals</v>
      </c>
      <c r="X126" s="27">
        <f t="shared" si="303"/>
        <v>0.2935728945406324</v>
      </c>
      <c r="Y126" s="27">
        <f t="shared" si="303"/>
        <v>0.24551871194044628</v>
      </c>
      <c r="Z126" s="27">
        <f t="shared" si="303"/>
        <v>0.25455741254632969</v>
      </c>
      <c r="AA126" s="27">
        <f t="shared" si="303"/>
        <v>0.49996167037347083</v>
      </c>
      <c r="AB126" s="27">
        <f t="shared" si="304"/>
        <v>0.75451908291980052</v>
      </c>
      <c r="AH126" t="str">
        <f t="shared" si="319"/>
        <v>32 Health and social care associate professionals</v>
      </c>
      <c r="AI126" s="27">
        <f t="shared" si="305"/>
        <v>-0.1589110029849039</v>
      </c>
      <c r="AJ126" s="27">
        <f t="shared" si="305"/>
        <v>6.6766531688795094E-2</v>
      </c>
      <c r="AK126" s="27">
        <f t="shared" si="305"/>
        <v>-0.30226680644240478</v>
      </c>
      <c r="AL126" s="27">
        <f t="shared" si="305"/>
        <v>-0.36587990950432359</v>
      </c>
      <c r="AM126" s="27">
        <f t="shared" si="306"/>
        <v>-0.66814671594672836</v>
      </c>
      <c r="AS126" t="str">
        <f t="shared" si="320"/>
        <v>32 Health and social care associate professionals</v>
      </c>
      <c r="AT126" s="27">
        <f t="shared" si="307"/>
        <v>1.6530619571361316E-2</v>
      </c>
      <c r="AU126" s="27">
        <f t="shared" si="307"/>
        <v>4.5668225550034414E-2</v>
      </c>
      <c r="AV126" s="27">
        <f t="shared" si="307"/>
        <v>-1.5000366388719322E-2</v>
      </c>
      <c r="AW126" s="27">
        <f t="shared" si="307"/>
        <v>3.0808420898093214E-2</v>
      </c>
      <c r="AX126" s="27">
        <f t="shared" si="308"/>
        <v>1.5808054509373892E-2</v>
      </c>
      <c r="BD126" t="str">
        <f t="shared" si="321"/>
        <v>32 Health and social care associate professionals</v>
      </c>
      <c r="BE126" s="27">
        <f t="shared" si="309"/>
        <v>0.34448819518628127</v>
      </c>
      <c r="BF126" s="27">
        <f t="shared" si="309"/>
        <v>-7.055948179370608E-2</v>
      </c>
      <c r="BG126" s="27">
        <f t="shared" si="309"/>
        <v>5.494478283916493E-2</v>
      </c>
      <c r="BH126" s="27">
        <f t="shared" si="309"/>
        <v>2.5731574139236546E-2</v>
      </c>
      <c r="BI126" s="27">
        <f t="shared" si="310"/>
        <v>8.0676356978401476E-2</v>
      </c>
      <c r="BO126" t="str">
        <f t="shared" si="322"/>
        <v>32 Health and social care associate professionals</v>
      </c>
      <c r="BP126" s="27">
        <f t="shared" si="311"/>
        <v>0.17863377122136925</v>
      </c>
      <c r="BQ126" s="27">
        <f t="shared" si="311"/>
        <v>-0.19216018048266925</v>
      </c>
      <c r="BR126" s="27">
        <f t="shared" si="311"/>
        <v>6.3366571248774095E-3</v>
      </c>
      <c r="BS126" s="27">
        <f t="shared" si="311"/>
        <v>-0.19587627507528127</v>
      </c>
      <c r="BT126" s="27">
        <f t="shared" si="312"/>
        <v>-0.18953961795040386</v>
      </c>
      <c r="BZ126" t="str">
        <f t="shared" si="323"/>
        <v>32 Health and social care associate professionals</v>
      </c>
      <c r="CA126" s="68">
        <f t="shared" si="313"/>
        <v>-3.2295192079653812E-3</v>
      </c>
      <c r="CB126" s="68">
        <f t="shared" si="313"/>
        <v>-6.357327407395974E-2</v>
      </c>
      <c r="CC126" s="68">
        <f t="shared" si="313"/>
        <v>-5.9293977882196508E-2</v>
      </c>
      <c r="CD126" s="68">
        <f t="shared" si="313"/>
        <v>-0.10511541174936823</v>
      </c>
      <c r="CE126" s="68">
        <f t="shared" si="314"/>
        <v>-0.16440938963156473</v>
      </c>
      <c r="CK126" t="str">
        <f t="shared" si="324"/>
        <v>32 Health and social care associate professionals</v>
      </c>
      <c r="CL126" s="68">
        <f t="shared" si="315"/>
        <v>4.1243102061165743E-3</v>
      </c>
      <c r="CM126" s="68">
        <f t="shared" si="315"/>
        <v>1.1583760318064656E-2</v>
      </c>
      <c r="CN126" s="68">
        <f t="shared" si="315"/>
        <v>-1.9280809368873185E-2</v>
      </c>
      <c r="CO126" s="68">
        <f t="shared" si="315"/>
        <v>-3.0324405730175683E-3</v>
      </c>
      <c r="CP126" s="68">
        <f t="shared" si="316"/>
        <v>-2.2313249941890753E-2</v>
      </c>
    </row>
    <row r="127" spans="1:94" x14ac:dyDescent="0.2">
      <c r="A127" t="str">
        <f t="shared" si="298"/>
        <v>33 Protective service occupations</v>
      </c>
      <c r="B127" s="27">
        <f t="shared" si="299"/>
        <v>6.2633443591915954E-3</v>
      </c>
      <c r="C127" s="27">
        <f t="shared" si="299"/>
        <v>-1.8887676373595466E-3</v>
      </c>
      <c r="D127" s="27">
        <f t="shared" si="299"/>
        <v>1.0383769910177951E-2</v>
      </c>
      <c r="E127" s="27">
        <f t="shared" si="299"/>
        <v>2.2530682268177876E-2</v>
      </c>
      <c r="F127" s="27">
        <f t="shared" si="300"/>
        <v>3.2914452178355827E-2</v>
      </c>
      <c r="L127" t="str">
        <f t="shared" si="317"/>
        <v>33 Protective service occupations</v>
      </c>
      <c r="M127" s="27">
        <f t="shared" si="301"/>
        <v>6.0348667195920108E-2</v>
      </c>
      <c r="N127" s="27">
        <f t="shared" si="301"/>
        <v>-1.927078441265076E-2</v>
      </c>
      <c r="O127" s="27">
        <f t="shared" si="301"/>
        <v>0.11426084818186819</v>
      </c>
      <c r="P127" s="27">
        <f t="shared" si="301"/>
        <v>0.2332577180770134</v>
      </c>
      <c r="Q127" s="27">
        <f t="shared" si="302"/>
        <v>0.34751856625888156</v>
      </c>
      <c r="W127" t="str">
        <f t="shared" si="318"/>
        <v>33 Protective service occupations</v>
      </c>
      <c r="X127" s="27">
        <f t="shared" si="303"/>
        <v>7.5097494989724289E-3</v>
      </c>
      <c r="Y127" s="27">
        <f t="shared" si="303"/>
        <v>0.13584568798161867</v>
      </c>
      <c r="Z127" s="27">
        <f t="shared" si="303"/>
        <v>0.28042497925569743</v>
      </c>
      <c r="AA127" s="27">
        <f t="shared" si="303"/>
        <v>0.53969270577487505</v>
      </c>
      <c r="AB127" s="27">
        <f t="shared" si="304"/>
        <v>0.82011768503057247</v>
      </c>
      <c r="AH127" t="str">
        <f t="shared" si="319"/>
        <v>33 Protective service occupations</v>
      </c>
      <c r="AI127" s="27">
        <f t="shared" si="305"/>
        <v>4.9035987251058732E-4</v>
      </c>
      <c r="AJ127" s="27">
        <f t="shared" si="305"/>
        <v>3.634913314201757E-2</v>
      </c>
      <c r="AK127" s="27">
        <f t="shared" si="305"/>
        <v>7.421849608958872E-2</v>
      </c>
      <c r="AL127" s="27">
        <f t="shared" si="305"/>
        <v>0.13451896655516726</v>
      </c>
      <c r="AM127" s="27">
        <f t="shared" si="306"/>
        <v>0.20873746264475598</v>
      </c>
      <c r="AS127" t="str">
        <f t="shared" si="320"/>
        <v>33 Protective service occupations</v>
      </c>
      <c r="AT127" s="27">
        <f t="shared" si="307"/>
        <v>-1.9129455087454478E-2</v>
      </c>
      <c r="AU127" s="27">
        <f t="shared" si="307"/>
        <v>2.6759485039549114E-2</v>
      </c>
      <c r="AV127" s="27">
        <f t="shared" si="307"/>
        <v>2.696458919557565E-2</v>
      </c>
      <c r="AW127" s="27">
        <f t="shared" si="307"/>
        <v>4.471866781877476E-2</v>
      </c>
      <c r="AX127" s="27">
        <f t="shared" si="308"/>
        <v>7.168325701435041E-2</v>
      </c>
      <c r="BD127" t="str">
        <f t="shared" si="321"/>
        <v>33 Protective service occupations</v>
      </c>
      <c r="BE127" s="27">
        <f t="shared" si="309"/>
        <v>-1.2305413830531187E-3</v>
      </c>
      <c r="BF127" s="27">
        <f t="shared" si="309"/>
        <v>2.9751174049337803E-2</v>
      </c>
      <c r="BG127" s="27">
        <f t="shared" si="309"/>
        <v>0.10962829042225986</v>
      </c>
      <c r="BH127" s="27">
        <f t="shared" si="309"/>
        <v>3.2547997074144797E-2</v>
      </c>
      <c r="BI127" s="27">
        <f t="shared" si="310"/>
        <v>0.14217628749640465</v>
      </c>
      <c r="BO127" t="str">
        <f t="shared" si="322"/>
        <v>33 Protective service occupations</v>
      </c>
      <c r="BP127" s="27">
        <f t="shared" si="311"/>
        <v>3.9870020051064547E-2</v>
      </c>
      <c r="BQ127" s="27">
        <f t="shared" si="311"/>
        <v>-2.7304608465098856E-2</v>
      </c>
      <c r="BR127" s="27">
        <f t="shared" si="311"/>
        <v>0.15761892710275205</v>
      </c>
      <c r="BS127" s="27">
        <f t="shared" si="311"/>
        <v>-8.7316946957874064E-2</v>
      </c>
      <c r="BT127" s="27">
        <f t="shared" si="312"/>
        <v>7.0301980144877985E-2</v>
      </c>
      <c r="BZ127" t="str">
        <f t="shared" si="323"/>
        <v>33 Protective service occupations</v>
      </c>
      <c r="CA127" s="68">
        <f t="shared" si="313"/>
        <v>-1.5515116294420594E-2</v>
      </c>
      <c r="CB127" s="68">
        <f t="shared" si="313"/>
        <v>9.727133955436007E-3</v>
      </c>
      <c r="CC127" s="68">
        <f t="shared" si="313"/>
        <v>1.8733937403758782E-2</v>
      </c>
      <c r="CD127" s="68">
        <f t="shared" si="313"/>
        <v>-0.17041567322500556</v>
      </c>
      <c r="CE127" s="68">
        <f t="shared" si="314"/>
        <v>-0.15168173582124678</v>
      </c>
      <c r="CK127" t="str">
        <f t="shared" si="324"/>
        <v>33 Protective service occupations</v>
      </c>
      <c r="CL127" s="68">
        <f t="shared" si="315"/>
        <v>-2.1136440635205464E-2</v>
      </c>
      <c r="CM127" s="68">
        <f t="shared" si="315"/>
        <v>1.0305219856771491E-2</v>
      </c>
      <c r="CN127" s="68">
        <f t="shared" si="315"/>
        <v>-2.4136741573922038E-2</v>
      </c>
      <c r="CO127" s="68">
        <f t="shared" si="315"/>
        <v>-1.6240639802891151E-2</v>
      </c>
      <c r="CP127" s="68">
        <f t="shared" si="316"/>
        <v>-4.0377381376813189E-2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1.6721707675162706E-2</v>
      </c>
      <c r="C128" s="27">
        <f t="shared" si="299"/>
        <v>1.5585240480315357E-3</v>
      </c>
      <c r="D128" s="27">
        <f t="shared" si="299"/>
        <v>1.0757471989043761E-2</v>
      </c>
      <c r="E128" s="27">
        <f t="shared" si="299"/>
        <v>2.7426182341602483E-2</v>
      </c>
      <c r="F128" s="27">
        <f t="shared" si="300"/>
        <v>3.8183654330646244E-2</v>
      </c>
      <c r="L128" t="str">
        <f t="shared" si="317"/>
        <v>34 Culture, media and sports occupations</v>
      </c>
      <c r="M128" s="27">
        <f t="shared" si="301"/>
        <v>0.36005072880680844</v>
      </c>
      <c r="N128" s="27">
        <f t="shared" si="301"/>
        <v>-3.602779419834401E-2</v>
      </c>
      <c r="O128" s="27">
        <f t="shared" si="301"/>
        <v>0.14388022840152881</v>
      </c>
      <c r="P128" s="27">
        <f t="shared" si="301"/>
        <v>0.49480815664729749</v>
      </c>
      <c r="Q128" s="27">
        <f t="shared" si="302"/>
        <v>0.6386883850488263</v>
      </c>
      <c r="W128" t="str">
        <f t="shared" si="318"/>
        <v>34 Culture, media and sports occupations</v>
      </c>
      <c r="X128" s="27">
        <f t="shared" si="303"/>
        <v>0.10373823870044463</v>
      </c>
      <c r="Y128" s="27">
        <f t="shared" si="303"/>
        <v>3.5350368458115788E-2</v>
      </c>
      <c r="Z128" s="27">
        <f t="shared" si="303"/>
        <v>-5.9273894893386636E-2</v>
      </c>
      <c r="AA128" s="27">
        <f t="shared" si="303"/>
        <v>0.25865169905047525</v>
      </c>
      <c r="AB128" s="27">
        <f t="shared" si="304"/>
        <v>0.19937780415708861</v>
      </c>
      <c r="AH128" t="str">
        <f t="shared" si="319"/>
        <v>34 Culture, media and sports occupations</v>
      </c>
      <c r="AI128" s="27">
        <f t="shared" si="305"/>
        <v>-3.2578956828231254E-2</v>
      </c>
      <c r="AJ128" s="27">
        <f t="shared" si="305"/>
        <v>5.0789589901772292E-2</v>
      </c>
      <c r="AK128" s="27">
        <f t="shared" si="305"/>
        <v>5.8243487052301313E-3</v>
      </c>
      <c r="AL128" s="27">
        <f t="shared" si="305"/>
        <v>9.9887805286563991E-2</v>
      </c>
      <c r="AM128" s="27">
        <f t="shared" si="306"/>
        <v>0.10571215399179412</v>
      </c>
      <c r="AS128" t="str">
        <f t="shared" si="320"/>
        <v>34 Culture, media and sports occupations</v>
      </c>
      <c r="AT128" s="27">
        <f t="shared" si="307"/>
        <v>-1.2218026325785392E-3</v>
      </c>
      <c r="AU128" s="27">
        <f t="shared" si="307"/>
        <v>5.3016820541338383E-3</v>
      </c>
      <c r="AV128" s="27">
        <f t="shared" si="307"/>
        <v>-3.4238003718467525E-2</v>
      </c>
      <c r="AW128" s="27">
        <f t="shared" si="307"/>
        <v>2.1932614675057249E-2</v>
      </c>
      <c r="AX128" s="27">
        <f t="shared" si="308"/>
        <v>-1.2305389043410275E-2</v>
      </c>
      <c r="BD128" t="str">
        <f t="shared" si="321"/>
        <v>34 Culture, media and sports occupations</v>
      </c>
      <c r="BE128" s="27">
        <f t="shared" si="309"/>
        <v>0.11634340271465515</v>
      </c>
      <c r="BF128" s="27">
        <f t="shared" si="309"/>
        <v>1.8985527891284271E-3</v>
      </c>
      <c r="BG128" s="27">
        <f t="shared" si="309"/>
        <v>-2.3799182772635152E-2</v>
      </c>
      <c r="BH128" s="27">
        <f t="shared" si="309"/>
        <v>0.14010769080659702</v>
      </c>
      <c r="BI128" s="27">
        <f t="shared" si="310"/>
        <v>0.11630850803396187</v>
      </c>
      <c r="BO128" t="str">
        <f t="shared" si="322"/>
        <v>34 Culture, media and sports occupations</v>
      </c>
      <c r="BP128" s="27">
        <f t="shared" si="311"/>
        <v>1.4425829401553014E-2</v>
      </c>
      <c r="BQ128" s="27">
        <f t="shared" si="311"/>
        <v>-8.8891365141402612E-2</v>
      </c>
      <c r="BR128" s="27">
        <f t="shared" si="311"/>
        <v>-7.197436528178891E-2</v>
      </c>
      <c r="BS128" s="27">
        <f t="shared" si="311"/>
        <v>-0.12694949617792117</v>
      </c>
      <c r="BT128" s="27">
        <f t="shared" si="312"/>
        <v>-0.19892386145971008</v>
      </c>
      <c r="BZ128" t="str">
        <f t="shared" si="323"/>
        <v>34 Culture, media and sports occupations</v>
      </c>
      <c r="CA128" s="68">
        <f t="shared" si="313"/>
        <v>-3.2845827879722178E-2</v>
      </c>
      <c r="CB128" s="68">
        <f t="shared" si="313"/>
        <v>-1.8860878244551627E-2</v>
      </c>
      <c r="CC128" s="68">
        <f t="shared" si="313"/>
        <v>-9.3972580873445566E-2</v>
      </c>
      <c r="CD128" s="68">
        <f t="shared" si="313"/>
        <v>-0.1104446787161027</v>
      </c>
      <c r="CE128" s="68">
        <f t="shared" si="314"/>
        <v>-0.20441725958954826</v>
      </c>
      <c r="CK128" t="str">
        <f t="shared" si="324"/>
        <v>34 Culture, media and sports occupations</v>
      </c>
      <c r="CL128" s="68">
        <f t="shared" si="315"/>
        <v>2.3691980553010306E-3</v>
      </c>
      <c r="CM128" s="68">
        <f t="shared" si="315"/>
        <v>1.2727955671152369E-2</v>
      </c>
      <c r="CN128" s="68">
        <f t="shared" si="315"/>
        <v>-7.8394880867905831E-2</v>
      </c>
      <c r="CO128" s="68">
        <f t="shared" si="315"/>
        <v>-2.358829754359823E-2</v>
      </c>
      <c r="CP128" s="68">
        <f t="shared" si="316"/>
        <v>-0.10198317841150406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7.0810065556120433E-2</v>
      </c>
      <c r="C129" s="27">
        <f t="shared" si="299"/>
        <v>-1.4157039678178829E-2</v>
      </c>
      <c r="D129" s="27">
        <f t="shared" si="299"/>
        <v>6.3334523874574417E-2</v>
      </c>
      <c r="E129" s="27">
        <f t="shared" si="299"/>
        <v>0.18121497847173962</v>
      </c>
      <c r="F129" s="27">
        <f t="shared" si="300"/>
        <v>0.24454950234631403</v>
      </c>
      <c r="L129" t="str">
        <f t="shared" si="317"/>
        <v>35 Business and public service associate professionals</v>
      </c>
      <c r="M129" s="27">
        <f t="shared" si="301"/>
        <v>0.62828667425626916</v>
      </c>
      <c r="N129" s="27">
        <f t="shared" si="301"/>
        <v>-6.153451467287141E-2</v>
      </c>
      <c r="O129" s="27">
        <f t="shared" si="301"/>
        <v>0.47286628548852994</v>
      </c>
      <c r="P129" s="27">
        <f t="shared" si="301"/>
        <v>1.2476614021734451</v>
      </c>
      <c r="Q129" s="27">
        <f t="shared" si="302"/>
        <v>1.7205276876619751</v>
      </c>
      <c r="W129" t="str">
        <f t="shared" si="318"/>
        <v>35 Business and public service associate professionals</v>
      </c>
      <c r="X129" s="27">
        <f t="shared" si="303"/>
        <v>-0.19899643813765966</v>
      </c>
      <c r="Y129" s="27">
        <f t="shared" si="303"/>
        <v>0.46199959107146604</v>
      </c>
      <c r="Z129" s="27">
        <f t="shared" si="303"/>
        <v>-0.12554050173167219</v>
      </c>
      <c r="AA129" s="27">
        <f t="shared" si="303"/>
        <v>0.25581928133070519</v>
      </c>
      <c r="AB129" s="27">
        <f t="shared" si="304"/>
        <v>0.130278779599033</v>
      </c>
      <c r="AH129" t="str">
        <f t="shared" si="319"/>
        <v>35 Business and public service associate professionals</v>
      </c>
      <c r="AI129" s="27">
        <f t="shared" si="305"/>
        <v>-1.6241830538529456E-2</v>
      </c>
      <c r="AJ129" s="27">
        <f t="shared" si="305"/>
        <v>0.18911693563200127</v>
      </c>
      <c r="AK129" s="27">
        <f t="shared" si="305"/>
        <v>-2.4813386935395698E-2</v>
      </c>
      <c r="AL129" s="27">
        <f t="shared" si="305"/>
        <v>0.13155665774422443</v>
      </c>
      <c r="AM129" s="27">
        <f t="shared" si="306"/>
        <v>0.10674327080882873</v>
      </c>
      <c r="AS129" t="str">
        <f t="shared" si="320"/>
        <v>35 Business and public service associate professionals</v>
      </c>
      <c r="AT129" s="27">
        <f t="shared" si="307"/>
        <v>-5.2654527133822571E-2</v>
      </c>
      <c r="AU129" s="27">
        <f t="shared" si="307"/>
        <v>0.12288646625525002</v>
      </c>
      <c r="AV129" s="27">
        <f t="shared" si="307"/>
        <v>-4.6255824484861208E-2</v>
      </c>
      <c r="AW129" s="27">
        <f t="shared" si="307"/>
        <v>0.10674705547012953</v>
      </c>
      <c r="AX129" s="27">
        <f t="shared" si="308"/>
        <v>6.0491230985268318E-2</v>
      </c>
      <c r="BD129" t="str">
        <f t="shared" si="321"/>
        <v>35 Business and public service associate professionals</v>
      </c>
      <c r="BE129" s="27">
        <f t="shared" si="309"/>
        <v>0.26561318991345484</v>
      </c>
      <c r="BF129" s="27">
        <f t="shared" si="309"/>
        <v>4.4099240265661699E-2</v>
      </c>
      <c r="BG129" s="27">
        <f t="shared" si="309"/>
        <v>-0.20694922981047226</v>
      </c>
      <c r="BH129" s="27">
        <f t="shared" si="309"/>
        <v>-9.1933865873341514E-2</v>
      </c>
      <c r="BI129" s="27">
        <f t="shared" si="310"/>
        <v>-0.29888309568381377</v>
      </c>
      <c r="BO129" t="str">
        <f t="shared" si="322"/>
        <v>35 Business and public service associate professionals</v>
      </c>
      <c r="BP129" s="27">
        <f t="shared" si="311"/>
        <v>4.8781160177663985E-2</v>
      </c>
      <c r="BQ129" s="27">
        <f t="shared" si="311"/>
        <v>-0.22446348326966126</v>
      </c>
      <c r="BR129" s="27">
        <f t="shared" si="311"/>
        <v>-0.17414902509999219</v>
      </c>
      <c r="BS129" s="27">
        <f t="shared" si="311"/>
        <v>-0.4019103654999201</v>
      </c>
      <c r="BT129" s="27">
        <f t="shared" si="312"/>
        <v>-0.57605939059991229</v>
      </c>
      <c r="BZ129" t="str">
        <f t="shared" si="323"/>
        <v>35 Business and public service associate professionals</v>
      </c>
      <c r="CA129" s="68">
        <f t="shared" si="313"/>
        <v>-4.8031849451435571E-2</v>
      </c>
      <c r="CB129" s="68">
        <f t="shared" si="313"/>
        <v>-3.1382259619088693E-2</v>
      </c>
      <c r="CC129" s="68">
        <f t="shared" si="313"/>
        <v>-0.36484499161826478</v>
      </c>
      <c r="CD129" s="68">
        <f t="shared" si="313"/>
        <v>-0.50922565167621181</v>
      </c>
      <c r="CE129" s="68">
        <f t="shared" si="314"/>
        <v>-0.87407064329447659</v>
      </c>
      <c r="CK129" t="str">
        <f t="shared" si="324"/>
        <v>35 Business and public service associate professionals</v>
      </c>
      <c r="CL129" s="68">
        <f t="shared" si="315"/>
        <v>-3.2731933266057389E-2</v>
      </c>
      <c r="CM129" s="68">
        <f t="shared" si="315"/>
        <v>7.1690039885923484E-2</v>
      </c>
      <c r="CN129" s="68">
        <f t="shared" si="315"/>
        <v>-0.20769082225817459</v>
      </c>
      <c r="CO129" s="68">
        <f t="shared" si="315"/>
        <v>-2.5497488483755604E-2</v>
      </c>
      <c r="CP129" s="68">
        <f t="shared" si="316"/>
        <v>-0.23318831074193019</v>
      </c>
    </row>
    <row r="130" spans="1:94" x14ac:dyDescent="0.2">
      <c r="A130" t="str">
        <f t="shared" si="298"/>
        <v>41 Administrative occupations</v>
      </c>
      <c r="B130" s="27">
        <f t="shared" si="299"/>
        <v>4.1729754757613924E-2</v>
      </c>
      <c r="C130" s="27">
        <f t="shared" si="299"/>
        <v>1.0832195823041874E-2</v>
      </c>
      <c r="D130" s="27">
        <f t="shared" si="299"/>
        <v>5.0631342204963375E-2</v>
      </c>
      <c r="E130" s="27">
        <f t="shared" si="299"/>
        <v>0.15473028832227687</v>
      </c>
      <c r="F130" s="27">
        <f t="shared" si="300"/>
        <v>0.20536163052724024</v>
      </c>
      <c r="L130" t="str">
        <f t="shared" si="317"/>
        <v>41 Administrative occupations</v>
      </c>
      <c r="M130" s="27">
        <f t="shared" si="301"/>
        <v>0.46565666173770093</v>
      </c>
      <c r="N130" s="27">
        <f t="shared" si="301"/>
        <v>0.16097376914745554</v>
      </c>
      <c r="O130" s="27">
        <f t="shared" si="301"/>
        <v>0.41664006031546097</v>
      </c>
      <c r="P130" s="27">
        <f t="shared" si="301"/>
        <v>1.0621586433944281</v>
      </c>
      <c r="Q130" s="27">
        <f t="shared" si="302"/>
        <v>1.4787987037098891</v>
      </c>
      <c r="W130" t="str">
        <f t="shared" si="318"/>
        <v>41 Administrative occupations</v>
      </c>
      <c r="X130" s="27">
        <f t="shared" si="303"/>
        <v>-0.41358824707043773</v>
      </c>
      <c r="Y130" s="27">
        <f t="shared" si="303"/>
        <v>1.0454914272067954</v>
      </c>
      <c r="Z130" s="27">
        <f t="shared" si="303"/>
        <v>0.15731602934458433</v>
      </c>
      <c r="AA130" s="27">
        <f t="shared" si="303"/>
        <v>0.99871324835036113</v>
      </c>
      <c r="AB130" s="27">
        <f t="shared" si="304"/>
        <v>1.1560292776949455</v>
      </c>
      <c r="AH130" t="str">
        <f t="shared" si="319"/>
        <v>41 Administrative occupations</v>
      </c>
      <c r="AI130" s="27">
        <f t="shared" si="305"/>
        <v>-5.9184324516168507E-2</v>
      </c>
      <c r="AJ130" s="27">
        <f t="shared" si="305"/>
        <v>0.43151123224958332</v>
      </c>
      <c r="AK130" s="27">
        <f t="shared" si="305"/>
        <v>2.5639644238382164E-2</v>
      </c>
      <c r="AL130" s="27">
        <f t="shared" si="305"/>
        <v>0.37949496918495962</v>
      </c>
      <c r="AM130" s="27">
        <f t="shared" si="306"/>
        <v>0.40513461342334178</v>
      </c>
      <c r="AS130" t="str">
        <f t="shared" si="320"/>
        <v>41 Administrative occupations</v>
      </c>
      <c r="AT130" s="27">
        <f t="shared" si="307"/>
        <v>-0.18015721923872552</v>
      </c>
      <c r="AU130" s="27">
        <f t="shared" si="307"/>
        <v>0.38252353398206917</v>
      </c>
      <c r="AV130" s="27">
        <f t="shared" si="307"/>
        <v>-3.9203930032740253E-2</v>
      </c>
      <c r="AW130" s="27">
        <f t="shared" si="307"/>
        <v>0.29987989935123194</v>
      </c>
      <c r="AX130" s="27">
        <f t="shared" si="308"/>
        <v>0.26067596931849168</v>
      </c>
      <c r="BD130" t="str">
        <f t="shared" si="321"/>
        <v>41 Administrative occupations</v>
      </c>
      <c r="BE130" s="27">
        <f t="shared" si="309"/>
        <v>-2.160726408920155E-2</v>
      </c>
      <c r="BF130" s="27">
        <f t="shared" si="309"/>
        <v>0.11061444454444835</v>
      </c>
      <c r="BG130" s="27">
        <f t="shared" si="309"/>
        <v>-0.53550698249484885</v>
      </c>
      <c r="BH130" s="27">
        <f t="shared" si="309"/>
        <v>-0.68925226026401187</v>
      </c>
      <c r="BI130" s="27">
        <f t="shared" si="310"/>
        <v>-1.2247592427588607</v>
      </c>
      <c r="BO130" t="str">
        <f t="shared" si="322"/>
        <v>41 Administrative occupations</v>
      </c>
      <c r="BP130" s="27">
        <f t="shared" si="311"/>
        <v>-0.39096207794219495</v>
      </c>
      <c r="BQ130" s="27">
        <f t="shared" si="311"/>
        <v>-0.64468857610882235</v>
      </c>
      <c r="BR130" s="27">
        <f t="shared" si="311"/>
        <v>-0.6193966416732648</v>
      </c>
      <c r="BS130" s="27">
        <f t="shared" si="311"/>
        <v>-1.7606235619146977</v>
      </c>
      <c r="BT130" s="27">
        <f t="shared" si="312"/>
        <v>-2.3800202035879625</v>
      </c>
      <c r="BZ130" t="str">
        <f t="shared" si="323"/>
        <v>41 Administrative occupations</v>
      </c>
      <c r="CA130" s="68">
        <f t="shared" si="313"/>
        <v>-0.76356368191838664</v>
      </c>
      <c r="CB130" s="68">
        <f t="shared" si="313"/>
        <v>-0.33544317091344134</v>
      </c>
      <c r="CC130" s="68">
        <f t="shared" si="313"/>
        <v>-0.98093047183893667</v>
      </c>
      <c r="CD130" s="68">
        <f t="shared" si="313"/>
        <v>-1.4357542584897875</v>
      </c>
      <c r="CE130" s="68">
        <f t="shared" si="314"/>
        <v>-2.4166847303287242</v>
      </c>
      <c r="CK130" t="str">
        <f t="shared" si="324"/>
        <v>41 Administrative occupations</v>
      </c>
      <c r="CL130" s="68">
        <f t="shared" si="315"/>
        <v>-0.35092147966851672</v>
      </c>
      <c r="CM130" s="68">
        <f t="shared" si="315"/>
        <v>0.15557317532788151</v>
      </c>
      <c r="CN130" s="68">
        <f t="shared" si="315"/>
        <v>-0.46509671555251564</v>
      </c>
      <c r="CO130" s="68">
        <f t="shared" si="315"/>
        <v>-0.25668454178749978</v>
      </c>
      <c r="CP130" s="68">
        <f t="shared" si="316"/>
        <v>-0.72178125734001541</v>
      </c>
    </row>
    <row r="131" spans="1:94" x14ac:dyDescent="0.2">
      <c r="A131" t="str">
        <f t="shared" si="298"/>
        <v>42 Secretarial and related occupations</v>
      </c>
      <c r="B131" s="27">
        <f t="shared" si="299"/>
        <v>2.0991846788858751E-3</v>
      </c>
      <c r="C131" s="27">
        <f t="shared" si="299"/>
        <v>2.2691904185207796E-3</v>
      </c>
      <c r="D131" s="27">
        <f t="shared" si="299"/>
        <v>8.2663256563373991E-3</v>
      </c>
      <c r="E131" s="27">
        <f t="shared" si="299"/>
        <v>1.4515604041740616E-2</v>
      </c>
      <c r="F131" s="27">
        <f t="shared" si="300"/>
        <v>2.2781929698078015E-2</v>
      </c>
      <c r="L131" t="str">
        <f t="shared" si="317"/>
        <v>42 Secretarial and related occupations</v>
      </c>
      <c r="M131" s="27">
        <f t="shared" si="301"/>
        <v>5.8197399963421159E-2</v>
      </c>
      <c r="N131" s="27">
        <f t="shared" si="301"/>
        <v>4.1594507955851401E-2</v>
      </c>
      <c r="O131" s="27">
        <f t="shared" si="301"/>
        <v>0.13465856326513997</v>
      </c>
      <c r="P131" s="27">
        <f t="shared" si="301"/>
        <v>-3.9797034169582024E-2</v>
      </c>
      <c r="Q131" s="27">
        <f t="shared" si="302"/>
        <v>9.486152909555795E-2</v>
      </c>
      <c r="W131" t="str">
        <f t="shared" si="318"/>
        <v>42 Secretarial and related occupations</v>
      </c>
      <c r="X131" s="27">
        <f t="shared" si="303"/>
        <v>-8.9108118502419731E-2</v>
      </c>
      <c r="Y131" s="27">
        <f t="shared" si="303"/>
        <v>0.16700949833066425</v>
      </c>
      <c r="Z131" s="27">
        <f t="shared" si="303"/>
        <v>0.37539500862812336</v>
      </c>
      <c r="AA131" s="27">
        <f t="shared" si="303"/>
        <v>0.45352930103985512</v>
      </c>
      <c r="AB131" s="27">
        <f t="shared" si="304"/>
        <v>0.82892430966797848</v>
      </c>
      <c r="AH131" t="str">
        <f t="shared" si="319"/>
        <v>42 Secretarial and related occupations</v>
      </c>
      <c r="AI131" s="27">
        <f t="shared" si="305"/>
        <v>-4.9891616135584238E-2</v>
      </c>
      <c r="AJ131" s="27">
        <f t="shared" si="305"/>
        <v>9.24144665080745E-2</v>
      </c>
      <c r="AK131" s="27">
        <f t="shared" si="305"/>
        <v>0.11106092768161524</v>
      </c>
      <c r="AL131" s="27">
        <f t="shared" si="305"/>
        <v>1.7516982660523261E-2</v>
      </c>
      <c r="AM131" s="27">
        <f t="shared" si="306"/>
        <v>0.1285779103421385</v>
      </c>
      <c r="AS131" t="str">
        <f t="shared" si="320"/>
        <v>42 Secretarial and related occupations</v>
      </c>
      <c r="AT131" s="27">
        <f t="shared" si="307"/>
        <v>-6.1481961946369623E-2</v>
      </c>
      <c r="AU131" s="27">
        <f t="shared" si="307"/>
        <v>7.0338281080772669E-2</v>
      </c>
      <c r="AV131" s="27">
        <f t="shared" si="307"/>
        <v>6.0918717345220197E-2</v>
      </c>
      <c r="AW131" s="27">
        <f t="shared" si="307"/>
        <v>1.0222397524838889E-3</v>
      </c>
      <c r="AX131" s="27">
        <f t="shared" si="308"/>
        <v>6.1940957097704086E-2</v>
      </c>
      <c r="BD131" t="str">
        <f t="shared" si="321"/>
        <v>42 Secretarial and related occupations</v>
      </c>
      <c r="BE131" s="27">
        <f t="shared" si="309"/>
        <v>-8.2040223434123538E-2</v>
      </c>
      <c r="BF131" s="27">
        <f t="shared" si="309"/>
        <v>-7.2436316664007627E-2</v>
      </c>
      <c r="BG131" s="27">
        <f t="shared" si="309"/>
        <v>0.14230376495478692</v>
      </c>
      <c r="BH131" s="27">
        <f t="shared" si="309"/>
        <v>-0.86894534042656746</v>
      </c>
      <c r="BI131" s="27">
        <f t="shared" si="310"/>
        <v>-0.72664157547178054</v>
      </c>
      <c r="BO131" t="str">
        <f t="shared" si="322"/>
        <v>42 Secretarial and related occupations</v>
      </c>
      <c r="BP131" s="27">
        <f t="shared" si="311"/>
        <v>-0.33851817546060015</v>
      </c>
      <c r="BQ131" s="27">
        <f t="shared" si="311"/>
        <v>-0.26156551619081414</v>
      </c>
      <c r="BR131" s="27">
        <f t="shared" si="311"/>
        <v>-0.17063326645412169</v>
      </c>
      <c r="BS131" s="27">
        <f t="shared" si="311"/>
        <v>-0.83283281690527522</v>
      </c>
      <c r="BT131" s="27">
        <f t="shared" si="312"/>
        <v>-1.0034660833593969</v>
      </c>
      <c r="BZ131" t="str">
        <f t="shared" si="323"/>
        <v>42 Secretarial and related occupations</v>
      </c>
      <c r="CA131" s="68">
        <f t="shared" si="313"/>
        <v>-0.17523262810518858</v>
      </c>
      <c r="CB131" s="68">
        <f t="shared" si="313"/>
        <v>-0.237464378623369</v>
      </c>
      <c r="CC131" s="68">
        <f t="shared" si="313"/>
        <v>-0.23753128831618175</v>
      </c>
      <c r="CD131" s="68">
        <f t="shared" si="313"/>
        <v>-0.72079622249499864</v>
      </c>
      <c r="CE131" s="68">
        <f t="shared" si="314"/>
        <v>-0.95832751081118039</v>
      </c>
      <c r="CK131" t="str">
        <f t="shared" si="324"/>
        <v>42 Secretarial and related occupations</v>
      </c>
      <c r="CL131" s="68">
        <f t="shared" si="315"/>
        <v>-7.7545939617405857E-2</v>
      </c>
      <c r="CM131" s="68">
        <f t="shared" si="315"/>
        <v>6.2540763942940336E-2</v>
      </c>
      <c r="CN131" s="68">
        <f t="shared" si="315"/>
        <v>-4.3976600809503608E-2</v>
      </c>
      <c r="CO131" s="68">
        <f t="shared" si="315"/>
        <v>-7.5747646547305314E-2</v>
      </c>
      <c r="CP131" s="68">
        <f t="shared" si="316"/>
        <v>-0.11972424735680892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4.2945941521804311E-3</v>
      </c>
      <c r="C132" s="27">
        <f t="shared" si="299"/>
        <v>-1.9229043749548463E-3</v>
      </c>
      <c r="D132" s="27">
        <f t="shared" si="299"/>
        <v>2.0757100200894142E-3</v>
      </c>
      <c r="E132" s="27">
        <f t="shared" si="299"/>
        <v>6.6380431748914413E-3</v>
      </c>
      <c r="F132" s="27">
        <f t="shared" si="300"/>
        <v>8.7137531949808555E-3</v>
      </c>
      <c r="L132" t="str">
        <f t="shared" si="317"/>
        <v>51 Skilled agricultural and related trades</v>
      </c>
      <c r="M132" s="27">
        <f t="shared" si="301"/>
        <v>-1.0713133037417444E-3</v>
      </c>
      <c r="N132" s="27">
        <f t="shared" si="301"/>
        <v>-1.0848058134996064E-2</v>
      </c>
      <c r="O132" s="27">
        <f t="shared" si="301"/>
        <v>1.0848226226490579E-2</v>
      </c>
      <c r="P132" s="27">
        <f t="shared" si="301"/>
        <v>2.8100071403396334E-2</v>
      </c>
      <c r="Q132" s="27">
        <f t="shared" si="302"/>
        <v>3.8948297629886913E-2</v>
      </c>
      <c r="W132" t="str">
        <f t="shared" si="318"/>
        <v>51 Skilled agricultural and related trades</v>
      </c>
      <c r="X132" s="27">
        <f t="shared" si="303"/>
        <v>-6.7891318615451779E-2</v>
      </c>
      <c r="Y132" s="27">
        <f t="shared" si="303"/>
        <v>-2.0156179450822043E-2</v>
      </c>
      <c r="Z132" s="27">
        <f t="shared" si="303"/>
        <v>7.9738385126386035E-2</v>
      </c>
      <c r="AA132" s="27">
        <f t="shared" si="303"/>
        <v>0.19480442121350194</v>
      </c>
      <c r="AB132" s="27">
        <f t="shared" si="304"/>
        <v>0.27454280633988798</v>
      </c>
      <c r="AH132" t="str">
        <f t="shared" si="319"/>
        <v>51 Skilled agricultural and related trades</v>
      </c>
      <c r="AI132" s="27">
        <f t="shared" si="305"/>
        <v>-1.449438591997948E-2</v>
      </c>
      <c r="AJ132" s="27">
        <f t="shared" si="305"/>
        <v>-1.7086718221219072E-2</v>
      </c>
      <c r="AK132" s="27">
        <f t="shared" si="305"/>
        <v>3.6713426416463912E-2</v>
      </c>
      <c r="AL132" s="27">
        <f t="shared" si="305"/>
        <v>6.7329021322032834E-2</v>
      </c>
      <c r="AM132" s="27">
        <f t="shared" si="306"/>
        <v>0.10404244773849675</v>
      </c>
      <c r="AS132" t="str">
        <f t="shared" si="320"/>
        <v>51 Skilled agricultural and related trades</v>
      </c>
      <c r="AT132" s="27">
        <f t="shared" si="307"/>
        <v>-5.7942685878544009E-2</v>
      </c>
      <c r="AU132" s="27">
        <f t="shared" si="307"/>
        <v>-5.3644894665696274E-2</v>
      </c>
      <c r="AV132" s="27">
        <f t="shared" si="307"/>
        <v>4.9982484473535593E-2</v>
      </c>
      <c r="AW132" s="27">
        <f t="shared" si="307"/>
        <v>0.138545628691298</v>
      </c>
      <c r="AX132" s="27">
        <f t="shared" si="308"/>
        <v>0.18852811316483359</v>
      </c>
      <c r="BD132" t="str">
        <f t="shared" si="321"/>
        <v>51 Skilled agricultural and related trades</v>
      </c>
      <c r="BE132" s="27">
        <f t="shared" si="309"/>
        <v>-1.2332426423580678E-2</v>
      </c>
      <c r="BF132" s="27">
        <f t="shared" si="309"/>
        <v>-0.15524991027035351</v>
      </c>
      <c r="BG132" s="27">
        <f t="shared" si="309"/>
        <v>2.3835958521402967E-2</v>
      </c>
      <c r="BH132" s="27">
        <f t="shared" si="309"/>
        <v>2.0465663052263383E-2</v>
      </c>
      <c r="BI132" s="27">
        <f t="shared" si="310"/>
        <v>4.430162157366635E-2</v>
      </c>
      <c r="BO132" t="str">
        <f t="shared" si="322"/>
        <v>51 Skilled agricultural and related trades</v>
      </c>
      <c r="BP132" s="27">
        <f t="shared" si="311"/>
        <v>-1.2041411740144614E-3</v>
      </c>
      <c r="BQ132" s="27">
        <f t="shared" si="311"/>
        <v>-0.3103440143452203</v>
      </c>
      <c r="BR132" s="27">
        <f t="shared" si="311"/>
        <v>5.8140563573922943E-2</v>
      </c>
      <c r="BS132" s="27">
        <f t="shared" si="311"/>
        <v>-5.980052733295782E-2</v>
      </c>
      <c r="BT132" s="27">
        <f t="shared" si="312"/>
        <v>-1.659963759034877E-3</v>
      </c>
      <c r="BZ132" t="str">
        <f t="shared" si="323"/>
        <v>51 Skilled agricultural and related trades</v>
      </c>
      <c r="CA132" s="68">
        <f t="shared" si="313"/>
        <v>-0.13737772113396018</v>
      </c>
      <c r="CB132" s="68">
        <f t="shared" si="313"/>
        <v>-5.2216887020279934E-2</v>
      </c>
      <c r="CC132" s="68">
        <f t="shared" si="313"/>
        <v>-1.4074046164662346E-2</v>
      </c>
      <c r="CD132" s="68">
        <f t="shared" si="313"/>
        <v>4.2779070096881866E-2</v>
      </c>
      <c r="CE132" s="68">
        <f t="shared" si="314"/>
        <v>2.870502393221952E-2</v>
      </c>
      <c r="CK132" t="str">
        <f t="shared" si="324"/>
        <v>51 Skilled agricultural and related trades</v>
      </c>
      <c r="CL132" s="68">
        <f t="shared" si="315"/>
        <v>-0.18933448393896346</v>
      </c>
      <c r="CM132" s="68">
        <f t="shared" si="315"/>
        <v>-0.1666772139507362</v>
      </c>
      <c r="CN132" s="68">
        <f t="shared" si="315"/>
        <v>-0.15778965842332121</v>
      </c>
      <c r="CO132" s="68">
        <f t="shared" si="315"/>
        <v>-0.23734035361533543</v>
      </c>
      <c r="CP132" s="68">
        <f t="shared" si="316"/>
        <v>-0.39513001203865661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5.8939355657522917E-4</v>
      </c>
      <c r="C133" s="27">
        <f t="shared" si="299"/>
        <v>-2.2711744500486485E-3</v>
      </c>
      <c r="D133" s="27">
        <f t="shared" si="299"/>
        <v>1.4983145322740206E-3</v>
      </c>
      <c r="E133" s="27">
        <f t="shared" si="299"/>
        <v>3.3110132616473199E-3</v>
      </c>
      <c r="F133" s="27">
        <f t="shared" si="300"/>
        <v>4.8093277939213405E-3</v>
      </c>
      <c r="L133" t="str">
        <f t="shared" si="317"/>
        <v>52 Skilled metal, electrical and electronic trades</v>
      </c>
      <c r="M133" s="27">
        <f t="shared" si="301"/>
        <v>8.416543362418219E-2</v>
      </c>
      <c r="N133" s="27">
        <f t="shared" si="301"/>
        <v>-8.9537891148167736E-2</v>
      </c>
      <c r="O133" s="27">
        <f t="shared" si="301"/>
        <v>0.17055137645382634</v>
      </c>
      <c r="P133" s="27">
        <f t="shared" si="301"/>
        <v>0.2599059908578123</v>
      </c>
      <c r="Q133" s="27">
        <f t="shared" si="302"/>
        <v>0.43045736731163864</v>
      </c>
      <c r="W133" t="str">
        <f t="shared" si="318"/>
        <v>52 Skilled metal, electrical and electronic trades</v>
      </c>
      <c r="X133" s="27">
        <f t="shared" si="303"/>
        <v>-1.7103290051827535E-2</v>
      </c>
      <c r="Y133" s="27">
        <f t="shared" si="303"/>
        <v>-0.14498197000015434</v>
      </c>
      <c r="Z133" s="27">
        <f t="shared" si="303"/>
        <v>0.16845929570610407</v>
      </c>
      <c r="AA133" s="27">
        <f t="shared" si="303"/>
        <v>0.18641263154637144</v>
      </c>
      <c r="AB133" s="27">
        <f t="shared" si="304"/>
        <v>0.35487192725247552</v>
      </c>
      <c r="AH133" t="str">
        <f t="shared" si="319"/>
        <v>52 Skilled metal, electrical and electronic trades</v>
      </c>
      <c r="AI133" s="27">
        <f t="shared" si="305"/>
        <v>-4.0841333890692944E-2</v>
      </c>
      <c r="AJ133" s="27">
        <f t="shared" si="305"/>
        <v>-4.5048709301143131E-2</v>
      </c>
      <c r="AK133" s="27">
        <f t="shared" si="305"/>
        <v>2.619149794514275E-2</v>
      </c>
      <c r="AL133" s="27">
        <f t="shared" si="305"/>
        <v>5.6336960836996186E-2</v>
      </c>
      <c r="AM133" s="27">
        <f t="shared" si="306"/>
        <v>8.2528458782138936E-2</v>
      </c>
      <c r="AS133" t="str">
        <f t="shared" si="320"/>
        <v>52 Skilled metal, electrical and electronic trades</v>
      </c>
      <c r="AT133" s="27">
        <f t="shared" si="307"/>
        <v>-0.10696643752794177</v>
      </c>
      <c r="AU133" s="27">
        <f t="shared" si="307"/>
        <v>-0.14326884368624326</v>
      </c>
      <c r="AV133" s="27">
        <f t="shared" si="307"/>
        <v>6.6925566373183365E-2</v>
      </c>
      <c r="AW133" s="27">
        <f t="shared" si="307"/>
        <v>0.12517727235165221</v>
      </c>
      <c r="AX133" s="27">
        <f t="shared" si="308"/>
        <v>0.19210283872483558</v>
      </c>
      <c r="BD133" t="str">
        <f t="shared" si="321"/>
        <v>52 Skilled metal, electrical and electronic trades</v>
      </c>
      <c r="BE133" s="27">
        <f t="shared" si="309"/>
        <v>0.59938473764349265</v>
      </c>
      <c r="BF133" s="27">
        <f t="shared" si="309"/>
        <v>-1.0754943167645674</v>
      </c>
      <c r="BG133" s="27">
        <f t="shared" si="309"/>
        <v>4.7260214065435235E-2</v>
      </c>
      <c r="BH133" s="27">
        <f t="shared" si="309"/>
        <v>-0.25605885688177477</v>
      </c>
      <c r="BI133" s="27">
        <f t="shared" si="310"/>
        <v>-0.20879864281633953</v>
      </c>
      <c r="BO133" t="str">
        <f t="shared" si="322"/>
        <v>52 Skilled metal, electrical and electronic trades</v>
      </c>
      <c r="BP133" s="27">
        <f t="shared" si="311"/>
        <v>0.17881230038663709</v>
      </c>
      <c r="BQ133" s="27">
        <f t="shared" si="311"/>
        <v>-0.7986905233039896</v>
      </c>
      <c r="BR133" s="27">
        <f t="shared" si="311"/>
        <v>-2.5539604090881074E-2</v>
      </c>
      <c r="BS133" s="27">
        <f t="shared" si="311"/>
        <v>-0.49750793177593211</v>
      </c>
      <c r="BT133" s="27">
        <f t="shared" si="312"/>
        <v>-0.52304753586681318</v>
      </c>
      <c r="BZ133" t="str">
        <f t="shared" si="323"/>
        <v>52 Skilled metal, electrical and electronic trades</v>
      </c>
      <c r="CA133" s="68">
        <f t="shared" si="313"/>
        <v>-0.2325925983731425</v>
      </c>
      <c r="CB133" s="68">
        <f t="shared" si="313"/>
        <v>-0.2164448157757739</v>
      </c>
      <c r="CC133" s="68">
        <f t="shared" si="313"/>
        <v>-0.31102220461956609</v>
      </c>
      <c r="CD133" s="68">
        <f t="shared" si="313"/>
        <v>-0.66757986905269162</v>
      </c>
      <c r="CE133" s="68">
        <f t="shared" si="314"/>
        <v>-0.97860207367225771</v>
      </c>
      <c r="CK133" t="str">
        <f t="shared" si="324"/>
        <v>52 Skilled metal, electrical and electronic trades</v>
      </c>
      <c r="CL133" s="68">
        <f t="shared" si="315"/>
        <v>-0.19369883760057283</v>
      </c>
      <c r="CM133" s="68">
        <f t="shared" si="315"/>
        <v>-0.20479597993312137</v>
      </c>
      <c r="CN133" s="68">
        <f t="shared" si="315"/>
        <v>-0.33310951211234385</v>
      </c>
      <c r="CO133" s="68">
        <f t="shared" si="315"/>
        <v>-0.1985734557550799</v>
      </c>
      <c r="CP133" s="68">
        <f t="shared" si="316"/>
        <v>-0.53168296786742375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-4.8042112426104197E-4</v>
      </c>
      <c r="C134" s="27">
        <f t="shared" si="299"/>
        <v>-1.4738424537159137E-3</v>
      </c>
      <c r="D134" s="27">
        <f t="shared" si="299"/>
        <v>1.1478989603271282E-3</v>
      </c>
      <c r="E134" s="27">
        <f t="shared" si="299"/>
        <v>2.2103836883802155E-4</v>
      </c>
      <c r="F134" s="27">
        <f t="shared" si="300"/>
        <v>1.3689373291651498E-3</v>
      </c>
      <c r="L134" t="str">
        <f t="shared" si="317"/>
        <v>53 Skilled construction and building trades</v>
      </c>
      <c r="M134" s="27">
        <f t="shared" si="301"/>
        <v>3.7652491490906784E-2</v>
      </c>
      <c r="N134" s="27">
        <f t="shared" si="301"/>
        <v>-3.8186638201270787E-2</v>
      </c>
      <c r="O134" s="27">
        <f t="shared" si="301"/>
        <v>3.9446844539383893E-2</v>
      </c>
      <c r="P134" s="27">
        <f t="shared" si="301"/>
        <v>6.0361618503229297E-2</v>
      </c>
      <c r="Q134" s="27">
        <f t="shared" si="302"/>
        <v>9.9808463042613191E-2</v>
      </c>
      <c r="W134" t="str">
        <f t="shared" si="318"/>
        <v>53 Skilled construction and building trades</v>
      </c>
      <c r="X134" s="27">
        <f t="shared" si="303"/>
        <v>-6.3545077219420709E-3</v>
      </c>
      <c r="Y134" s="27">
        <f t="shared" si="303"/>
        <v>-7.6079001574102134E-2</v>
      </c>
      <c r="Z134" s="27">
        <f t="shared" si="303"/>
        <v>8.1068129925093158E-2</v>
      </c>
      <c r="AA134" s="27">
        <f t="shared" si="303"/>
        <v>5.6116086022081402E-2</v>
      </c>
      <c r="AB134" s="27">
        <f t="shared" si="304"/>
        <v>0.13718421594717456</v>
      </c>
      <c r="AH134" t="str">
        <f t="shared" si="319"/>
        <v>53 Skilled construction and building trades</v>
      </c>
      <c r="AI134" s="27">
        <f t="shared" si="305"/>
        <v>4.5112167476604154E-2</v>
      </c>
      <c r="AJ134" s="27">
        <f t="shared" si="305"/>
        <v>-3.4809350033101705E-2</v>
      </c>
      <c r="AK134" s="27">
        <f t="shared" si="305"/>
        <v>4.7833256971411997E-2</v>
      </c>
      <c r="AL134" s="27">
        <f t="shared" si="305"/>
        <v>4.8915064790882479E-2</v>
      </c>
      <c r="AM134" s="27">
        <f t="shared" si="306"/>
        <v>9.6748321762294476E-2</v>
      </c>
      <c r="AS134" t="str">
        <f t="shared" si="320"/>
        <v>53 Skilled construction and building trades</v>
      </c>
      <c r="AT134" s="27">
        <f t="shared" si="307"/>
        <v>4.4069116256285068E-2</v>
      </c>
      <c r="AU134" s="27">
        <f t="shared" si="307"/>
        <v>-5.8055319977862285E-2</v>
      </c>
      <c r="AV134" s="27">
        <f t="shared" si="307"/>
        <v>7.9548316972597399E-2</v>
      </c>
      <c r="AW134" s="27">
        <f t="shared" si="307"/>
        <v>3.4280653821371465E-2</v>
      </c>
      <c r="AX134" s="27">
        <f t="shared" si="308"/>
        <v>0.11382897079396886</v>
      </c>
      <c r="BD134" t="str">
        <f t="shared" si="321"/>
        <v>53 Skilled construction and building trades</v>
      </c>
      <c r="BE134" s="27">
        <f t="shared" si="309"/>
        <v>0.88642149675007831</v>
      </c>
      <c r="BF134" s="27">
        <f t="shared" si="309"/>
        <v>-0.80646882248878704</v>
      </c>
      <c r="BG134" s="27">
        <f t="shared" si="309"/>
        <v>0.14604555742272618</v>
      </c>
      <c r="BH134" s="27">
        <f t="shared" si="309"/>
        <v>-0.38053487019554177</v>
      </c>
      <c r="BI134" s="27">
        <f t="shared" si="310"/>
        <v>-0.23448931277281559</v>
      </c>
      <c r="BO134" t="str">
        <f t="shared" si="322"/>
        <v>53 Skilled construction and building trades</v>
      </c>
      <c r="BP134" s="27">
        <f t="shared" si="311"/>
        <v>1.0975021843744832</v>
      </c>
      <c r="BQ134" s="27">
        <f t="shared" si="311"/>
        <v>-0.93982783008995741</v>
      </c>
      <c r="BR134" s="27">
        <f t="shared" si="311"/>
        <v>0.53592677528100152</v>
      </c>
      <c r="BS134" s="27">
        <f t="shared" si="311"/>
        <v>-0.22755891564201347</v>
      </c>
      <c r="BT134" s="27">
        <f t="shared" si="312"/>
        <v>0.30836785963898805</v>
      </c>
      <c r="BZ134" t="str">
        <f t="shared" si="323"/>
        <v>53 Skilled construction and building trades</v>
      </c>
      <c r="CA134" s="68">
        <f t="shared" si="313"/>
        <v>7.6898529158634821E-2</v>
      </c>
      <c r="CB134" s="68">
        <f t="shared" si="313"/>
        <v>-0.26000551304408859</v>
      </c>
      <c r="CC134" s="68">
        <f t="shared" si="313"/>
        <v>-0.19504238323366785</v>
      </c>
      <c r="CD134" s="68">
        <f t="shared" si="313"/>
        <v>-0.45918147912935803</v>
      </c>
      <c r="CE134" s="68">
        <f t="shared" si="314"/>
        <v>-0.65422386236302588</v>
      </c>
      <c r="CK134" t="str">
        <f t="shared" si="324"/>
        <v>53 Skilled construction and building trades</v>
      </c>
      <c r="CL134" s="68">
        <f t="shared" si="315"/>
        <v>9.6580475979544111E-2</v>
      </c>
      <c r="CM134" s="68">
        <f t="shared" si="315"/>
        <v>-0.29926477188663059</v>
      </c>
      <c r="CN134" s="68">
        <f t="shared" si="315"/>
        <v>-0.61428039571926518</v>
      </c>
      <c r="CO134" s="68">
        <f t="shared" si="315"/>
        <v>-0.54232761434575694</v>
      </c>
      <c r="CP134" s="68">
        <f t="shared" si="316"/>
        <v>-1.156608010065022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7.6746771590685894E-4</v>
      </c>
      <c r="C135" s="27">
        <f t="shared" si="299"/>
        <v>-1.6871927786894607E-3</v>
      </c>
      <c r="D135" s="27">
        <f t="shared" si="299"/>
        <v>5.6156408759486902E-3</v>
      </c>
      <c r="E135" s="27">
        <f t="shared" si="299"/>
        <v>7.5479590803395266E-3</v>
      </c>
      <c r="F135" s="27">
        <f t="shared" si="300"/>
        <v>1.3163599956288217E-2</v>
      </c>
      <c r="L135" t="str">
        <f t="shared" si="317"/>
        <v>54 Textiles, printing and other skilled trades</v>
      </c>
      <c r="M135" s="27">
        <f t="shared" si="301"/>
        <v>4.3647286018131087E-2</v>
      </c>
      <c r="N135" s="27">
        <f t="shared" si="301"/>
        <v>1.6027795886105201E-2</v>
      </c>
      <c r="O135" s="27">
        <f t="shared" si="301"/>
        <v>6.2179502148332205E-2</v>
      </c>
      <c r="P135" s="27">
        <f t="shared" si="301"/>
        <v>0.14055369105825311</v>
      </c>
      <c r="Q135" s="27">
        <f t="shared" si="302"/>
        <v>0.20273319320658531</v>
      </c>
      <c r="W135" t="str">
        <f t="shared" si="318"/>
        <v>54 Textiles, printing and other skilled trades</v>
      </c>
      <c r="X135" s="27">
        <f t="shared" si="303"/>
        <v>-5.6105108194751618E-2</v>
      </c>
      <c r="Y135" s="27">
        <f t="shared" si="303"/>
        <v>4.5363343112189203E-2</v>
      </c>
      <c r="Z135" s="27">
        <f t="shared" si="303"/>
        <v>7.7921757573884476E-2</v>
      </c>
      <c r="AA135" s="27">
        <f t="shared" si="303"/>
        <v>0.13127392921548214</v>
      </c>
      <c r="AB135" s="27">
        <f t="shared" si="304"/>
        <v>0.20919568678936662</v>
      </c>
      <c r="AH135" t="str">
        <f t="shared" si="319"/>
        <v>54 Textiles, printing and other skilled trades</v>
      </c>
      <c r="AI135" s="27">
        <f t="shared" si="305"/>
        <v>-3.5937246328454159E-2</v>
      </c>
      <c r="AJ135" s="27">
        <f t="shared" si="305"/>
        <v>3.5580517500694492E-2</v>
      </c>
      <c r="AK135" s="27">
        <f t="shared" si="305"/>
        <v>7.4704690595661927E-3</v>
      </c>
      <c r="AL135" s="27">
        <f t="shared" si="305"/>
        <v>3.6744428192462097E-2</v>
      </c>
      <c r="AM135" s="27">
        <f t="shared" si="306"/>
        <v>4.421489725202829E-2</v>
      </c>
      <c r="AS135" t="str">
        <f t="shared" si="320"/>
        <v>54 Textiles, printing and other skilled trades</v>
      </c>
      <c r="AT135" s="27">
        <f t="shared" si="307"/>
        <v>-3.9529495039675261E-2</v>
      </c>
      <c r="AU135" s="27">
        <f t="shared" si="307"/>
        <v>2.8264868476637117E-2</v>
      </c>
      <c r="AV135" s="27">
        <f t="shared" si="307"/>
        <v>1.8049078781419758E-2</v>
      </c>
      <c r="AW135" s="27">
        <f t="shared" si="307"/>
        <v>3.5658354563081585E-2</v>
      </c>
      <c r="AX135" s="27">
        <f t="shared" si="308"/>
        <v>5.3707433344501343E-2</v>
      </c>
      <c r="BD135" t="str">
        <f t="shared" si="321"/>
        <v>54 Textiles, printing and other skilled trades</v>
      </c>
      <c r="BE135" s="27">
        <f t="shared" si="309"/>
        <v>4.1329096145683586E-3</v>
      </c>
      <c r="BF135" s="27">
        <f t="shared" si="309"/>
        <v>-4.9536201846794192E-2</v>
      </c>
      <c r="BG135" s="27">
        <f t="shared" si="309"/>
        <v>0.12273143840117018</v>
      </c>
      <c r="BH135" s="27">
        <f t="shared" si="309"/>
        <v>-1.8506079467309311E-2</v>
      </c>
      <c r="BI135" s="27">
        <f t="shared" si="310"/>
        <v>0.10422535893386087</v>
      </c>
      <c r="BO135" t="str">
        <f t="shared" si="322"/>
        <v>54 Textiles, printing and other skilled trades</v>
      </c>
      <c r="BP135" s="27">
        <f t="shared" si="311"/>
        <v>-0.19136376173568048</v>
      </c>
      <c r="BQ135" s="27">
        <f t="shared" si="311"/>
        <v>-7.8219235214677774E-2</v>
      </c>
      <c r="BR135" s="27">
        <f t="shared" si="311"/>
        <v>-2.3872999674906525E-2</v>
      </c>
      <c r="BS135" s="27">
        <f t="shared" si="311"/>
        <v>-8.8258120844699972E-2</v>
      </c>
      <c r="BT135" s="27">
        <f t="shared" si="312"/>
        <v>-0.1121311205196065</v>
      </c>
      <c r="BZ135" t="str">
        <f t="shared" si="323"/>
        <v>54 Textiles, printing and other skilled trades</v>
      </c>
      <c r="CA135" s="68">
        <f t="shared" si="313"/>
        <v>-0.21711697471312119</v>
      </c>
      <c r="CB135" s="68">
        <f t="shared" si="313"/>
        <v>-1.4426786854437879E-2</v>
      </c>
      <c r="CC135" s="68">
        <f t="shared" si="313"/>
        <v>-0.13014662935096988</v>
      </c>
      <c r="CD135" s="68">
        <f t="shared" si="313"/>
        <v>-0.37477896655689535</v>
      </c>
      <c r="CE135" s="68">
        <f t="shared" si="314"/>
        <v>-0.50492559590786523</v>
      </c>
      <c r="CK135" t="str">
        <f t="shared" si="324"/>
        <v>54 Textiles, printing and other skilled trades</v>
      </c>
      <c r="CL135" s="68">
        <f t="shared" si="315"/>
        <v>-0.23644997001139012</v>
      </c>
      <c r="CM135" s="68">
        <f t="shared" si="315"/>
        <v>5.0538381701574542E-2</v>
      </c>
      <c r="CN135" s="68">
        <f t="shared" si="315"/>
        <v>-0.34367223464552316</v>
      </c>
      <c r="CO135" s="68">
        <f t="shared" si="315"/>
        <v>-0.13162680020724521</v>
      </c>
      <c r="CP135" s="68">
        <f t="shared" si="316"/>
        <v>-0.47529903485276837</v>
      </c>
    </row>
    <row r="136" spans="1:94" x14ac:dyDescent="0.2">
      <c r="A136" t="str">
        <f t="shared" si="298"/>
        <v>61 Caring personal service occupations</v>
      </c>
      <c r="B136" s="27">
        <f t="shared" si="299"/>
        <v>5.0068168298298601E-3</v>
      </c>
      <c r="C136" s="27">
        <f t="shared" si="299"/>
        <v>2.2727839272831604E-4</v>
      </c>
      <c r="D136" s="27">
        <f t="shared" si="299"/>
        <v>7.3315844903973221E-3</v>
      </c>
      <c r="E136" s="27">
        <f t="shared" si="299"/>
        <v>2.0657981509934403E-2</v>
      </c>
      <c r="F136" s="27">
        <f t="shared" si="300"/>
        <v>2.7989566000331725E-2</v>
      </c>
      <c r="L136" t="str">
        <f t="shared" si="317"/>
        <v>61 Caring personal service occupations</v>
      </c>
      <c r="M136" s="27">
        <f t="shared" si="301"/>
        <v>0.35900071085075835</v>
      </c>
      <c r="N136" s="27">
        <f t="shared" si="301"/>
        <v>3.5746629302491062E-2</v>
      </c>
      <c r="O136" s="27">
        <f t="shared" si="301"/>
        <v>0.46525034085613348</v>
      </c>
      <c r="P136" s="27">
        <f t="shared" si="301"/>
        <v>1.4130481546202101</v>
      </c>
      <c r="Q136" s="27">
        <f t="shared" si="302"/>
        <v>1.8782984954763435</v>
      </c>
      <c r="W136" t="str">
        <f t="shared" si="318"/>
        <v>61 Caring personal service occupations</v>
      </c>
      <c r="X136" s="27">
        <f t="shared" si="303"/>
        <v>0.10163890279021448</v>
      </c>
      <c r="Y136" s="27">
        <f t="shared" si="303"/>
        <v>0.4993815366113572</v>
      </c>
      <c r="Z136" s="27">
        <f t="shared" si="303"/>
        <v>0.57131445375868495</v>
      </c>
      <c r="AA136" s="27">
        <f t="shared" si="303"/>
        <v>1.1769831746711947</v>
      </c>
      <c r="AB136" s="27">
        <f t="shared" si="304"/>
        <v>1.7482976284298797</v>
      </c>
      <c r="AH136" t="str">
        <f t="shared" si="319"/>
        <v>61 Caring personal service occupations</v>
      </c>
      <c r="AI136" s="27">
        <f t="shared" si="305"/>
        <v>-0.20794034659767746</v>
      </c>
      <c r="AJ136" s="27">
        <f t="shared" si="305"/>
        <v>0.4399515382828616</v>
      </c>
      <c r="AK136" s="27">
        <f t="shared" si="305"/>
        <v>5.7521991392734506E-2</v>
      </c>
      <c r="AL136" s="27">
        <f t="shared" si="305"/>
        <v>0.30335479027340551</v>
      </c>
      <c r="AM136" s="27">
        <f t="shared" si="306"/>
        <v>0.36087678166614001</v>
      </c>
      <c r="AS136" t="str">
        <f t="shared" si="320"/>
        <v>61 Caring personal service occupations</v>
      </c>
      <c r="AT136" s="27">
        <f t="shared" si="307"/>
        <v>-9.8879906409274909E-3</v>
      </c>
      <c r="AU136" s="27">
        <f t="shared" si="307"/>
        <v>0.22412271885407065</v>
      </c>
      <c r="AV136" s="27">
        <f t="shared" si="307"/>
        <v>6.3815546220554298E-2</v>
      </c>
      <c r="AW136" s="27">
        <f t="shared" si="307"/>
        <v>0.27350889251123256</v>
      </c>
      <c r="AX136" s="27">
        <f t="shared" si="308"/>
        <v>0.33732443873178686</v>
      </c>
      <c r="BD136" t="str">
        <f t="shared" si="321"/>
        <v>61 Caring personal service occupations</v>
      </c>
      <c r="BE136" s="27">
        <f t="shared" si="309"/>
        <v>1.4852310694102897</v>
      </c>
      <c r="BF136" s="27">
        <f t="shared" si="309"/>
        <v>-0.47202521497027838</v>
      </c>
      <c r="BG136" s="27">
        <f t="shared" si="309"/>
        <v>1.045406705081211</v>
      </c>
      <c r="BH136" s="27">
        <f t="shared" si="309"/>
        <v>0.9163965278675974</v>
      </c>
      <c r="BI136" s="27">
        <f t="shared" si="310"/>
        <v>1.9618032329488084</v>
      </c>
      <c r="BO136" t="str">
        <f t="shared" si="322"/>
        <v>61 Caring personal service occupations</v>
      </c>
      <c r="BP136" s="27">
        <f t="shared" si="311"/>
        <v>0.32767571982850363</v>
      </c>
      <c r="BQ136" s="27">
        <f t="shared" si="311"/>
        <v>-1.3898915138689114</v>
      </c>
      <c r="BR136" s="27">
        <f t="shared" si="311"/>
        <v>0.41402865068198391</v>
      </c>
      <c r="BS136" s="27">
        <f t="shared" si="311"/>
        <v>-1.2272655712472043</v>
      </c>
      <c r="BT136" s="27">
        <f t="shared" si="312"/>
        <v>-0.81323692056522034</v>
      </c>
      <c r="BZ136" t="str">
        <f t="shared" si="323"/>
        <v>61 Caring personal service occupations</v>
      </c>
      <c r="CA136" s="68">
        <f t="shared" si="313"/>
        <v>-0.90104800605450053</v>
      </c>
      <c r="CB136" s="68">
        <f t="shared" si="313"/>
        <v>-0.21685207077939062</v>
      </c>
      <c r="CC136" s="68">
        <f t="shared" si="313"/>
        <v>-0.27347494558027052</v>
      </c>
      <c r="CD136" s="68">
        <f t="shared" si="313"/>
        <v>-0.1780965117290636</v>
      </c>
      <c r="CE136" s="68">
        <f t="shared" si="314"/>
        <v>-0.45157145730933412</v>
      </c>
      <c r="CK136" t="str">
        <f t="shared" si="324"/>
        <v>61 Caring personal service occupations</v>
      </c>
      <c r="CL136" s="68">
        <f t="shared" si="315"/>
        <v>-9.0842419669609986E-2</v>
      </c>
      <c r="CM136" s="68">
        <f t="shared" si="315"/>
        <v>1.7347584623676637E-2</v>
      </c>
      <c r="CN136" s="68">
        <f t="shared" si="315"/>
        <v>-7.2993877462880608E-2</v>
      </c>
      <c r="CO136" s="68">
        <f t="shared" si="315"/>
        <v>-7.4694621755079987E-2</v>
      </c>
      <c r="CP136" s="68">
        <f t="shared" si="316"/>
        <v>-0.14768849921796059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4.2486127063466111E-3</v>
      </c>
      <c r="C137" s="27">
        <f t="shared" si="299"/>
        <v>8.3916182542944154E-4</v>
      </c>
      <c r="D137" s="27">
        <f t="shared" si="299"/>
        <v>5.1505680537282938E-3</v>
      </c>
      <c r="E137" s="27">
        <f t="shared" si="299"/>
        <v>1.3233557994719945E-2</v>
      </c>
      <c r="F137" s="27">
        <f t="shared" si="300"/>
        <v>1.8384126048448239E-2</v>
      </c>
      <c r="L137" t="str">
        <f t="shared" si="317"/>
        <v>62 Leisure, travel and related personal service occupations</v>
      </c>
      <c r="M137" s="27">
        <f t="shared" si="301"/>
        <v>4.0103644357201124E-2</v>
      </c>
      <c r="N137" s="27">
        <f t="shared" si="301"/>
        <v>-1.9811196197574432E-3</v>
      </c>
      <c r="O137" s="27">
        <f t="shared" si="301"/>
        <v>5.494472986434451E-2</v>
      </c>
      <c r="P137" s="27">
        <f t="shared" si="301"/>
        <v>0.18234539095371874</v>
      </c>
      <c r="Q137" s="27">
        <f t="shared" si="302"/>
        <v>0.23729012081806325</v>
      </c>
      <c r="W137" t="str">
        <f t="shared" si="318"/>
        <v>62 Leisure, travel and related personal service occupations</v>
      </c>
      <c r="X137" s="27">
        <f t="shared" si="303"/>
        <v>5.4132043272219876E-2</v>
      </c>
      <c r="Y137" s="27">
        <f t="shared" si="303"/>
        <v>2.8685334168133569E-2</v>
      </c>
      <c r="Z137" s="27">
        <f t="shared" si="303"/>
        <v>0.16884601064916638</v>
      </c>
      <c r="AA137" s="27">
        <f t="shared" si="303"/>
        <v>0.35337081585123142</v>
      </c>
      <c r="AB137" s="27">
        <f t="shared" si="304"/>
        <v>0.5222168265003978</v>
      </c>
      <c r="AH137" t="str">
        <f t="shared" si="319"/>
        <v>62 Leisure, travel and related personal service occupations</v>
      </c>
      <c r="AI137" s="27">
        <f t="shared" si="305"/>
        <v>2.1169967766538456E-2</v>
      </c>
      <c r="AJ137" s="27">
        <f t="shared" si="305"/>
        <v>3.4642975517573726E-2</v>
      </c>
      <c r="AK137" s="27">
        <f t="shared" si="305"/>
        <v>7.3298963085907498E-2</v>
      </c>
      <c r="AL137" s="27">
        <f t="shared" si="305"/>
        <v>0.19598994166834616</v>
      </c>
      <c r="AM137" s="27">
        <f t="shared" si="306"/>
        <v>0.26928890475425366</v>
      </c>
      <c r="AS137" t="str">
        <f t="shared" si="320"/>
        <v>62 Leisure, travel and related personal service occupations</v>
      </c>
      <c r="AT137" s="27">
        <f t="shared" si="307"/>
        <v>1.919214970687777E-2</v>
      </c>
      <c r="AU137" s="27">
        <f t="shared" si="307"/>
        <v>5.3112721034395072E-2</v>
      </c>
      <c r="AV137" s="27">
        <f t="shared" si="307"/>
        <v>0.10070613746360757</v>
      </c>
      <c r="AW137" s="27">
        <f t="shared" si="307"/>
        <v>0.24579485419025493</v>
      </c>
      <c r="AX137" s="27">
        <f t="shared" si="308"/>
        <v>0.3465009916538625</v>
      </c>
      <c r="BD137" t="str">
        <f t="shared" si="321"/>
        <v>62 Leisure, travel and related personal service occupations</v>
      </c>
      <c r="BE137" s="27">
        <f t="shared" si="309"/>
        <v>-5.7108487162567556E-2</v>
      </c>
      <c r="BF137" s="27">
        <f t="shared" si="309"/>
        <v>-0.17930926065821562</v>
      </c>
      <c r="BG137" s="27">
        <f t="shared" si="309"/>
        <v>3.4241116592626852E-2</v>
      </c>
      <c r="BH137" s="27">
        <f t="shared" si="309"/>
        <v>-6.7885548555960185E-2</v>
      </c>
      <c r="BI137" s="27">
        <f t="shared" si="310"/>
        <v>-3.3644431963333332E-2</v>
      </c>
      <c r="BO137" t="str">
        <f t="shared" si="322"/>
        <v>62 Leisure, travel and related personal service occupations</v>
      </c>
      <c r="BP137" s="27">
        <f t="shared" si="311"/>
        <v>-8.3356564780642906E-2</v>
      </c>
      <c r="BQ137" s="27">
        <f t="shared" si="311"/>
        <v>-0.40431328541037592</v>
      </c>
      <c r="BR137" s="27">
        <f t="shared" si="311"/>
        <v>1.7620674296371597E-2</v>
      </c>
      <c r="BS137" s="27">
        <f t="shared" si="311"/>
        <v>-0.29686609016214205</v>
      </c>
      <c r="BT137" s="27">
        <f t="shared" si="312"/>
        <v>-0.27924541586577045</v>
      </c>
      <c r="BZ137" t="str">
        <f t="shared" si="323"/>
        <v>62 Leisure, travel and related personal service occupations</v>
      </c>
      <c r="CA137" s="68">
        <f t="shared" si="313"/>
        <v>-8.8167958605723351E-2</v>
      </c>
      <c r="CB137" s="68">
        <f t="shared" si="313"/>
        <v>-0.17782239839211877</v>
      </c>
      <c r="CC137" s="68">
        <f t="shared" si="313"/>
        <v>-7.2140102988430765E-2</v>
      </c>
      <c r="CD137" s="68">
        <f t="shared" si="313"/>
        <v>-0.3017030056863953</v>
      </c>
      <c r="CE137" s="68">
        <f t="shared" si="314"/>
        <v>-0.37384310867482606</v>
      </c>
      <c r="CK137" t="str">
        <f t="shared" si="324"/>
        <v>62 Leisure, travel and related personal service occupations</v>
      </c>
      <c r="CL137" s="68">
        <f t="shared" si="315"/>
        <v>-0.14698660271042019</v>
      </c>
      <c r="CM137" s="68">
        <f t="shared" si="315"/>
        <v>4.7359558384146849E-3</v>
      </c>
      <c r="CN137" s="68">
        <f t="shared" si="315"/>
        <v>-0.18523931678527755</v>
      </c>
      <c r="CO137" s="68">
        <f t="shared" si="315"/>
        <v>-0.12219477815654958</v>
      </c>
      <c r="CP137" s="68">
        <f t="shared" si="316"/>
        <v>-0.30743409494182716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4.520916886304123E-4</v>
      </c>
      <c r="C138" s="27">
        <f t="shared" si="299"/>
        <v>-2.0289649189934021E-4</v>
      </c>
      <c r="D138" s="27">
        <f t="shared" si="299"/>
        <v>4.6404712283058943E-4</v>
      </c>
      <c r="E138" s="27">
        <f t="shared" si="299"/>
        <v>8.6764193437127734E-4</v>
      </c>
      <c r="F138" s="27">
        <f t="shared" si="300"/>
        <v>1.3316890572018668E-3</v>
      </c>
      <c r="L138" t="str">
        <f t="shared" si="317"/>
        <v>63 Community and civil enforcement occupations</v>
      </c>
      <c r="M138" s="27">
        <f t="shared" si="301"/>
        <v>1.9731619469071909E-3</v>
      </c>
      <c r="N138" s="27">
        <f t="shared" si="301"/>
        <v>4.8114332451678482E-4</v>
      </c>
      <c r="O138" s="27">
        <f t="shared" si="301"/>
        <v>2.1288260849503162E-3</v>
      </c>
      <c r="P138" s="27">
        <f t="shared" si="301"/>
        <v>9.3810832503130256E-3</v>
      </c>
      <c r="Q138" s="27">
        <f t="shared" si="302"/>
        <v>1.1509909335263342E-2</v>
      </c>
      <c r="W138" t="str">
        <f t="shared" si="318"/>
        <v>63 Community and civil enforcement occupations</v>
      </c>
      <c r="X138" s="27">
        <f t="shared" si="303"/>
        <v>-2.1991334961077719E-3</v>
      </c>
      <c r="Y138" s="27">
        <f t="shared" si="303"/>
        <v>7.8936138255285698E-3</v>
      </c>
      <c r="Z138" s="27">
        <f t="shared" si="303"/>
        <v>8.6980640067947368E-3</v>
      </c>
      <c r="AA138" s="27">
        <f t="shared" si="303"/>
        <v>1.7718101118774907E-2</v>
      </c>
      <c r="AB138" s="27">
        <f t="shared" si="304"/>
        <v>2.6416165125569643E-2</v>
      </c>
      <c r="AH138" t="str">
        <f t="shared" si="319"/>
        <v>63 Community and civil enforcement occupations</v>
      </c>
      <c r="AI138" s="27">
        <f t="shared" si="305"/>
        <v>-1.7403792781438311E-3</v>
      </c>
      <c r="AJ138" s="27">
        <f t="shared" si="305"/>
        <v>3.9053107559082704E-3</v>
      </c>
      <c r="AK138" s="27">
        <f t="shared" si="305"/>
        <v>-2.8831960391521513E-4</v>
      </c>
      <c r="AL138" s="27">
        <f t="shared" si="305"/>
        <v>4.7457503855929464E-3</v>
      </c>
      <c r="AM138" s="27">
        <f t="shared" si="306"/>
        <v>4.4574307816777313E-3</v>
      </c>
      <c r="AS138" t="str">
        <f t="shared" si="320"/>
        <v>63 Community and civil enforcement occupations</v>
      </c>
      <c r="AT138" s="27">
        <f t="shared" si="307"/>
        <v>-2.2078926684949464E-3</v>
      </c>
      <c r="AU138" s="27">
        <f t="shared" si="307"/>
        <v>3.474242768942544E-3</v>
      </c>
      <c r="AV138" s="27">
        <f t="shared" si="307"/>
        <v>-2.0765022273311288E-3</v>
      </c>
      <c r="AW138" s="27">
        <f t="shared" si="307"/>
        <v>1.3035816897258266E-3</v>
      </c>
      <c r="AX138" s="27">
        <f t="shared" si="308"/>
        <v>-7.7292053760530215E-4</v>
      </c>
      <c r="BD138" t="str">
        <f t="shared" si="321"/>
        <v>63 Community and civil enforcement occupations</v>
      </c>
      <c r="BE138" s="27">
        <f t="shared" si="309"/>
        <v>-1.2429261299017239E-2</v>
      </c>
      <c r="BF138" s="27">
        <f t="shared" si="309"/>
        <v>1.498416464697154E-2</v>
      </c>
      <c r="BG138" s="27">
        <f t="shared" si="309"/>
        <v>-1.4821583088818618E-2</v>
      </c>
      <c r="BH138" s="27">
        <f t="shared" si="309"/>
        <v>5.1987575754621207E-3</v>
      </c>
      <c r="BI138" s="27">
        <f t="shared" si="310"/>
        <v>-9.6228255133564977E-3</v>
      </c>
      <c r="BO138" t="str">
        <f t="shared" si="322"/>
        <v>63 Community and civil enforcement occupations</v>
      </c>
      <c r="BP138" s="27">
        <f t="shared" si="311"/>
        <v>-6.0914418117011399E-3</v>
      </c>
      <c r="BQ138" s="27">
        <f t="shared" si="311"/>
        <v>1.169540930729103E-2</v>
      </c>
      <c r="BR138" s="27">
        <f t="shared" si="311"/>
        <v>-1.2831548808127646E-2</v>
      </c>
      <c r="BS138" s="27">
        <f t="shared" si="311"/>
        <v>2.3598740772181465E-3</v>
      </c>
      <c r="BT138" s="27">
        <f t="shared" si="312"/>
        <v>-1.04716747309095E-2</v>
      </c>
      <c r="BZ138" t="str">
        <f t="shared" si="323"/>
        <v>63 Community and civil enforcement occupations</v>
      </c>
      <c r="CA138" s="68">
        <f t="shared" si="313"/>
        <v>-6.9773332307414421E-3</v>
      </c>
      <c r="CB138" s="68">
        <f t="shared" si="313"/>
        <v>1.152221171480107E-2</v>
      </c>
      <c r="CC138" s="68">
        <f t="shared" si="313"/>
        <v>-1.3746379399978761E-2</v>
      </c>
      <c r="CD138" s="68">
        <f t="shared" si="313"/>
        <v>-1.1084412523645594E-2</v>
      </c>
      <c r="CE138" s="68">
        <f t="shared" si="314"/>
        <v>-2.4830791923624355E-2</v>
      </c>
      <c r="CK138" t="str">
        <f t="shared" si="324"/>
        <v>63 Community and civil enforcement occupations</v>
      </c>
      <c r="CL138" s="68">
        <f t="shared" si="315"/>
        <v>-1.2018960508503609E-2</v>
      </c>
      <c r="CM138" s="68">
        <f t="shared" si="315"/>
        <v>9.3118078307602541E-3</v>
      </c>
      <c r="CN138" s="68">
        <f t="shared" si="315"/>
        <v>-1.7642858859491239E-2</v>
      </c>
      <c r="CO138" s="68">
        <f t="shared" si="315"/>
        <v>-5.1158800178018578E-3</v>
      </c>
      <c r="CP138" s="68">
        <f t="shared" si="316"/>
        <v>-2.2758738877293096E-2</v>
      </c>
    </row>
    <row r="139" spans="1:94" x14ac:dyDescent="0.2">
      <c r="A139" t="str">
        <f t="shared" si="298"/>
        <v>71 Sales occupations</v>
      </c>
      <c r="B139" s="27">
        <f t="shared" si="299"/>
        <v>7.2559121431136978E-3</v>
      </c>
      <c r="C139" s="27">
        <f t="shared" si="299"/>
        <v>-4.8735810523938827E-3</v>
      </c>
      <c r="D139" s="27">
        <f t="shared" si="299"/>
        <v>7.0641130804246499E-3</v>
      </c>
      <c r="E139" s="27">
        <f t="shared" si="299"/>
        <v>1.8874553371103039E-2</v>
      </c>
      <c r="F139" s="27">
        <f t="shared" si="300"/>
        <v>2.5938666451527689E-2</v>
      </c>
      <c r="L139" t="str">
        <f t="shared" si="317"/>
        <v>71 Sales occupations</v>
      </c>
      <c r="M139" s="27">
        <f t="shared" si="301"/>
        <v>0.12169259510813718</v>
      </c>
      <c r="N139" s="27">
        <f t="shared" si="301"/>
        <v>-1.0907230045753558E-2</v>
      </c>
      <c r="O139" s="27">
        <f t="shared" si="301"/>
        <v>0.18254412218532323</v>
      </c>
      <c r="P139" s="27">
        <f t="shared" si="301"/>
        <v>0.55123819565741916</v>
      </c>
      <c r="Q139" s="27">
        <f t="shared" si="302"/>
        <v>0.73378231784274239</v>
      </c>
      <c r="W139" t="str">
        <f t="shared" si="318"/>
        <v>71 Sales occupations</v>
      </c>
      <c r="X139" s="27">
        <f t="shared" si="303"/>
        <v>-0.21707560538882342</v>
      </c>
      <c r="Y139" s="27">
        <f t="shared" si="303"/>
        <v>0.27108540773319367</v>
      </c>
      <c r="Z139" s="27">
        <f t="shared" si="303"/>
        <v>0.18977616087615257</v>
      </c>
      <c r="AA139" s="27">
        <f t="shared" si="303"/>
        <v>0.74082842806996396</v>
      </c>
      <c r="AB139" s="27">
        <f t="shared" si="304"/>
        <v>0.93060458894611653</v>
      </c>
      <c r="AH139" t="str">
        <f t="shared" si="319"/>
        <v>71 Sales occupations</v>
      </c>
      <c r="AI139" s="27">
        <f t="shared" si="305"/>
        <v>-9.3207722988536967E-2</v>
      </c>
      <c r="AJ139" s="27">
        <f t="shared" si="305"/>
        <v>0.11263377141932396</v>
      </c>
      <c r="AK139" s="27">
        <f t="shared" si="305"/>
        <v>9.3580993133626222E-3</v>
      </c>
      <c r="AL139" s="27">
        <f t="shared" si="305"/>
        <v>0.19257670033117358</v>
      </c>
      <c r="AM139" s="27">
        <f t="shared" si="306"/>
        <v>0.2019347996445362</v>
      </c>
      <c r="AS139" t="str">
        <f t="shared" si="320"/>
        <v>71 Sales occupations</v>
      </c>
      <c r="AT139" s="27">
        <f t="shared" si="307"/>
        <v>-9.4005179814293349E-2</v>
      </c>
      <c r="AU139" s="27">
        <f t="shared" si="307"/>
        <v>6.8496031628648257E-2</v>
      </c>
      <c r="AV139" s="27">
        <f t="shared" si="307"/>
        <v>-7.2668780209398376E-3</v>
      </c>
      <c r="AW139" s="27">
        <f t="shared" si="307"/>
        <v>0.13534641705545991</v>
      </c>
      <c r="AX139" s="27">
        <f t="shared" si="308"/>
        <v>0.12807953903452007</v>
      </c>
      <c r="BD139" t="str">
        <f t="shared" si="321"/>
        <v>71 Sales occupations</v>
      </c>
      <c r="BE139" s="27">
        <f t="shared" si="309"/>
        <v>-0.20304004978990609</v>
      </c>
      <c r="BF139" s="27">
        <f t="shared" si="309"/>
        <v>-3.268531900243854E-2</v>
      </c>
      <c r="BG139" s="27">
        <f t="shared" si="309"/>
        <v>-6.6828753390975493E-2</v>
      </c>
      <c r="BH139" s="27">
        <f t="shared" si="309"/>
        <v>9.8345271203710283E-3</v>
      </c>
      <c r="BI139" s="27">
        <f t="shared" si="310"/>
        <v>-5.6994226270604464E-2</v>
      </c>
      <c r="BO139" t="str">
        <f t="shared" si="322"/>
        <v>71 Sales occupations</v>
      </c>
      <c r="BP139" s="27">
        <f t="shared" si="311"/>
        <v>-0.63745736832267585</v>
      </c>
      <c r="BQ139" s="27">
        <f t="shared" si="311"/>
        <v>-0.61954091144954404</v>
      </c>
      <c r="BR139" s="27">
        <f t="shared" si="311"/>
        <v>-0.18283597728828305</v>
      </c>
      <c r="BS139" s="27">
        <f t="shared" si="311"/>
        <v>-0.76852435270732</v>
      </c>
      <c r="BT139" s="27">
        <f t="shared" si="312"/>
        <v>-0.95136032999560305</v>
      </c>
      <c r="BZ139" t="str">
        <f t="shared" si="323"/>
        <v>71 Sales occupations</v>
      </c>
      <c r="CA139" s="68">
        <f t="shared" si="313"/>
        <v>-0.56719364684573881</v>
      </c>
      <c r="CB139" s="68">
        <f t="shared" si="313"/>
        <v>-0.27668417001849921</v>
      </c>
      <c r="CC139" s="68">
        <f t="shared" si="313"/>
        <v>-0.63268808166233148</v>
      </c>
      <c r="CD139" s="68">
        <f t="shared" si="313"/>
        <v>-1.2520296793254959</v>
      </c>
      <c r="CE139" s="68">
        <f t="shared" si="314"/>
        <v>-1.8847177609878274</v>
      </c>
      <c r="CK139" t="str">
        <f t="shared" si="324"/>
        <v>71 Sales occupations</v>
      </c>
      <c r="CL139" s="68">
        <f t="shared" si="315"/>
        <v>-0.70395344590086162</v>
      </c>
      <c r="CM139" s="68">
        <f t="shared" si="315"/>
        <v>3.1931052397298654E-2</v>
      </c>
      <c r="CN139" s="68">
        <f t="shared" si="315"/>
        <v>-0.79130916792299621</v>
      </c>
      <c r="CO139" s="68">
        <f t="shared" si="315"/>
        <v>-0.44961462233021743</v>
      </c>
      <c r="CP139" s="68">
        <f t="shared" si="316"/>
        <v>-1.2409237902532135</v>
      </c>
    </row>
    <row r="140" spans="1:94" x14ac:dyDescent="0.2">
      <c r="A140" t="str">
        <f t="shared" si="298"/>
        <v>72 Customer service occupations</v>
      </c>
      <c r="B140" s="27">
        <f t="shared" si="299"/>
        <v>3.7755950308416657E-3</v>
      </c>
      <c r="C140" s="27">
        <f t="shared" si="299"/>
        <v>8.544840436047127E-4</v>
      </c>
      <c r="D140" s="27">
        <f t="shared" si="299"/>
        <v>1.6959042165929913E-2</v>
      </c>
      <c r="E140" s="27">
        <f t="shared" si="299"/>
        <v>3.2882277987851913E-2</v>
      </c>
      <c r="F140" s="27">
        <f t="shared" si="300"/>
        <v>4.9841320153781829E-2</v>
      </c>
      <c r="L140" t="str">
        <f t="shared" si="317"/>
        <v>72 Customer service occupations</v>
      </c>
      <c r="M140" s="27">
        <f t="shared" si="301"/>
        <v>5.925896208731582E-2</v>
      </c>
      <c r="N140" s="27">
        <f t="shared" si="301"/>
        <v>1.2592544909469011E-2</v>
      </c>
      <c r="O140" s="27">
        <f t="shared" si="301"/>
        <v>0.15261667630610154</v>
      </c>
      <c r="P140" s="27">
        <f t="shared" si="301"/>
        <v>0.30153600919413021</v>
      </c>
      <c r="Q140" s="27">
        <f t="shared" si="302"/>
        <v>0.45415268550023175</v>
      </c>
      <c r="W140" t="str">
        <f t="shared" si="318"/>
        <v>72 Customer service occupations</v>
      </c>
      <c r="X140" s="27">
        <f t="shared" si="303"/>
        <v>1.0492618524281516E-2</v>
      </c>
      <c r="Y140" s="27">
        <f t="shared" si="303"/>
        <v>0.15300400011999959</v>
      </c>
      <c r="Z140" s="27">
        <f t="shared" si="303"/>
        <v>0.37370855142449599</v>
      </c>
      <c r="AA140" s="27">
        <f t="shared" si="303"/>
        <v>0.48185602373504</v>
      </c>
      <c r="AB140" s="27">
        <f t="shared" si="304"/>
        <v>0.85556457515953599</v>
      </c>
      <c r="AH140" t="str">
        <f t="shared" si="319"/>
        <v>72 Customer service occupations</v>
      </c>
      <c r="AI140" s="27">
        <f t="shared" si="305"/>
        <v>5.5419505464323615E-3</v>
      </c>
      <c r="AJ140" s="27">
        <f t="shared" si="305"/>
        <v>6.1562840370370825E-2</v>
      </c>
      <c r="AK140" s="27">
        <f t="shared" si="305"/>
        <v>0.12535893289068339</v>
      </c>
      <c r="AL140" s="27">
        <f t="shared" si="305"/>
        <v>0.17784153810222869</v>
      </c>
      <c r="AM140" s="27">
        <f t="shared" si="306"/>
        <v>0.30320047099291209</v>
      </c>
      <c r="AS140" t="str">
        <f t="shared" si="320"/>
        <v>72 Customer service occupations</v>
      </c>
      <c r="AT140" s="27">
        <f t="shared" si="307"/>
        <v>-1.6655659661741373E-2</v>
      </c>
      <c r="AU140" s="27">
        <f t="shared" si="307"/>
        <v>3.9469688105869871E-2</v>
      </c>
      <c r="AV140" s="27">
        <f t="shared" si="307"/>
        <v>0.16594057192053496</v>
      </c>
      <c r="AW140" s="27">
        <f t="shared" si="307"/>
        <v>0.14099657510379893</v>
      </c>
      <c r="AX140" s="27">
        <f t="shared" si="308"/>
        <v>0.30693714702433389</v>
      </c>
      <c r="BD140" t="str">
        <f t="shared" si="321"/>
        <v>72 Customer service occupations</v>
      </c>
      <c r="BE140" s="27">
        <f t="shared" si="309"/>
        <v>0.13980895612099542</v>
      </c>
      <c r="BF140" s="27">
        <f t="shared" si="309"/>
        <v>2.7790622577090751E-3</v>
      </c>
      <c r="BG140" s="27">
        <f t="shared" si="309"/>
        <v>0.4755167977237269</v>
      </c>
      <c r="BH140" s="27">
        <f t="shared" si="309"/>
        <v>0.28335397471251178</v>
      </c>
      <c r="BI140" s="27">
        <f t="shared" si="310"/>
        <v>0.75887077243623868</v>
      </c>
      <c r="BO140" t="str">
        <f t="shared" si="322"/>
        <v>72 Customer service occupations</v>
      </c>
      <c r="BP140" s="27">
        <f t="shared" si="311"/>
        <v>0.11010865994388275</v>
      </c>
      <c r="BQ140" s="27">
        <f t="shared" si="311"/>
        <v>-0.18221316680455169</v>
      </c>
      <c r="BR140" s="27">
        <f t="shared" si="311"/>
        <v>0.43460730050582175</v>
      </c>
      <c r="BS140" s="27">
        <f t="shared" si="311"/>
        <v>-5.7275462718512138E-2</v>
      </c>
      <c r="BT140" s="27">
        <f t="shared" si="312"/>
        <v>0.37733183778730961</v>
      </c>
      <c r="BZ140" t="str">
        <f t="shared" si="323"/>
        <v>72 Customer service occupations</v>
      </c>
      <c r="CA140" s="68">
        <f t="shared" si="313"/>
        <v>-4.6638123998685166E-2</v>
      </c>
      <c r="CB140" s="68">
        <f t="shared" si="313"/>
        <v>-1.5354395463719861E-2</v>
      </c>
      <c r="CC140" s="68">
        <f t="shared" si="313"/>
        <v>6.5858097652027547E-2</v>
      </c>
      <c r="CD140" s="68">
        <f t="shared" si="313"/>
        <v>-0.14166627225051831</v>
      </c>
      <c r="CE140" s="68">
        <f t="shared" si="314"/>
        <v>-7.5808174598490763E-2</v>
      </c>
      <c r="CK140" t="str">
        <f t="shared" si="324"/>
        <v>72 Customer service occupations</v>
      </c>
      <c r="CL140" s="68">
        <f t="shared" si="315"/>
        <v>-1.7224974770871926E-3</v>
      </c>
      <c r="CM140" s="68">
        <f t="shared" si="315"/>
        <v>6.1978808914879058E-2</v>
      </c>
      <c r="CN140" s="68">
        <f t="shared" si="315"/>
        <v>2.3158799097223404E-2</v>
      </c>
      <c r="CO140" s="68">
        <f t="shared" si="315"/>
        <v>-1.6527263591049612E-3</v>
      </c>
      <c r="CP140" s="68">
        <f t="shared" si="316"/>
        <v>2.1506072738118442E-2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5.3752158048258995E-3</v>
      </c>
      <c r="C141" s="27">
        <f t="shared" si="299"/>
        <v>-2.8898980261067506E-3</v>
      </c>
      <c r="D141" s="27">
        <f t="shared" si="299"/>
        <v>1.2348538788370465E-2</v>
      </c>
      <c r="E141" s="27">
        <f t="shared" si="299"/>
        <v>3.718605935242783E-2</v>
      </c>
      <c r="F141" s="27">
        <f t="shared" si="300"/>
        <v>4.9534598140798289E-2</v>
      </c>
      <c r="L141" t="str">
        <f t="shared" si="317"/>
        <v>81 Process, plant and machine operatives</v>
      </c>
      <c r="M141" s="27">
        <f t="shared" si="301"/>
        <v>4.4150681155497876E-2</v>
      </c>
      <c r="N141" s="27">
        <f t="shared" si="301"/>
        <v>-2.5138750492559675E-2</v>
      </c>
      <c r="O141" s="27">
        <f t="shared" si="301"/>
        <v>0.10385006337861888</v>
      </c>
      <c r="P141" s="27">
        <f t="shared" si="301"/>
        <v>0.2093879205453085</v>
      </c>
      <c r="Q141" s="27">
        <f t="shared" si="302"/>
        <v>0.31323798392392738</v>
      </c>
      <c r="W141" t="str">
        <f t="shared" si="318"/>
        <v>81 Process, plant and machine operatives</v>
      </c>
      <c r="X141" s="27">
        <f t="shared" si="303"/>
        <v>-2.2305009523195807E-3</v>
      </c>
      <c r="Y141" s="27">
        <f t="shared" si="303"/>
        <v>-1.6003924559917559E-2</v>
      </c>
      <c r="Z141" s="27">
        <f t="shared" si="303"/>
        <v>0.24341031779156463</v>
      </c>
      <c r="AA141" s="27">
        <f t="shared" si="303"/>
        <v>0.43357311628826978</v>
      </c>
      <c r="AB141" s="27">
        <f t="shared" si="304"/>
        <v>0.67698343407983441</v>
      </c>
      <c r="AH141" t="str">
        <f t="shared" si="319"/>
        <v>81 Process, plant and machine operatives</v>
      </c>
      <c r="AI141" s="27">
        <f t="shared" si="305"/>
        <v>-4.8337315505811718E-3</v>
      </c>
      <c r="AJ141" s="27">
        <f t="shared" si="305"/>
        <v>-6.1471089307082727E-3</v>
      </c>
      <c r="AK141" s="27">
        <f t="shared" si="305"/>
        <v>8.8032111148637793E-2</v>
      </c>
      <c r="AL141" s="27">
        <f t="shared" si="305"/>
        <v>9.634669072355756E-2</v>
      </c>
      <c r="AM141" s="27">
        <f t="shared" si="306"/>
        <v>0.18437880187219535</v>
      </c>
      <c r="AS141" t="str">
        <f t="shared" si="320"/>
        <v>81 Process, plant and machine operatives</v>
      </c>
      <c r="AT141" s="27">
        <f t="shared" si="307"/>
        <v>-4.5078373800477078E-2</v>
      </c>
      <c r="AU141" s="27">
        <f t="shared" si="307"/>
        <v>-2.9189127498523648E-2</v>
      </c>
      <c r="AV141" s="27">
        <f t="shared" si="307"/>
        <v>0.1861917480534393</v>
      </c>
      <c r="AW141" s="27">
        <f t="shared" si="307"/>
        <v>0.20415260860817319</v>
      </c>
      <c r="AX141" s="27">
        <f t="shared" si="308"/>
        <v>0.39034435666161249</v>
      </c>
      <c r="BD141" t="str">
        <f t="shared" si="321"/>
        <v>81 Process, plant and machine operatives</v>
      </c>
      <c r="BE141" s="27">
        <f t="shared" si="309"/>
        <v>0.30927375019131587</v>
      </c>
      <c r="BF141" s="27">
        <f t="shared" si="309"/>
        <v>-0.3765069266974006</v>
      </c>
      <c r="BG141" s="27">
        <f t="shared" si="309"/>
        <v>1.0617242492491594</v>
      </c>
      <c r="BH141" s="27">
        <f t="shared" si="309"/>
        <v>0.56364182557105735</v>
      </c>
      <c r="BI141" s="27">
        <f t="shared" si="310"/>
        <v>1.6253660748202168</v>
      </c>
      <c r="BO141" t="str">
        <f t="shared" si="322"/>
        <v>81 Process, plant and machine operatives</v>
      </c>
      <c r="BP141" s="27">
        <f t="shared" si="311"/>
        <v>0.2119961864662514</v>
      </c>
      <c r="BQ141" s="27">
        <f t="shared" si="311"/>
        <v>-0.73242250348172933</v>
      </c>
      <c r="BR141" s="27">
        <f t="shared" si="311"/>
        <v>1.314713866674579</v>
      </c>
      <c r="BS141" s="27">
        <f t="shared" si="311"/>
        <v>-2.3501558001840728E-2</v>
      </c>
      <c r="BT141" s="27">
        <f t="shared" si="312"/>
        <v>1.2912123086727383</v>
      </c>
      <c r="BZ141" t="str">
        <f t="shared" si="323"/>
        <v>81 Process, plant and machine operatives</v>
      </c>
      <c r="CA141" s="68">
        <f t="shared" si="313"/>
        <v>-0.29281713171706247</v>
      </c>
      <c r="CB141" s="68">
        <f t="shared" si="313"/>
        <v>-0.39214894984448945</v>
      </c>
      <c r="CC141" s="68">
        <f t="shared" si="313"/>
        <v>0.21608267306469031</v>
      </c>
      <c r="CD141" s="68">
        <f t="shared" si="313"/>
        <v>-1.3937379685419371</v>
      </c>
      <c r="CE141" s="68">
        <f t="shared" si="314"/>
        <v>-1.1776552954772468</v>
      </c>
      <c r="CK141" t="str">
        <f t="shared" si="324"/>
        <v>81 Process, plant and machine operatives</v>
      </c>
      <c r="CL141" s="68">
        <f t="shared" si="315"/>
        <v>-0.71641314406109102</v>
      </c>
      <c r="CM141" s="68">
        <f t="shared" si="315"/>
        <v>-0.19102266362086984</v>
      </c>
      <c r="CN141" s="68">
        <f t="shared" si="315"/>
        <v>-0.83110624619817253</v>
      </c>
      <c r="CO141" s="68">
        <f t="shared" si="315"/>
        <v>-0.36710686148853788</v>
      </c>
      <c r="CP141" s="68">
        <f t="shared" si="316"/>
        <v>-1.1982131076867104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1.9797151331010742E-2</v>
      </c>
      <c r="C142" s="27">
        <f t="shared" si="299"/>
        <v>-1.1717008557116007E-2</v>
      </c>
      <c r="D142" s="27">
        <f t="shared" si="299"/>
        <v>2.6811932149311657E-2</v>
      </c>
      <c r="E142" s="27">
        <f t="shared" si="299"/>
        <v>5.4429785386361229E-2</v>
      </c>
      <c r="F142" s="27">
        <f t="shared" si="300"/>
        <v>8.1241717535672886E-2</v>
      </c>
      <c r="L142" t="str">
        <f t="shared" si="317"/>
        <v>82 Transport and mobile machine drivers and operatives</v>
      </c>
      <c r="M142" s="27">
        <f t="shared" si="301"/>
        <v>8.2321358691516994E-2</v>
      </c>
      <c r="N142" s="27">
        <f t="shared" si="301"/>
        <v>-4.9029350786975567E-2</v>
      </c>
      <c r="O142" s="27">
        <f t="shared" si="301"/>
        <v>0.11719524018360933</v>
      </c>
      <c r="P142" s="27">
        <f t="shared" si="301"/>
        <v>0.24016157480269462</v>
      </c>
      <c r="Q142" s="27">
        <f t="shared" si="302"/>
        <v>0.35735681498630395</v>
      </c>
      <c r="W142" t="str">
        <f t="shared" si="318"/>
        <v>82 Transport and mobile machine drivers and operatives</v>
      </c>
      <c r="X142" s="27">
        <f t="shared" si="303"/>
        <v>0.13855619621498216</v>
      </c>
      <c r="Y142" s="27">
        <f t="shared" si="303"/>
        <v>-2.2598508727292854E-2</v>
      </c>
      <c r="Z142" s="27">
        <f t="shared" si="303"/>
        <v>0.24404540817132669</v>
      </c>
      <c r="AA142" s="27">
        <f t="shared" si="303"/>
        <v>0.41388866467505214</v>
      </c>
      <c r="AB142" s="27">
        <f t="shared" si="304"/>
        <v>0.65793407284637884</v>
      </c>
      <c r="AH142" t="str">
        <f t="shared" si="319"/>
        <v>82 Transport and mobile machine drivers and operatives</v>
      </c>
      <c r="AI142" s="27">
        <f t="shared" si="305"/>
        <v>6.3188332169354489E-2</v>
      </c>
      <c r="AJ142" s="27">
        <f t="shared" si="305"/>
        <v>-2.6243027837071609E-2</v>
      </c>
      <c r="AK142" s="27">
        <f t="shared" si="305"/>
        <v>0.10506728735386778</v>
      </c>
      <c r="AL142" s="27">
        <f t="shared" si="305"/>
        <v>0.12997487446543565</v>
      </c>
      <c r="AM142" s="27">
        <f t="shared" si="306"/>
        <v>0.23504216181930343</v>
      </c>
      <c r="AS142" t="str">
        <f t="shared" si="320"/>
        <v>82 Transport and mobile machine drivers and operatives</v>
      </c>
      <c r="AT142" s="27">
        <f t="shared" si="307"/>
        <v>4.8939873783464982E-2</v>
      </c>
      <c r="AU142" s="27">
        <f t="shared" si="307"/>
        <v>-3.8327158218527946E-2</v>
      </c>
      <c r="AV142" s="27">
        <f t="shared" si="307"/>
        <v>0.13568936000651954</v>
      </c>
      <c r="AW142" s="27">
        <f t="shared" si="307"/>
        <v>0.16810664330837588</v>
      </c>
      <c r="AX142" s="27">
        <f t="shared" si="308"/>
        <v>0.30379600331489542</v>
      </c>
      <c r="BD142" t="str">
        <f t="shared" si="321"/>
        <v>82 Transport and mobile machine drivers and operatives</v>
      </c>
      <c r="BE142" s="27">
        <f t="shared" si="309"/>
        <v>0.70155054798630267</v>
      </c>
      <c r="BF142" s="27">
        <f t="shared" si="309"/>
        <v>-0.28330830351044511</v>
      </c>
      <c r="BG142" s="27">
        <f t="shared" si="309"/>
        <v>0.75822200380432303</v>
      </c>
      <c r="BH142" s="27">
        <f t="shared" si="309"/>
        <v>0.74640895303054444</v>
      </c>
      <c r="BI142" s="27">
        <f t="shared" si="310"/>
        <v>1.5046309568348675</v>
      </c>
      <c r="BO142" t="str">
        <f t="shared" si="322"/>
        <v>82 Transport and mobile machine drivers and operatives</v>
      </c>
      <c r="BP142" s="27">
        <f t="shared" si="311"/>
        <v>1.0907733493766605</v>
      </c>
      <c r="BQ142" s="27">
        <f t="shared" si="311"/>
        <v>-0.92701435600694548</v>
      </c>
      <c r="BR142" s="27">
        <f t="shared" si="311"/>
        <v>1.329191849999356</v>
      </c>
      <c r="BS142" s="27">
        <f t="shared" si="311"/>
        <v>0.44071502075167235</v>
      </c>
      <c r="BT142" s="27">
        <f t="shared" si="312"/>
        <v>1.7699068707510284</v>
      </c>
      <c r="BZ142" t="str">
        <f t="shared" si="323"/>
        <v>82 Transport and mobile machine drivers and operatives</v>
      </c>
      <c r="CA142" s="68">
        <f t="shared" si="313"/>
        <v>5.0898785305396821E-2</v>
      </c>
      <c r="CB142" s="68">
        <f t="shared" si="313"/>
        <v>-0.4420143862924899</v>
      </c>
      <c r="CC142" s="68">
        <f t="shared" si="313"/>
        <v>-0.16106044674325348</v>
      </c>
      <c r="CD142" s="68">
        <f t="shared" si="313"/>
        <v>-0.81654336142280792</v>
      </c>
      <c r="CE142" s="68">
        <f t="shared" si="314"/>
        <v>-0.97760380816606141</v>
      </c>
      <c r="CK142" t="str">
        <f t="shared" si="324"/>
        <v>82 Transport and mobile machine drivers and operatives</v>
      </c>
      <c r="CL142" s="68">
        <f t="shared" si="315"/>
        <v>0.19654860403309993</v>
      </c>
      <c r="CM142" s="68">
        <f t="shared" si="315"/>
        <v>-0.26620096450945718</v>
      </c>
      <c r="CN142" s="68">
        <f t="shared" si="315"/>
        <v>-0.87287112836359748</v>
      </c>
      <c r="CO142" s="68">
        <f t="shared" si="315"/>
        <v>-0.92476203922518596</v>
      </c>
      <c r="CP142" s="68">
        <f t="shared" si="316"/>
        <v>-1.7976331675887836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4.3763395728263195E-6</v>
      </c>
      <c r="C143" s="27">
        <f t="shared" si="299"/>
        <v>-5.3682324816728194E-5</v>
      </c>
      <c r="D143" s="27">
        <f t="shared" si="299"/>
        <v>4.5257055777589216E-5</v>
      </c>
      <c r="E143" s="27">
        <f t="shared" si="299"/>
        <v>1.5700504193009483E-4</v>
      </c>
      <c r="F143" s="27">
        <f t="shared" si="300"/>
        <v>2.0226209770768405E-4</v>
      </c>
      <c r="L143" t="str">
        <f t="shared" si="317"/>
        <v>91 Elementary trades and related occupations</v>
      </c>
      <c r="M143" s="27">
        <f t="shared" si="301"/>
        <v>1.7382352925485622E-2</v>
      </c>
      <c r="N143" s="27">
        <f t="shared" si="301"/>
        <v>-2.9438261572308444E-2</v>
      </c>
      <c r="O143" s="27">
        <f t="shared" si="301"/>
        <v>2.2973957667728764E-2</v>
      </c>
      <c r="P143" s="27">
        <f t="shared" si="301"/>
        <v>7.1618623659130423E-2</v>
      </c>
      <c r="Q143" s="27">
        <f t="shared" si="302"/>
        <v>9.4592581326859188E-2</v>
      </c>
      <c r="W143" t="str">
        <f t="shared" si="318"/>
        <v>91 Elementary trades and related occupations</v>
      </c>
      <c r="X143" s="27">
        <f t="shared" si="303"/>
        <v>-4.39794843164103E-2</v>
      </c>
      <c r="Y143" s="27">
        <f t="shared" si="303"/>
        <v>-2.2343540163178716E-2</v>
      </c>
      <c r="Z143" s="27">
        <f t="shared" si="303"/>
        <v>8.3102644377717194E-3</v>
      </c>
      <c r="AA143" s="27">
        <f t="shared" si="303"/>
        <v>4.0374546689975616E-2</v>
      </c>
      <c r="AB143" s="27">
        <f t="shared" si="304"/>
        <v>4.8684811127747335E-2</v>
      </c>
      <c r="AH143" t="str">
        <f t="shared" si="319"/>
        <v>91 Elementary trades and related occupations</v>
      </c>
      <c r="AI143" s="27">
        <f t="shared" si="305"/>
        <v>-2.8393417065721765E-2</v>
      </c>
      <c r="AJ143" s="27">
        <f t="shared" si="305"/>
        <v>-2.2213005502675687E-2</v>
      </c>
      <c r="AK143" s="27">
        <f t="shared" si="305"/>
        <v>7.4851447306475971E-3</v>
      </c>
      <c r="AL143" s="27">
        <f t="shared" si="305"/>
        <v>3.6951957739059349E-2</v>
      </c>
      <c r="AM143" s="27">
        <f t="shared" si="306"/>
        <v>4.4437102469706946E-2</v>
      </c>
      <c r="AS143" t="str">
        <f t="shared" si="320"/>
        <v>91 Elementary trades and related occupations</v>
      </c>
      <c r="AT143" s="27">
        <f t="shared" si="307"/>
        <v>-2.8410379376958589E-2</v>
      </c>
      <c r="AU143" s="27">
        <f t="shared" si="307"/>
        <v>-1.3875268943898428E-2</v>
      </c>
      <c r="AV143" s="27">
        <f t="shared" si="307"/>
        <v>8.0953088107378612E-3</v>
      </c>
      <c r="AW143" s="27">
        <f t="shared" si="307"/>
        <v>3.0566119522771495E-2</v>
      </c>
      <c r="AX143" s="27">
        <f t="shared" si="308"/>
        <v>3.8661428333509357E-2</v>
      </c>
      <c r="BD143" t="str">
        <f t="shared" si="321"/>
        <v>91 Elementary trades and related occupations</v>
      </c>
      <c r="BE143" s="27">
        <f t="shared" si="309"/>
        <v>1.735286064011865E-2</v>
      </c>
      <c r="BF143" s="27">
        <f t="shared" si="309"/>
        <v>-0.16189238378542348</v>
      </c>
      <c r="BG143" s="27">
        <f t="shared" si="309"/>
        <v>2.9856013797164183E-2</v>
      </c>
      <c r="BH143" s="27">
        <f t="shared" si="309"/>
        <v>0.16565956275850524</v>
      </c>
      <c r="BI143" s="27">
        <f t="shared" si="310"/>
        <v>0.19551557655566942</v>
      </c>
      <c r="BO143" t="str">
        <f t="shared" si="322"/>
        <v>91 Elementary trades and related occupations</v>
      </c>
      <c r="BP143" s="27">
        <f t="shared" si="311"/>
        <v>-6.0579944625646975E-2</v>
      </c>
      <c r="BQ143" s="27">
        <f t="shared" si="311"/>
        <v>-0.28491157468733586</v>
      </c>
      <c r="BR143" s="27">
        <f t="shared" si="311"/>
        <v>-1.4701441065510856E-2</v>
      </c>
      <c r="BS143" s="27">
        <f t="shared" si="311"/>
        <v>1.6671890163702408E-2</v>
      </c>
      <c r="BT143" s="27">
        <f t="shared" si="312"/>
        <v>1.9704490981915512E-3</v>
      </c>
      <c r="BZ143" t="str">
        <f t="shared" si="323"/>
        <v>91 Elementary trades and related occupations</v>
      </c>
      <c r="CA143" s="68">
        <f t="shared" si="313"/>
        <v>-0.22377167226316041</v>
      </c>
      <c r="CB143" s="68">
        <f t="shared" si="313"/>
        <v>-0.28576062429466287</v>
      </c>
      <c r="CC143" s="68">
        <f t="shared" si="313"/>
        <v>-0.33976834930013311</v>
      </c>
      <c r="CD143" s="68">
        <f t="shared" si="313"/>
        <v>-0.33488937925375528</v>
      </c>
      <c r="CE143" s="68">
        <f t="shared" si="314"/>
        <v>-0.67465772855388839</v>
      </c>
      <c r="CK143" t="str">
        <f t="shared" si="324"/>
        <v>91 Elementary trades and related occupations</v>
      </c>
      <c r="CL143" s="68">
        <f t="shared" si="315"/>
        <v>-0.38174379133067204</v>
      </c>
      <c r="CM143" s="68">
        <f t="shared" si="315"/>
        <v>-6.5010389527854651E-2</v>
      </c>
      <c r="CN143" s="68">
        <f t="shared" si="315"/>
        <v>-0.51041064521181312</v>
      </c>
      <c r="CO143" s="68">
        <f t="shared" si="315"/>
        <v>-0.29561719207687426</v>
      </c>
      <c r="CP143" s="68">
        <f t="shared" si="316"/>
        <v>-0.80602783728868732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7.1373105683320628E-3</v>
      </c>
      <c r="C144" s="27">
        <f t="shared" si="299"/>
        <v>-2.9719131017373057E-3</v>
      </c>
      <c r="D144" s="27">
        <f t="shared" si="299"/>
        <v>1.0701292936097326E-2</v>
      </c>
      <c r="E144" s="27">
        <f t="shared" si="299"/>
        <v>2.0946360153887306E-2</v>
      </c>
      <c r="F144" s="27">
        <f t="shared" si="300"/>
        <v>3.1647653089984629E-2</v>
      </c>
      <c r="L144" t="str">
        <f t="shared" ref="L144" si="325">A144</f>
        <v>92 Elementary administration and service occupations</v>
      </c>
      <c r="M144" s="27">
        <f t="shared" si="301"/>
        <v>0.18311571491941703</v>
      </c>
      <c r="N144" s="27">
        <f t="shared" si="301"/>
        <v>-2.8775201251660443E-2</v>
      </c>
      <c r="O144" s="27">
        <f t="shared" si="301"/>
        <v>0.28743174242533176</v>
      </c>
      <c r="P144" s="27">
        <f t="shared" si="301"/>
        <v>0.82118072885505011</v>
      </c>
      <c r="Q144" s="27">
        <f t="shared" si="302"/>
        <v>1.1086124712803818</v>
      </c>
      <c r="W144" t="str">
        <f t="shared" ref="W144" si="326">A144</f>
        <v>92 Elementary administration and service occupations</v>
      </c>
      <c r="X144" s="27">
        <f t="shared" si="303"/>
        <v>8.2356206805093812E-2</v>
      </c>
      <c r="Y144" s="27">
        <f t="shared" si="303"/>
        <v>0.18833113942300428</v>
      </c>
      <c r="Z144" s="27">
        <f t="shared" si="303"/>
        <v>0.48858004349892736</v>
      </c>
      <c r="AA144" s="27">
        <f t="shared" si="303"/>
        <v>0.80666877730862696</v>
      </c>
      <c r="AB144" s="27">
        <f t="shared" si="304"/>
        <v>1.2952488208075543</v>
      </c>
      <c r="AH144" t="str">
        <f t="shared" ref="AH144" si="327">L144</f>
        <v>92 Elementary administration and service occupations</v>
      </c>
      <c r="AI144" s="27">
        <f t="shared" si="305"/>
        <v>4.4934463948367531E-2</v>
      </c>
      <c r="AJ144" s="27">
        <f t="shared" si="305"/>
        <v>8.2564359704777379E-2</v>
      </c>
      <c r="AK144" s="27">
        <f t="shared" si="305"/>
        <v>0.206815053581901</v>
      </c>
      <c r="AL144" s="27">
        <f t="shared" si="305"/>
        <v>0.45407422392442598</v>
      </c>
      <c r="AM144" s="27">
        <f t="shared" si="306"/>
        <v>0.66088927750632698</v>
      </c>
      <c r="AS144" t="str">
        <f t="shared" ref="AS144" si="328">W144</f>
        <v>92 Elementary administration and service occupations</v>
      </c>
      <c r="AT144" s="27">
        <f t="shared" si="307"/>
        <v>-3.5788569385953872E-3</v>
      </c>
      <c r="AU144" s="27">
        <f t="shared" si="307"/>
        <v>8.3888482686686472E-2</v>
      </c>
      <c r="AV144" s="27">
        <f t="shared" si="307"/>
        <v>0.18987480951230717</v>
      </c>
      <c r="AW144" s="27">
        <f t="shared" si="307"/>
        <v>0.39431659143636</v>
      </c>
      <c r="AX144" s="27">
        <f t="shared" si="308"/>
        <v>0.58419140094866717</v>
      </c>
      <c r="BD144" t="str">
        <f t="shared" ref="BD144" si="329">AH144</f>
        <v>92 Elementary administration and service occupations</v>
      </c>
      <c r="BE144" s="27">
        <f t="shared" si="309"/>
        <v>0.13088764691008148</v>
      </c>
      <c r="BF144" s="27">
        <f t="shared" si="309"/>
        <v>-0.37873226788962278</v>
      </c>
      <c r="BG144" s="27">
        <f t="shared" si="309"/>
        <v>0.24388587788175187</v>
      </c>
      <c r="BH144" s="27">
        <f t="shared" si="309"/>
        <v>-0.26112542474690059</v>
      </c>
      <c r="BI144" s="27">
        <f t="shared" si="310"/>
        <v>-1.7239546865148725E-2</v>
      </c>
      <c r="BO144" t="str">
        <f t="shared" ref="BO144" si="330">AS144</f>
        <v>92 Elementary administration and service occupations</v>
      </c>
      <c r="BP144" s="27">
        <f t="shared" si="311"/>
        <v>0.9003384525758733</v>
      </c>
      <c r="BQ144" s="27">
        <f t="shared" si="311"/>
        <v>-1.6311652983619354</v>
      </c>
      <c r="BR144" s="27">
        <f t="shared" si="311"/>
        <v>1.1238922991236073</v>
      </c>
      <c r="BS144" s="27">
        <f t="shared" si="311"/>
        <v>-0.61225863671913139</v>
      </c>
      <c r="BT144" s="27">
        <f t="shared" si="312"/>
        <v>0.51163366240447594</v>
      </c>
      <c r="BZ144" t="str">
        <f t="shared" ref="BZ144" si="331">BD144</f>
        <v>92 Elementary administration and service occupations</v>
      </c>
      <c r="CA144" s="68">
        <f t="shared" si="313"/>
        <v>-8.2261238152270266E-3</v>
      </c>
      <c r="CB144" s="68">
        <f t="shared" si="313"/>
        <v>-0.99515151265157531</v>
      </c>
      <c r="CC144" s="68">
        <f t="shared" si="313"/>
        <v>-0.38998015831370125</v>
      </c>
      <c r="CD144" s="68">
        <f t="shared" si="313"/>
        <v>-1.9856116830533836</v>
      </c>
      <c r="CE144" s="68">
        <f t="shared" si="314"/>
        <v>-2.3755918413670849</v>
      </c>
      <c r="CK144" t="str">
        <f t="shared" ref="CK144" si="332">BO144</f>
        <v>92 Elementary administration and service occupations</v>
      </c>
      <c r="CL144" s="68">
        <f t="shared" si="315"/>
        <v>-1.5594432047206319</v>
      </c>
      <c r="CM144" s="68">
        <f t="shared" si="315"/>
        <v>-0.10584407997358714</v>
      </c>
      <c r="CN144" s="68">
        <f t="shared" si="315"/>
        <v>-1.4104112290872051</v>
      </c>
      <c r="CO144" s="68">
        <f t="shared" si="315"/>
        <v>-1.0294148266788847</v>
      </c>
      <c r="CP144" s="68">
        <f t="shared" si="316"/>
        <v>-2.4398260557660896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1.4570229800048073</v>
      </c>
      <c r="C146" s="29">
        <f>D35-C35</f>
        <v>-0.13385649629223462</v>
      </c>
      <c r="D146" s="29">
        <f>E35-D35</f>
        <v>1.391999212722884</v>
      </c>
      <c r="E146" s="29">
        <f>F35-E35</f>
        <v>2.8588120669344654</v>
      </c>
      <c r="F146" s="29">
        <f t="shared" ref="F146" si="334">F35-D35</f>
        <v>4.2508112796573494</v>
      </c>
      <c r="L146" s="24" t="str">
        <f t="shared" ref="L146" si="335">L35</f>
        <v>All occupations</v>
      </c>
      <c r="M146" s="29">
        <f>N35-M35</f>
        <v>9.9527410074178952</v>
      </c>
      <c r="N146" s="29">
        <f t="shared" ref="N146" si="336">O35-N35</f>
        <v>-0.15471210937414526</v>
      </c>
      <c r="O146" s="29">
        <f>P35-O35</f>
        <v>8.7680053507901548</v>
      </c>
      <c r="P146" s="29">
        <f>Q35-P35</f>
        <v>19.116242173635762</v>
      </c>
      <c r="Q146" s="29">
        <f>Q35-O35</f>
        <v>27.884247524425916</v>
      </c>
      <c r="W146" s="24" t="str">
        <f t="shared" ref="W146" si="337">W35</f>
        <v>All occupations</v>
      </c>
      <c r="X146" s="29">
        <f>Y35-X35</f>
        <v>1.030691209389353</v>
      </c>
      <c r="Y146" s="29">
        <f t="shared" ref="Y146" si="338">Z35-Y35</f>
        <v>6.0619331538632508</v>
      </c>
      <c r="Z146" s="29">
        <f>AA35-Z35</f>
        <v>4.8854758720177713</v>
      </c>
      <c r="AA146" s="29">
        <f>AB35-AA35</f>
        <v>10.447784962920664</v>
      </c>
      <c r="AB146" s="29">
        <f>AB35-Z35</f>
        <v>15.333260834938436</v>
      </c>
      <c r="AH146" s="24" t="str">
        <f t="shared" ref="AH146" si="339">AH35</f>
        <v>All occupations</v>
      </c>
      <c r="AI146" s="29">
        <f>AJ35-AI35</f>
        <v>-1.3899166557536127</v>
      </c>
      <c r="AJ146" s="29">
        <f t="shared" ref="AJ146" si="340">AK35-AJ35</f>
        <v>1.887052793636709</v>
      </c>
      <c r="AK146" s="29">
        <f>AL35-AK35</f>
        <v>-0.30852701187966503</v>
      </c>
      <c r="AL146" s="29">
        <f>AM35-AL35</f>
        <v>1.7647897901546088</v>
      </c>
      <c r="AM146" s="29">
        <f>AM35-AK35</f>
        <v>1.4562627782749438</v>
      </c>
      <c r="AS146" s="24" t="str">
        <f t="shared" ref="AS146" si="341">AS35</f>
        <v>All occupations</v>
      </c>
      <c r="AT146" s="29">
        <f>AU35-AT35</f>
        <v>-0.46409431599806084</v>
      </c>
      <c r="AU146" s="29">
        <f t="shared" ref="AU146" si="342">AV35-AU35</f>
        <v>1.4415683002215296</v>
      </c>
      <c r="AV146" s="29">
        <f>AW35-AV35</f>
        <v>0.89256253171251743</v>
      </c>
      <c r="AW146" s="29">
        <f>AX35-AW35</f>
        <v>2.8219836856868596</v>
      </c>
      <c r="AX146" s="29">
        <f>AX35-AV35</f>
        <v>3.7145462173993771</v>
      </c>
      <c r="BD146" s="24" t="str">
        <f t="shared" ref="BD146" si="343">BD35</f>
        <v>All occupations</v>
      </c>
      <c r="BE146" s="29">
        <f>BF35-BE35</f>
        <v>7.0866820114359825</v>
      </c>
      <c r="BF146" s="29">
        <f t="shared" ref="BF146" si="344">BG35-BF35</f>
        <v>-3.4766235919647244</v>
      </c>
      <c r="BG146" s="29">
        <f>BH35-BG35</f>
        <v>3.6591623618504201</v>
      </c>
      <c r="BH146" s="29">
        <f>BI35-BH35</f>
        <v>0.84691990723190713</v>
      </c>
      <c r="BI146" s="29">
        <f>BI35-BG35</f>
        <v>4.5060822690823272</v>
      </c>
      <c r="BO146" s="24" t="str">
        <f t="shared" ref="BO146" si="345">BO35</f>
        <v>All occupations</v>
      </c>
      <c r="BP146" s="29">
        <f>BQ35-BP35</f>
        <v>3.95013121078469</v>
      </c>
      <c r="BQ146" s="29">
        <f t="shared" ref="BQ146" si="346">BR35-BQ35</f>
        <v>-10.310032904404238</v>
      </c>
      <c r="BR146" s="29">
        <f>BS35-BR35</f>
        <v>4.3688565604065275</v>
      </c>
      <c r="BS146" s="29">
        <f>BT35-BS35</f>
        <v>-8.0745551582542134</v>
      </c>
      <c r="BT146" s="29">
        <f>BT35-BR35</f>
        <v>-3.705698597847686</v>
      </c>
      <c r="BZ146" s="24" t="str">
        <f t="shared" ref="BZ146" si="347">BZ35</f>
        <v>All occupations</v>
      </c>
      <c r="CA146" s="70">
        <f>CB35-CA35</f>
        <v>-3.151268257581016</v>
      </c>
      <c r="CB146" s="70">
        <f t="shared" ref="CB146" si="348">CC35-CB35</f>
        <v>-3.8886902356962949</v>
      </c>
      <c r="CC146" s="70">
        <f>CD35-CC35</f>
        <v>-4.8589640325901655</v>
      </c>
      <c r="CD146" s="70">
        <f>CE35-CD35</f>
        <v>-12.91141310468349</v>
      </c>
      <c r="CE146" s="70">
        <f>CE35-CC35</f>
        <v>-17.770377137273655</v>
      </c>
      <c r="CK146" s="24" t="str">
        <f t="shared" ref="CK146" si="349">CK35</f>
        <v>All occupations</v>
      </c>
      <c r="CL146" s="70">
        <f>CM35-CL35</f>
        <v>-4.2519891897001756</v>
      </c>
      <c r="CM146" s="70">
        <f t="shared" ref="CM146" si="350">CN35-CM35</f>
        <v>-0.48163890998976555</v>
      </c>
      <c r="CN146" s="70">
        <f>CO35-CN35</f>
        <v>-7.5835708450305859</v>
      </c>
      <c r="CO146" s="70">
        <f>CP35-CO35</f>
        <v>-5.1435643236265722</v>
      </c>
      <c r="CP146" s="70">
        <f>CP35-CN35</f>
        <v>-12.727135168657158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Stoke-on-Trent and Staffordshire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0.27178315096825523</v>
      </c>
      <c r="C8" s="69">
        <f>'Basic T2'!O8</f>
        <v>2.5456136167303707</v>
      </c>
      <c r="D8" s="69">
        <f>'Basic T2'!Z8</f>
        <v>5.9392015323362015</v>
      </c>
      <c r="E8" s="69">
        <f>'Basic T2'!AK8</f>
        <v>1.232887303556345</v>
      </c>
      <c r="F8" s="69">
        <f>'Basic T2'!AV8</f>
        <v>1.6659895255638126</v>
      </c>
      <c r="G8" s="69">
        <f>'Basic T2'!BG8</f>
        <v>4.1518411776048154</v>
      </c>
      <c r="H8" s="69">
        <f>'Basic T2'!BR8</f>
        <v>3.2434276058617697</v>
      </c>
      <c r="I8" s="69">
        <f>'Basic T2'!CC8</f>
        <v>2.3524662843909714</v>
      </c>
      <c r="J8" s="69">
        <f>'Basic T2'!CN8</f>
        <v>0.75717219595611374</v>
      </c>
      <c r="K8" s="309">
        <f>SUM(B8:J8)</f>
        <v>22.160382392968653</v>
      </c>
      <c r="L8" s="97"/>
      <c r="M8" s="97">
        <f t="shared" ref="M8:M33" si="0">B8/B$35*100</f>
        <v>5.8143978350208254</v>
      </c>
      <c r="N8" s="97">
        <f t="shared" ref="N8:N33" si="1">C8/C$35*100</f>
        <v>7.9627960516074392</v>
      </c>
      <c r="O8" s="97">
        <f t="shared" ref="O8:O33" si="2">D8/D$35*100</f>
        <v>9.6149450001459673</v>
      </c>
      <c r="P8" s="97">
        <f t="shared" ref="P8:P33" si="3">E8/E$35*100</f>
        <v>6.6193526353540717</v>
      </c>
      <c r="Q8" s="97">
        <f t="shared" ref="Q8:Q33" si="4">F8/F$35*100</f>
        <v>9.2817102020651419</v>
      </c>
      <c r="R8" s="97">
        <f t="shared" ref="R8:R33" si="5">G8/G$35*100</f>
        <v>6.1091678176633852</v>
      </c>
      <c r="S8" s="97">
        <f t="shared" ref="S8:S33" si="6">H8/H$35*100</f>
        <v>4.9925790383203283</v>
      </c>
      <c r="T8" s="97">
        <f t="shared" ref="T8:T33" si="7">I8/I$35*100</f>
        <v>5.9866547852151379</v>
      </c>
      <c r="U8" s="97">
        <f t="shared" ref="U8:U33" si="8">J8/J$35*100</f>
        <v>3.6195968115640236</v>
      </c>
      <c r="V8" s="97">
        <f t="shared" ref="V8:V33" si="9">K8/K$35*100</f>
        <v>6.7535786013289485</v>
      </c>
      <c r="W8" s="97"/>
      <c r="X8" s="97">
        <f t="shared" ref="X8:X32" si="10">IF($K8&gt;0,B8/$K8*100,0)</f>
        <v>1.2264370990930655</v>
      </c>
      <c r="Y8" s="97">
        <f t="shared" ref="Y8:AG23" si="11">IF($K8&gt;0,C8/$K8*100,0)</f>
        <v>11.487227844669674</v>
      </c>
      <c r="Z8" s="97">
        <f t="shared" si="11"/>
        <v>26.800988480328176</v>
      </c>
      <c r="AA8" s="97">
        <f t="shared" si="11"/>
        <v>5.5634748610995644</v>
      </c>
      <c r="AB8" s="97">
        <f t="shared" si="11"/>
        <v>7.5178735457760899</v>
      </c>
      <c r="AC8" s="97">
        <f t="shared" si="11"/>
        <v>18.735422087852456</v>
      </c>
      <c r="AD8" s="97">
        <f t="shared" si="11"/>
        <v>14.636153602163871</v>
      </c>
      <c r="AE8" s="97">
        <f t="shared" si="11"/>
        <v>10.615639399514125</v>
      </c>
      <c r="AF8" s="97">
        <f>IF($K8&gt;0,J8/$K8*100,0)</f>
        <v>3.416783079502995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8.8579536891542854E-2</v>
      </c>
      <c r="C9" s="69">
        <f>'Basic T2'!O9</f>
        <v>0.87379088949307493</v>
      </c>
      <c r="D9" s="69">
        <f>'Basic T2'!Z9</f>
        <v>1.926965705917284</v>
      </c>
      <c r="E9" s="69">
        <f>'Basic T2'!AK9</f>
        <v>0.58269234791266056</v>
      </c>
      <c r="F9" s="69">
        <f>'Basic T2'!AV9</f>
        <v>0.62211676575976294</v>
      </c>
      <c r="G9" s="69">
        <f>'Basic T2'!BG9</f>
        <v>1.5411954262511238</v>
      </c>
      <c r="H9" s="69">
        <f>'Basic T2'!BR9</f>
        <v>1.7042932777569777</v>
      </c>
      <c r="I9" s="69">
        <f>'Basic T2'!CC9</f>
        <v>1.1078597841995967</v>
      </c>
      <c r="J9" s="69">
        <f>'Basic T2'!CN9</f>
        <v>0.51869979796318877</v>
      </c>
      <c r="K9" s="309">
        <f>SUM(B9:J9)</f>
        <v>8.9661935321452138</v>
      </c>
      <c r="L9" s="97"/>
      <c r="M9" s="97">
        <f t="shared" si="0"/>
        <v>1.895027950387886</v>
      </c>
      <c r="N9" s="97">
        <f t="shared" si="1"/>
        <v>2.733257945768985</v>
      </c>
      <c r="O9" s="97">
        <f t="shared" si="2"/>
        <v>3.1195555797673404</v>
      </c>
      <c r="P9" s="97">
        <f t="shared" si="3"/>
        <v>3.1284660955063908</v>
      </c>
      <c r="Q9" s="97">
        <f t="shared" si="4"/>
        <v>3.4659926986479648</v>
      </c>
      <c r="R9" s="97">
        <f t="shared" si="5"/>
        <v>2.2677701520883069</v>
      </c>
      <c r="S9" s="97">
        <f t="shared" si="6"/>
        <v>2.6234033644845183</v>
      </c>
      <c r="T9" s="97">
        <f t="shared" si="7"/>
        <v>2.8193280058604437</v>
      </c>
      <c r="U9" s="97">
        <f t="shared" si="8"/>
        <v>2.4795999442315515</v>
      </c>
      <c r="V9" s="97">
        <f t="shared" si="9"/>
        <v>2.7325292361960005</v>
      </c>
      <c r="W9" s="97"/>
      <c r="X9" s="97">
        <f t="shared" si="10"/>
        <v>0.98792800505555989</v>
      </c>
      <c r="Y9" s="97">
        <f t="shared" si="11"/>
        <v>9.7453940332694948</v>
      </c>
      <c r="Z9" s="97">
        <f t="shared" si="11"/>
        <v>21.491457874613225</v>
      </c>
      <c r="AA9" s="97">
        <f t="shared" si="11"/>
        <v>6.4987705855736531</v>
      </c>
      <c r="AB9" s="97">
        <f t="shared" si="11"/>
        <v>6.9384713092504251</v>
      </c>
      <c r="AC9" s="97">
        <f t="shared" si="11"/>
        <v>17.188960072361763</v>
      </c>
      <c r="AD9" s="97">
        <f t="shared" si="11"/>
        <v>19.007991202139664</v>
      </c>
      <c r="AE9" s="97">
        <f t="shared" si="11"/>
        <v>12.355965552469343</v>
      </c>
      <c r="AF9" s="97">
        <f t="shared" si="11"/>
        <v>5.7850613652668592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0.81884138084806002</v>
      </c>
      <c r="C10" s="69">
        <f>'Basic T2'!O10</f>
        <v>3.2443463090104712</v>
      </c>
      <c r="D10" s="69">
        <f>'Basic T2'!Z10</f>
        <v>5.9897533087859589</v>
      </c>
      <c r="E10" s="69">
        <f>'Basic T2'!AK10</f>
        <v>0.64671965125461361</v>
      </c>
      <c r="F10" s="69">
        <f>'Basic T2'!AV10</f>
        <v>1.8074062254958683</v>
      </c>
      <c r="G10" s="69">
        <f>'Basic T2'!BG10</f>
        <v>2.7097598591874896</v>
      </c>
      <c r="H10" s="69">
        <f>'Basic T2'!BR10</f>
        <v>1.8970511201562694</v>
      </c>
      <c r="I10" s="69">
        <f>'Basic T2'!CC10</f>
        <v>1.1350964251737095</v>
      </c>
      <c r="J10" s="69">
        <f>'Basic T2'!CN10</f>
        <v>0.44920833701113433</v>
      </c>
      <c r="K10" s="309">
        <f t="shared" ref="K10:K32" si="12">SUM(B10:J10)</f>
        <v>18.698182616923578</v>
      </c>
      <c r="L10" s="97"/>
      <c r="M10" s="97">
        <f t="shared" si="0"/>
        <v>17.517898129691361</v>
      </c>
      <c r="N10" s="97">
        <f t="shared" si="1"/>
        <v>10.148463934058251</v>
      </c>
      <c r="O10" s="97">
        <f t="shared" si="2"/>
        <v>9.6967830296483779</v>
      </c>
      <c r="P10" s="97">
        <f t="shared" si="3"/>
        <v>3.4722276849790354</v>
      </c>
      <c r="Q10" s="97">
        <f t="shared" si="4"/>
        <v>10.069583598842671</v>
      </c>
      <c r="R10" s="97">
        <f t="shared" si="5"/>
        <v>3.9872377138699817</v>
      </c>
      <c r="S10" s="97">
        <f t="shared" si="6"/>
        <v>2.9201137833313298</v>
      </c>
      <c r="T10" s="97">
        <f t="shared" si="7"/>
        <v>2.8886409512160336</v>
      </c>
      <c r="U10" s="97">
        <f t="shared" si="8"/>
        <v>2.1474019688748855</v>
      </c>
      <c r="V10" s="97">
        <f t="shared" si="9"/>
        <v>5.6984416498816239</v>
      </c>
      <c r="W10" s="97"/>
      <c r="X10" s="97">
        <f t="shared" si="10"/>
        <v>4.3792565171918536</v>
      </c>
      <c r="Y10" s="97">
        <f t="shared" si="11"/>
        <v>17.351131794349033</v>
      </c>
      <c r="Z10" s="97">
        <f t="shared" si="11"/>
        <v>32.033879610121467</v>
      </c>
      <c r="AA10" s="97">
        <f t="shared" si="11"/>
        <v>3.4587299980120676</v>
      </c>
      <c r="AB10" s="97">
        <f t="shared" si="11"/>
        <v>9.6662133562648975</v>
      </c>
      <c r="AC10" s="97">
        <f t="shared" si="11"/>
        <v>14.492102867446096</v>
      </c>
      <c r="AD10" s="97">
        <f t="shared" si="11"/>
        <v>10.145644413801282</v>
      </c>
      <c r="AE10" s="97">
        <f t="shared" si="11"/>
        <v>6.070624340497897</v>
      </c>
      <c r="AF10" s="97">
        <f t="shared" si="11"/>
        <v>2.4024171023153844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1.1531347753901351</v>
      </c>
      <c r="C11" s="69">
        <f>'Basic T2'!O11</f>
        <v>3.4345679539805465</v>
      </c>
      <c r="D11" s="69">
        <f>'Basic T2'!Z11</f>
        <v>6.5879725289770139</v>
      </c>
      <c r="E11" s="69">
        <f>'Basic T2'!AK11</f>
        <v>2.2399180439599635</v>
      </c>
      <c r="F11" s="69">
        <f>'Basic T2'!AV11</f>
        <v>0.41760238974203329</v>
      </c>
      <c r="G11" s="69">
        <f>'Basic T2'!BG11</f>
        <v>1.7673983241185436</v>
      </c>
      <c r="H11" s="69">
        <f>'Basic T2'!BR11</f>
        <v>1.2616460731658761</v>
      </c>
      <c r="I11" s="69">
        <f>'Basic T2'!CC11</f>
        <v>0.61058283855761797</v>
      </c>
      <c r="J11" s="69">
        <f>'Basic T2'!CN11</f>
        <v>0.18465740255119448</v>
      </c>
      <c r="K11" s="309">
        <f t="shared" si="12"/>
        <v>17.657480330442926</v>
      </c>
      <c r="L11" s="97"/>
      <c r="M11" s="97">
        <f t="shared" si="0"/>
        <v>24.669610009410619</v>
      </c>
      <c r="N11" s="97">
        <f t="shared" si="1"/>
        <v>10.743485956859766</v>
      </c>
      <c r="O11" s="97">
        <f t="shared" si="2"/>
        <v>10.665237268631694</v>
      </c>
      <c r="P11" s="97">
        <f t="shared" si="3"/>
        <v>12.026084918300818</v>
      </c>
      <c r="Q11" s="97">
        <f t="shared" si="4"/>
        <v>2.3265838721066729</v>
      </c>
      <c r="R11" s="97">
        <f t="shared" si="5"/>
        <v>2.6006131980525695</v>
      </c>
      <c r="S11" s="97">
        <f t="shared" si="6"/>
        <v>1.9420404905240722</v>
      </c>
      <c r="T11" s="97">
        <f t="shared" si="7"/>
        <v>1.5538367952285175</v>
      </c>
      <c r="U11" s="97">
        <f t="shared" si="8"/>
        <v>0.88273889225686519</v>
      </c>
      <c r="V11" s="97">
        <f t="shared" si="9"/>
        <v>5.3812781385443857</v>
      </c>
      <c r="W11" s="97"/>
      <c r="X11" s="97">
        <f t="shared" si="10"/>
        <v>6.5305737501065622</v>
      </c>
      <c r="Y11" s="97">
        <f t="shared" si="11"/>
        <v>19.451064872823746</v>
      </c>
      <c r="Z11" s="97">
        <f t="shared" si="11"/>
        <v>37.30981094521632</v>
      </c>
      <c r="AA11" s="97">
        <f t="shared" si="11"/>
        <v>12.685377539954915</v>
      </c>
      <c r="AB11" s="97">
        <f t="shared" si="11"/>
        <v>2.3650168762870032</v>
      </c>
      <c r="AC11" s="97">
        <f t="shared" si="11"/>
        <v>10.009346130044419</v>
      </c>
      <c r="AD11" s="97">
        <f t="shared" si="11"/>
        <v>7.1451081895908795</v>
      </c>
      <c r="AE11" s="97">
        <f t="shared" si="11"/>
        <v>3.4579273323891164</v>
      </c>
      <c r="AF11" s="97">
        <f t="shared" si="11"/>
        <v>1.0457743635870298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1.2100125254603178</v>
      </c>
      <c r="C12" s="69">
        <f>'Basic T2'!O12</f>
        <v>7.0188095256353833</v>
      </c>
      <c r="D12" s="69">
        <f>'Basic T2'!Z12</f>
        <v>3.4970982114834608</v>
      </c>
      <c r="E12" s="69">
        <f>'Basic T2'!AK12</f>
        <v>0.26472488072084688</v>
      </c>
      <c r="F12" s="69">
        <f>'Basic T2'!AV12</f>
        <v>0.12784636434418664</v>
      </c>
      <c r="G12" s="69">
        <f>'Basic T2'!BG12</f>
        <v>0.56609699467791474</v>
      </c>
      <c r="H12" s="69">
        <f>'Basic T2'!BR12</f>
        <v>0.44790777386031611</v>
      </c>
      <c r="I12" s="69">
        <f>'Basic T2'!CC12</f>
        <v>0.30140280844284473</v>
      </c>
      <c r="J12" s="69">
        <f>'Basic T2'!CN12</f>
        <v>0.13055109911739998</v>
      </c>
      <c r="K12" s="309">
        <f t="shared" si="12"/>
        <v>13.56445018374267</v>
      </c>
      <c r="L12" s="97"/>
      <c r="M12" s="97">
        <f t="shared" si="0"/>
        <v>25.886425200826054</v>
      </c>
      <c r="N12" s="97">
        <f t="shared" si="1"/>
        <v>21.955157848935198</v>
      </c>
      <c r="O12" s="97">
        <f t="shared" si="2"/>
        <v>5.6614355954168225</v>
      </c>
      <c r="P12" s="97">
        <f t="shared" si="3"/>
        <v>1.4213037410545826</v>
      </c>
      <c r="Q12" s="97">
        <f t="shared" si="4"/>
        <v>0.71226912655935704</v>
      </c>
      <c r="R12" s="97">
        <f t="shared" si="5"/>
        <v>0.8329753941978596</v>
      </c>
      <c r="S12" s="97">
        <f t="shared" si="6"/>
        <v>0.6894604210787002</v>
      </c>
      <c r="T12" s="97">
        <f t="shared" si="7"/>
        <v>0.76702249779906051</v>
      </c>
      <c r="U12" s="97">
        <f t="shared" si="8"/>
        <v>0.62408834428319215</v>
      </c>
      <c r="V12" s="97">
        <f t="shared" si="9"/>
        <v>4.1338898794807717</v>
      </c>
      <c r="W12" s="97"/>
      <c r="X12" s="97">
        <f t="shared" si="10"/>
        <v>8.9204686446528285</v>
      </c>
      <c r="Y12" s="97">
        <f t="shared" si="11"/>
        <v>51.744150559435141</v>
      </c>
      <c r="Z12" s="97">
        <f t="shared" si="11"/>
        <v>25.781348776486496</v>
      </c>
      <c r="AA12" s="97">
        <f t="shared" si="11"/>
        <v>1.9516078951591138</v>
      </c>
      <c r="AB12" s="97">
        <f t="shared" si="11"/>
        <v>0.94251047858477655</v>
      </c>
      <c r="AC12" s="97">
        <f t="shared" si="11"/>
        <v>4.1733869564163832</v>
      </c>
      <c r="AD12" s="97">
        <f t="shared" si="11"/>
        <v>3.3020709855025649</v>
      </c>
      <c r="AE12" s="97">
        <f t="shared" si="11"/>
        <v>2.2220053475081758</v>
      </c>
      <c r="AF12" s="97">
        <f t="shared" si="11"/>
        <v>0.9624503562545329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0.31286678770944942</v>
      </c>
      <c r="C13" s="69">
        <f>'Basic T2'!O13</f>
        <v>3.9650032123777783</v>
      </c>
      <c r="D13" s="69">
        <f>'Basic T2'!Z13</f>
        <v>6.7660108169609972</v>
      </c>
      <c r="E13" s="69">
        <f>'Basic T2'!AK13</f>
        <v>0.73073218246391491</v>
      </c>
      <c r="F13" s="69">
        <f>'Basic T2'!AV13</f>
        <v>1.0782006230619838</v>
      </c>
      <c r="G13" s="69">
        <f>'Basic T2'!BG13</f>
        <v>2.7747156108237574</v>
      </c>
      <c r="H13" s="69">
        <f>'Basic T2'!BR13</f>
        <v>1.7787206104342197</v>
      </c>
      <c r="I13" s="69">
        <f>'Basic T2'!CC13</f>
        <v>1.08906522969488</v>
      </c>
      <c r="J13" s="69">
        <f>'Basic T2'!CN13</f>
        <v>0.43229220813791852</v>
      </c>
      <c r="K13" s="309">
        <f t="shared" si="12"/>
        <v>18.927607281664905</v>
      </c>
      <c r="L13" s="97"/>
      <c r="M13" s="97">
        <f t="shared" si="0"/>
        <v>6.6933213726711873</v>
      </c>
      <c r="N13" s="97">
        <f t="shared" si="1"/>
        <v>12.402711753516174</v>
      </c>
      <c r="O13" s="97">
        <f t="shared" si="2"/>
        <v>10.953462602890186</v>
      </c>
      <c r="P13" s="97">
        <f t="shared" si="3"/>
        <v>3.923289650058019</v>
      </c>
      <c r="Q13" s="97">
        <f t="shared" si="4"/>
        <v>6.0069679727191589</v>
      </c>
      <c r="R13" s="97">
        <f t="shared" si="5"/>
        <v>4.0828159333859197</v>
      </c>
      <c r="S13" s="97">
        <f t="shared" si="6"/>
        <v>2.7379686904782097</v>
      </c>
      <c r="T13" s="97">
        <f t="shared" si="7"/>
        <v>2.7714988359343042</v>
      </c>
      <c r="U13" s="97">
        <f t="shared" si="8"/>
        <v>2.0665358640964593</v>
      </c>
      <c r="V13" s="97">
        <f t="shared" si="9"/>
        <v>5.7683609084457599</v>
      </c>
      <c r="W13" s="97"/>
      <c r="X13" s="97">
        <f t="shared" si="10"/>
        <v>1.652965338162538</v>
      </c>
      <c r="Y13" s="97">
        <f t="shared" si="11"/>
        <v>20.948253803948376</v>
      </c>
      <c r="Z13" s="97">
        <f t="shared" si="11"/>
        <v>35.746783607007757</v>
      </c>
      <c r="AA13" s="97">
        <f t="shared" si="11"/>
        <v>3.860668554613198</v>
      </c>
      <c r="AB13" s="97">
        <f t="shared" si="11"/>
        <v>5.6964443894946637</v>
      </c>
      <c r="AC13" s="97">
        <f t="shared" si="11"/>
        <v>14.659621628517266</v>
      </c>
      <c r="AD13" s="97">
        <f t="shared" si="11"/>
        <v>9.3974932169966294</v>
      </c>
      <c r="AE13" s="97">
        <f t="shared" si="11"/>
        <v>5.7538452351019194</v>
      </c>
      <c r="AF13" s="97">
        <f t="shared" si="11"/>
        <v>2.28392422615762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9.3241504906374659E-2</v>
      </c>
      <c r="C14" s="69">
        <f>'Basic T2'!O14</f>
        <v>0.63454685352684148</v>
      </c>
      <c r="D14" s="69">
        <f>'Basic T2'!Z14</f>
        <v>1.4269496351810582</v>
      </c>
      <c r="E14" s="69">
        <f>'Basic T2'!AK14</f>
        <v>0.28228627752360713</v>
      </c>
      <c r="F14" s="69">
        <f>'Basic T2'!AV14</f>
        <v>0.62619276613663599</v>
      </c>
      <c r="G14" s="69">
        <f>'Basic T2'!BG14</f>
        <v>1.0466572913117969</v>
      </c>
      <c r="H14" s="69">
        <f>'Basic T2'!BR14</f>
        <v>0.8982502969508136</v>
      </c>
      <c r="I14" s="69">
        <f>'Basic T2'!CC14</f>
        <v>0.70382722568896305</v>
      </c>
      <c r="J14" s="69">
        <f>'Basic T2'!CN14</f>
        <v>0.22226440892642285</v>
      </c>
      <c r="K14" s="309">
        <f t="shared" si="12"/>
        <v>5.934216260152513</v>
      </c>
      <c r="L14" s="97"/>
      <c r="M14" s="97">
        <f t="shared" si="0"/>
        <v>1.9947638487899928</v>
      </c>
      <c r="N14" s="97">
        <f t="shared" si="1"/>
        <v>1.9848916373700569</v>
      </c>
      <c r="O14" s="97">
        <f t="shared" si="2"/>
        <v>2.3100819505020924</v>
      </c>
      <c r="P14" s="97">
        <f t="shared" si="3"/>
        <v>1.5155906056135193</v>
      </c>
      <c r="Q14" s="97">
        <f t="shared" si="4"/>
        <v>3.4887012773641728</v>
      </c>
      <c r="R14" s="97">
        <f t="shared" si="5"/>
        <v>1.5400890271755425</v>
      </c>
      <c r="S14" s="97">
        <f t="shared" si="6"/>
        <v>1.3826686298213522</v>
      </c>
      <c r="T14" s="97">
        <f t="shared" si="7"/>
        <v>1.7911290191886315</v>
      </c>
      <c r="U14" s="97">
        <f t="shared" si="8"/>
        <v>1.0625159642297168</v>
      </c>
      <c r="V14" s="97">
        <f t="shared" si="9"/>
        <v>1.8085065157964306</v>
      </c>
      <c r="W14" s="97"/>
      <c r="X14" s="97">
        <f t="shared" si="10"/>
        <v>1.5712522230185506</v>
      </c>
      <c r="Y14" s="97">
        <f t="shared" si="11"/>
        <v>10.693018685344191</v>
      </c>
      <c r="Z14" s="97">
        <f t="shared" si="11"/>
        <v>24.046134697901703</v>
      </c>
      <c r="AA14" s="97">
        <f t="shared" si="11"/>
        <v>4.7569260227188321</v>
      </c>
      <c r="AB14" s="97">
        <f t="shared" si="11"/>
        <v>10.552240408585016</v>
      </c>
      <c r="AC14" s="97">
        <f t="shared" si="11"/>
        <v>17.637666802606503</v>
      </c>
      <c r="AD14" s="97">
        <f t="shared" si="11"/>
        <v>15.136797473702584</v>
      </c>
      <c r="AE14" s="97">
        <f t="shared" si="11"/>
        <v>11.860491677984015</v>
      </c>
      <c r="AF14" s="97">
        <f t="shared" si="11"/>
        <v>3.7454720081386199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2.6017001995997283E-2</v>
      </c>
      <c r="C15" s="69">
        <f>'Basic T2'!O15</f>
        <v>0.83417242737472541</v>
      </c>
      <c r="D15" s="69">
        <f>'Basic T2'!Z15</f>
        <v>2.3378288571758739</v>
      </c>
      <c r="E15" s="69">
        <f>'Basic T2'!AK15</f>
        <v>1.223485126059215</v>
      </c>
      <c r="F15" s="69">
        <f>'Basic T2'!AV15</f>
        <v>0.32137077576591094</v>
      </c>
      <c r="G15" s="69">
        <f>'Basic T2'!BG15</f>
        <v>1.2883646982292665</v>
      </c>
      <c r="H15" s="69">
        <f>'Basic T2'!BR15</f>
        <v>0.91581392130523753</v>
      </c>
      <c r="I15" s="69">
        <f>'Basic T2'!CC15</f>
        <v>0.29103720627484536</v>
      </c>
      <c r="J15" s="69">
        <f>'Basic T2'!CN15</f>
        <v>7.9351088890254454E-2</v>
      </c>
      <c r="K15" s="309">
        <f t="shared" si="12"/>
        <v>7.3174411030713253</v>
      </c>
      <c r="L15" s="97"/>
      <c r="M15" s="97">
        <f t="shared" si="0"/>
        <v>0.55659521033711201</v>
      </c>
      <c r="N15" s="97">
        <f t="shared" si="1"/>
        <v>2.6093295806575694</v>
      </c>
      <c r="O15" s="97">
        <f t="shared" si="2"/>
        <v>3.7846999734084301</v>
      </c>
      <c r="P15" s="97">
        <f t="shared" si="3"/>
        <v>6.5688724915370571</v>
      </c>
      <c r="Q15" s="97">
        <f t="shared" si="4"/>
        <v>1.7904496770845941</v>
      </c>
      <c r="R15" s="97">
        <f t="shared" si="5"/>
        <v>1.8957459630901619</v>
      </c>
      <c r="S15" s="97">
        <f t="shared" si="6"/>
        <v>1.4097041593427615</v>
      </c>
      <c r="T15" s="97">
        <f t="shared" si="7"/>
        <v>0.74064367901111972</v>
      </c>
      <c r="U15" s="97">
        <f t="shared" si="8"/>
        <v>0.37933108198540588</v>
      </c>
      <c r="V15" s="97">
        <f t="shared" si="9"/>
        <v>2.2300568994634182</v>
      </c>
      <c r="W15" s="97"/>
      <c r="X15" s="97">
        <f t="shared" si="10"/>
        <v>0.35554781554821469</v>
      </c>
      <c r="Y15" s="97">
        <f t="shared" si="11"/>
        <v>11.399783279767034</v>
      </c>
      <c r="Z15" s="97">
        <f t="shared" si="11"/>
        <v>31.948721202479163</v>
      </c>
      <c r="AA15" s="97">
        <f t="shared" si="11"/>
        <v>16.720122633384584</v>
      </c>
      <c r="AB15" s="97">
        <f t="shared" si="11"/>
        <v>4.3918464288154375</v>
      </c>
      <c r="AC15" s="97">
        <f t="shared" si="11"/>
        <v>17.606765535680299</v>
      </c>
      <c r="AD15" s="97">
        <f t="shared" si="11"/>
        <v>12.515494260976642</v>
      </c>
      <c r="AE15" s="97">
        <f t="shared" si="11"/>
        <v>3.9773084904323901</v>
      </c>
      <c r="AF15" s="97">
        <f t="shared" si="11"/>
        <v>1.0844103529162494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1.5601541806083433E-2</v>
      </c>
      <c r="C16" s="69">
        <f>'Basic T2'!O16</f>
        <v>0.19943910819965313</v>
      </c>
      <c r="D16" s="69">
        <f>'Basic T2'!Z16</f>
        <v>0.89880540265967523</v>
      </c>
      <c r="E16" s="69">
        <f>'Basic T2'!AK16</f>
        <v>0.24681947676712593</v>
      </c>
      <c r="F16" s="69">
        <f>'Basic T2'!AV16</f>
        <v>0.19998544174291683</v>
      </c>
      <c r="G16" s="69">
        <f>'Basic T2'!BG16</f>
        <v>0.66314756089489602</v>
      </c>
      <c r="H16" s="69">
        <f>'Basic T2'!BR16</f>
        <v>0.81808361184299205</v>
      </c>
      <c r="I16" s="69">
        <f>'Basic T2'!CC16</f>
        <v>0.45577163934750387</v>
      </c>
      <c r="J16" s="69">
        <f>'Basic T2'!CN16</f>
        <v>0.1009760139484828</v>
      </c>
      <c r="K16" s="309">
        <f t="shared" si="12"/>
        <v>3.5986297972093291</v>
      </c>
      <c r="L16" s="97"/>
      <c r="M16" s="97">
        <f t="shared" si="0"/>
        <v>0.3337718713507517</v>
      </c>
      <c r="N16" s="97">
        <f t="shared" si="1"/>
        <v>0.62385467019463881</v>
      </c>
      <c r="O16" s="97">
        <f t="shared" si="2"/>
        <v>1.4550717744389263</v>
      </c>
      <c r="P16" s="97">
        <f t="shared" si="3"/>
        <v>1.3251699074866183</v>
      </c>
      <c r="Q16" s="97">
        <f t="shared" si="4"/>
        <v>1.1141768218870094</v>
      </c>
      <c r="R16" s="97">
        <f t="shared" si="5"/>
        <v>0.97577907344669657</v>
      </c>
      <c r="S16" s="97">
        <f t="shared" si="6"/>
        <v>1.2592687700811211</v>
      </c>
      <c r="T16" s="97">
        <f t="shared" si="7"/>
        <v>1.1598667678127739</v>
      </c>
      <c r="U16" s="97">
        <f t="shared" si="8"/>
        <v>0.48270718349720926</v>
      </c>
      <c r="V16" s="97">
        <f t="shared" si="9"/>
        <v>1.096715244419656</v>
      </c>
      <c r="W16" s="97"/>
      <c r="X16" s="97">
        <f t="shared" si="10"/>
        <v>0.43354117220343535</v>
      </c>
      <c r="Y16" s="97">
        <f t="shared" si="11"/>
        <v>5.5420846110459729</v>
      </c>
      <c r="Z16" s="97">
        <f t="shared" si="11"/>
        <v>24.97632302596622</v>
      </c>
      <c r="AA16" s="97">
        <f t="shared" si="11"/>
        <v>6.8587070823047673</v>
      </c>
      <c r="AB16" s="97">
        <f t="shared" si="11"/>
        <v>5.557266321142615</v>
      </c>
      <c r="AC16" s="97">
        <f t="shared" si="11"/>
        <v>18.427779412296168</v>
      </c>
      <c r="AD16" s="97">
        <f t="shared" si="11"/>
        <v>22.733197298521809</v>
      </c>
      <c r="AE16" s="97">
        <f t="shared" si="11"/>
        <v>12.665143819487804</v>
      </c>
      <c r="AF16" s="97">
        <f t="shared" si="11"/>
        <v>2.805957257031213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4.9701347917918873E-2</v>
      </c>
      <c r="C17" s="69">
        <f>'Basic T2'!O17</f>
        <v>1.061843941914441</v>
      </c>
      <c r="D17" s="69">
        <f>'Basic T2'!Z17</f>
        <v>2.2262348924833191</v>
      </c>
      <c r="E17" s="69">
        <f>'Basic T2'!AK17</f>
        <v>0.3049311865439161</v>
      </c>
      <c r="F17" s="69">
        <f>'Basic T2'!AV17</f>
        <v>0.35974197166086569</v>
      </c>
      <c r="G17" s="69">
        <f>'Basic T2'!BG17</f>
        <v>1.0927208762100575</v>
      </c>
      <c r="H17" s="69">
        <f>'Basic T2'!BR17</f>
        <v>0.47547403637824648</v>
      </c>
      <c r="I17" s="69">
        <f>'Basic T2'!CC17</f>
        <v>0.33288126823167119</v>
      </c>
      <c r="J17" s="69">
        <f>'Basic T2'!CN17</f>
        <v>0.20719298899745445</v>
      </c>
      <c r="K17" s="309">
        <f t="shared" si="12"/>
        <v>6.1107225103378902</v>
      </c>
      <c r="L17" s="97"/>
      <c r="M17" s="97">
        <f t="shared" si="0"/>
        <v>1.0632867000843556</v>
      </c>
      <c r="N17" s="97">
        <f t="shared" si="1"/>
        <v>3.3214965116975028</v>
      </c>
      <c r="O17" s="97">
        <f t="shared" si="2"/>
        <v>3.6040410368451021</v>
      </c>
      <c r="P17" s="97">
        <f t="shared" si="3"/>
        <v>1.6371707677001548</v>
      </c>
      <c r="Q17" s="97">
        <f t="shared" si="4"/>
        <v>2.0042267236618296</v>
      </c>
      <c r="R17" s="97">
        <f t="shared" si="5"/>
        <v>1.607868635881337</v>
      </c>
      <c r="S17" s="97">
        <f t="shared" si="6"/>
        <v>0.7318929218575444</v>
      </c>
      <c r="T17" s="97">
        <f t="shared" si="7"/>
        <v>0.8471302014360409</v>
      </c>
      <c r="U17" s="97">
        <f t="shared" si="8"/>
        <v>0.99046833251266642</v>
      </c>
      <c r="V17" s="97">
        <f t="shared" si="9"/>
        <v>1.862298404993749</v>
      </c>
      <c r="W17" s="97"/>
      <c r="X17" s="97">
        <f t="shared" si="10"/>
        <v>0.81334650417910492</v>
      </c>
      <c r="Y17" s="97">
        <f t="shared" si="11"/>
        <v>17.376733113278394</v>
      </c>
      <c r="Z17" s="97">
        <f t="shared" si="11"/>
        <v>36.431614898517459</v>
      </c>
      <c r="AA17" s="97">
        <f t="shared" si="11"/>
        <v>4.9901003691142085</v>
      </c>
      <c r="AB17" s="97">
        <f t="shared" si="11"/>
        <v>5.8870611626083136</v>
      </c>
      <c r="AC17" s="97">
        <f t="shared" si="11"/>
        <v>17.882024169178578</v>
      </c>
      <c r="AD17" s="97">
        <f t="shared" si="11"/>
        <v>7.780979018010675</v>
      </c>
      <c r="AE17" s="97">
        <f t="shared" si="11"/>
        <v>5.4474944275167987</v>
      </c>
      <c r="AF17" s="97">
        <f t="shared" si="11"/>
        <v>3.3906463375964653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0.23281580270907218</v>
      </c>
      <c r="C18" s="69">
        <f>'Basic T2'!O18</f>
        <v>2.2915252759512272</v>
      </c>
      <c r="D18" s="69">
        <f>'Basic T2'!Z18</f>
        <v>4.6835970983958255</v>
      </c>
      <c r="E18" s="69">
        <f>'Basic T2'!AK18</f>
        <v>1.3931035290414882</v>
      </c>
      <c r="F18" s="69">
        <f>'Basic T2'!AV18</f>
        <v>1.2163383611935266</v>
      </c>
      <c r="G18" s="69">
        <f>'Basic T2'!BG18</f>
        <v>3.5505093146147257</v>
      </c>
      <c r="H18" s="69">
        <f>'Basic T2'!BR18</f>
        <v>2.7732747577343955</v>
      </c>
      <c r="I18" s="69">
        <f>'Basic T2'!CC18</f>
        <v>1.6482886516426913</v>
      </c>
      <c r="J18" s="69">
        <f>'Basic T2'!CN18</f>
        <v>0.59088384135808947</v>
      </c>
      <c r="K18" s="309">
        <f t="shared" si="12"/>
        <v>18.38033663264104</v>
      </c>
      <c r="L18" s="97"/>
      <c r="M18" s="97">
        <f t="shared" si="0"/>
        <v>4.9807491539031332</v>
      </c>
      <c r="N18" s="97">
        <f t="shared" si="1"/>
        <v>7.1679960774800415</v>
      </c>
      <c r="O18" s="97">
        <f t="shared" si="2"/>
        <v>7.5822529777341012</v>
      </c>
      <c r="P18" s="97">
        <f t="shared" si="3"/>
        <v>7.4795510422420346</v>
      </c>
      <c r="Q18" s="97">
        <f t="shared" si="4"/>
        <v>6.7765733235522196</v>
      </c>
      <c r="R18" s="97">
        <f t="shared" si="5"/>
        <v>5.2243465762030041</v>
      </c>
      <c r="S18" s="97">
        <f t="shared" si="6"/>
        <v>4.2688769738360905</v>
      </c>
      <c r="T18" s="97">
        <f t="shared" si="7"/>
        <v>4.1946340354574634</v>
      </c>
      <c r="U18" s="97">
        <f t="shared" si="8"/>
        <v>2.82466957926755</v>
      </c>
      <c r="V18" s="97">
        <f t="shared" si="9"/>
        <v>5.6015751879269793</v>
      </c>
      <c r="W18" s="97"/>
      <c r="X18" s="97">
        <f t="shared" si="10"/>
        <v>1.266656902766526</v>
      </c>
      <c r="Y18" s="97">
        <f t="shared" si="11"/>
        <v>12.467265000368831</v>
      </c>
      <c r="Z18" s="97">
        <f t="shared" si="11"/>
        <v>25.481563216194736</v>
      </c>
      <c r="AA18" s="97">
        <f t="shared" si="11"/>
        <v>7.5793145516579994</v>
      </c>
      <c r="AB18" s="97">
        <f t="shared" si="11"/>
        <v>6.6176065515224076</v>
      </c>
      <c r="AC18" s="97">
        <f t="shared" si="11"/>
        <v>19.316889486721873</v>
      </c>
      <c r="AD18" s="97">
        <f t="shared" si="11"/>
        <v>15.088269671891794</v>
      </c>
      <c r="AE18" s="97">
        <f t="shared" si="11"/>
        <v>8.9676739038367188</v>
      </c>
      <c r="AF18" s="97">
        <f t="shared" si="11"/>
        <v>3.2147607150391257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0.19088613062434615</v>
      </c>
      <c r="C19" s="69">
        <f>'Basic T2'!O19</f>
        <v>1.9720803032001395</v>
      </c>
      <c r="D19" s="69">
        <f>'Basic T2'!Z19</f>
        <v>6.1699482063265227</v>
      </c>
      <c r="E19" s="69">
        <f>'Basic T2'!AK19</f>
        <v>2.3357355748716282</v>
      </c>
      <c r="F19" s="69">
        <f>'Basic T2'!AV19</f>
        <v>2.1373870826165229</v>
      </c>
      <c r="G19" s="69">
        <f>'Basic T2'!BG19</f>
        <v>6.527796802017984</v>
      </c>
      <c r="H19" s="69">
        <f>'Basic T2'!BR19</f>
        <v>7.2790777237260835</v>
      </c>
      <c r="I19" s="69">
        <f>'Basic T2'!CC19</f>
        <v>3.2303433622099313</v>
      </c>
      <c r="J19" s="69">
        <f>'Basic T2'!CN19</f>
        <v>1.3390631153475951</v>
      </c>
      <c r="K19" s="309">
        <f t="shared" si="12"/>
        <v>31.182318300940757</v>
      </c>
      <c r="L19" s="97"/>
      <c r="M19" s="97">
        <f t="shared" si="0"/>
        <v>4.0837259435826381</v>
      </c>
      <c r="N19" s="97">
        <f t="shared" si="1"/>
        <v>6.1687575634296072</v>
      </c>
      <c r="O19" s="97">
        <f t="shared" si="2"/>
        <v>9.9884996888198927</v>
      </c>
      <c r="P19" s="97">
        <f t="shared" si="3"/>
        <v>12.540527742007177</v>
      </c>
      <c r="Q19" s="97">
        <f t="shared" si="4"/>
        <v>11.908002533071238</v>
      </c>
      <c r="R19" s="97">
        <f t="shared" si="5"/>
        <v>9.6052340244239645</v>
      </c>
      <c r="S19" s="97">
        <f t="shared" si="6"/>
        <v>11.204619087566622</v>
      </c>
      <c r="T19" s="97">
        <f t="shared" si="7"/>
        <v>8.2207131620033795</v>
      </c>
      <c r="U19" s="97">
        <f t="shared" si="8"/>
        <v>6.4012764978444503</v>
      </c>
      <c r="V19" s="97">
        <f t="shared" si="9"/>
        <v>9.5030958348390726</v>
      </c>
      <c r="W19" s="97"/>
      <c r="X19" s="97">
        <f t="shared" si="10"/>
        <v>0.61216144605446854</v>
      </c>
      <c r="Y19" s="97">
        <f t="shared" si="11"/>
        <v>6.3243543477671524</v>
      </c>
      <c r="Z19" s="97">
        <f t="shared" si="11"/>
        <v>19.786688554649185</v>
      </c>
      <c r="AA19" s="97">
        <f t="shared" si="11"/>
        <v>7.4905770389790423</v>
      </c>
      <c r="AB19" s="97">
        <f t="shared" si="11"/>
        <v>6.8544842047617696</v>
      </c>
      <c r="AC19" s="97">
        <f t="shared" si="11"/>
        <v>20.934289551591945</v>
      </c>
      <c r="AD19" s="97">
        <f t="shared" si="11"/>
        <v>23.343606634617917</v>
      </c>
      <c r="AE19" s="97">
        <f t="shared" si="11"/>
        <v>10.359535590118305</v>
      </c>
      <c r="AF19" s="97">
        <f t="shared" si="11"/>
        <v>4.2943026314602024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1.5096623804373464E-2</v>
      </c>
      <c r="C20" s="69">
        <f>'Basic T2'!O20</f>
        <v>0.32136702091272373</v>
      </c>
      <c r="D20" s="69">
        <f>'Basic T2'!Z20</f>
        <v>0.94466805482543059</v>
      </c>
      <c r="E20" s="69">
        <f>'Basic T2'!AK20</f>
        <v>0.45906227886146589</v>
      </c>
      <c r="F20" s="69">
        <f>'Basic T2'!AV20</f>
        <v>0.35516702535281514</v>
      </c>
      <c r="G20" s="69">
        <f>'Basic T2'!BG20</f>
        <v>1.1813623034950955</v>
      </c>
      <c r="H20" s="69">
        <f>'Basic T2'!BR20</f>
        <v>1.3588254097956212</v>
      </c>
      <c r="I20" s="69">
        <f>'Basic T2'!CC20</f>
        <v>1.1541992194488901</v>
      </c>
      <c r="J20" s="69">
        <f>'Basic T2'!CN20</f>
        <v>0.47340818500789855</v>
      </c>
      <c r="K20" s="309">
        <f t="shared" si="12"/>
        <v>6.2631561215043146</v>
      </c>
      <c r="L20" s="97"/>
      <c r="M20" s="97">
        <f t="shared" si="0"/>
        <v>0.32296989880187799</v>
      </c>
      <c r="N20" s="97">
        <f t="shared" si="1"/>
        <v>1.0052507687822156</v>
      </c>
      <c r="O20" s="97">
        <f t="shared" si="2"/>
        <v>1.5293186030292181</v>
      </c>
      <c r="P20" s="97">
        <f t="shared" si="3"/>
        <v>2.4646981898572342</v>
      </c>
      <c r="Q20" s="97">
        <f t="shared" si="4"/>
        <v>1.9787383726429586</v>
      </c>
      <c r="R20" s="97">
        <f t="shared" si="5"/>
        <v>1.7382988069106411</v>
      </c>
      <c r="S20" s="97">
        <f t="shared" si="6"/>
        <v>2.0916277722437857</v>
      </c>
      <c r="T20" s="97">
        <f t="shared" si="7"/>
        <v>2.9372545426274392</v>
      </c>
      <c r="U20" s="97">
        <f t="shared" si="8"/>
        <v>2.2630872688862169</v>
      </c>
      <c r="V20" s="97">
        <f t="shared" si="9"/>
        <v>1.9087539379462628</v>
      </c>
      <c r="W20" s="97"/>
      <c r="X20" s="97">
        <f t="shared" si="10"/>
        <v>0.24103859957346052</v>
      </c>
      <c r="Y20" s="97">
        <f t="shared" si="11"/>
        <v>5.1310715345147146</v>
      </c>
      <c r="Z20" s="97">
        <f t="shared" si="11"/>
        <v>15.082939599444883</v>
      </c>
      <c r="AA20" s="97">
        <f t="shared" si="11"/>
        <v>7.3295678721035316</v>
      </c>
      <c r="AB20" s="97">
        <f t="shared" si="11"/>
        <v>5.6707356237434716</v>
      </c>
      <c r="AC20" s="97">
        <f t="shared" si="11"/>
        <v>18.862092538918706</v>
      </c>
      <c r="AD20" s="97">
        <f t="shared" si="11"/>
        <v>21.695537895505183</v>
      </c>
      <c r="AE20" s="97">
        <f t="shared" si="11"/>
        <v>18.428396116232676</v>
      </c>
      <c r="AF20" s="97">
        <f t="shared" si="11"/>
        <v>7.5586202199633679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1.0021899063499679E-2</v>
      </c>
      <c r="C21" s="69">
        <f>'Basic T2'!O21</f>
        <v>5.4425684902472959E-2</v>
      </c>
      <c r="D21" s="69">
        <f>'Basic T2'!Z21</f>
        <v>0.4703264484424558</v>
      </c>
      <c r="E21" s="69">
        <f>'Basic T2'!AK21</f>
        <v>0.17601236378117369</v>
      </c>
      <c r="F21" s="69">
        <f>'Basic T2'!AV21</f>
        <v>0.29449066919463274</v>
      </c>
      <c r="G21" s="69">
        <f>'Basic T2'!BG21</f>
        <v>0.47825220838584359</v>
      </c>
      <c r="H21" s="69">
        <f>'Basic T2'!BR21</f>
        <v>0.79653986682019284</v>
      </c>
      <c r="I21" s="69">
        <f>'Basic T2'!CC21</f>
        <v>0.6850662036335694</v>
      </c>
      <c r="J21" s="69">
        <f>'Basic T2'!CN21</f>
        <v>0.60269944654526331</v>
      </c>
      <c r="K21" s="309">
        <f t="shared" si="12"/>
        <v>3.5678347907691039</v>
      </c>
      <c r="L21" s="97"/>
      <c r="M21" s="97">
        <f t="shared" si="0"/>
        <v>0.21440368179562377</v>
      </c>
      <c r="N21" s="97">
        <f t="shared" si="1"/>
        <v>0.17024603655447279</v>
      </c>
      <c r="O21" s="97">
        <f t="shared" si="2"/>
        <v>0.76140924150613809</v>
      </c>
      <c r="P21" s="97">
        <f t="shared" si="3"/>
        <v>0.94500762615450618</v>
      </c>
      <c r="Q21" s="97">
        <f t="shared" si="4"/>
        <v>1.6406928175324333</v>
      </c>
      <c r="R21" s="97">
        <f t="shared" si="5"/>
        <v>0.70371742925936565</v>
      </c>
      <c r="S21" s="97">
        <f t="shared" si="6"/>
        <v>1.2261066764942758</v>
      </c>
      <c r="T21" s="97">
        <f t="shared" si="7"/>
        <v>1.7433851840447725</v>
      </c>
      <c r="U21" s="97">
        <f t="shared" si="8"/>
        <v>2.8811530675554278</v>
      </c>
      <c r="V21" s="97">
        <f t="shared" si="9"/>
        <v>1.0873301854060315</v>
      </c>
      <c r="W21" s="97"/>
      <c r="X21" s="97">
        <f t="shared" si="10"/>
        <v>0.28089582761592213</v>
      </c>
      <c r="Y21" s="97">
        <f t="shared" si="11"/>
        <v>1.5254541786319828</v>
      </c>
      <c r="Z21" s="97">
        <f t="shared" si="11"/>
        <v>13.182405465054323</v>
      </c>
      <c r="AA21" s="97">
        <f t="shared" si="11"/>
        <v>4.93331037178522</v>
      </c>
      <c r="AB21" s="97">
        <f t="shared" si="11"/>
        <v>8.2540444405260853</v>
      </c>
      <c r="AC21" s="97">
        <f t="shared" si="11"/>
        <v>13.40455027859484</v>
      </c>
      <c r="AD21" s="97">
        <f t="shared" si="11"/>
        <v>22.325581579086677</v>
      </c>
      <c r="AE21" s="97">
        <f t="shared" si="11"/>
        <v>19.201175048968352</v>
      </c>
      <c r="AF21" s="97">
        <f t="shared" si="11"/>
        <v>16.892582809736599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5.7375165693718359E-3</v>
      </c>
      <c r="C22" s="69">
        <f>'Basic T2'!O22</f>
        <v>0.23601476491320195</v>
      </c>
      <c r="D22" s="69">
        <f>'Basic T2'!Z22</f>
        <v>0.61988609308421794</v>
      </c>
      <c r="E22" s="69">
        <f>'Basic T2'!AK22</f>
        <v>0.24625775484899559</v>
      </c>
      <c r="F22" s="69">
        <f>'Basic T2'!AV22</f>
        <v>1.1191901594756939</v>
      </c>
      <c r="G22" s="69">
        <f>'Basic T2'!BG22</f>
        <v>5.980403746135039</v>
      </c>
      <c r="H22" s="69">
        <f>'Basic T2'!BR22</f>
        <v>3.4983626631993849</v>
      </c>
      <c r="I22" s="69">
        <f>'Basic T2'!CC22</f>
        <v>1.7497314480168724</v>
      </c>
      <c r="J22" s="69">
        <f>'Basic T2'!CN22</f>
        <v>0.86969631610260834</v>
      </c>
      <c r="K22" s="309">
        <f t="shared" si="12"/>
        <v>14.325280462345386</v>
      </c>
      <c r="L22" s="97"/>
      <c r="M22" s="97">
        <f t="shared" si="0"/>
        <v>0.12274566616989531</v>
      </c>
      <c r="N22" s="97">
        <f t="shared" si="1"/>
        <v>0.73826500055642985</v>
      </c>
      <c r="O22" s="97">
        <f t="shared" si="2"/>
        <v>1.0035306360475815</v>
      </c>
      <c r="P22" s="97">
        <f t="shared" si="3"/>
        <v>1.3221540313003792</v>
      </c>
      <c r="Q22" s="97">
        <f t="shared" si="4"/>
        <v>6.2353325527307275</v>
      </c>
      <c r="R22" s="97">
        <f t="shared" si="5"/>
        <v>8.7997802756989909</v>
      </c>
      <c r="S22" s="97">
        <f t="shared" si="6"/>
        <v>5.384998286740271</v>
      </c>
      <c r="T22" s="97">
        <f t="shared" si="7"/>
        <v>4.4527899148291077</v>
      </c>
      <c r="U22" s="97">
        <f t="shared" si="8"/>
        <v>4.1575087273495654</v>
      </c>
      <c r="V22" s="97">
        <f t="shared" si="9"/>
        <v>4.3657598444343009</v>
      </c>
      <c r="W22" s="97"/>
      <c r="X22" s="97">
        <f t="shared" si="10"/>
        <v>4.0051687535564449E-2</v>
      </c>
      <c r="Y22" s="97">
        <f t="shared" si="11"/>
        <v>1.647540273529561</v>
      </c>
      <c r="Z22" s="97">
        <f t="shared" si="11"/>
        <v>4.3272178489881234</v>
      </c>
      <c r="AA22" s="97">
        <f t="shared" si="11"/>
        <v>1.7190431663540178</v>
      </c>
      <c r="AB22" s="97">
        <f t="shared" si="11"/>
        <v>7.8126928294181273</v>
      </c>
      <c r="AC22" s="97">
        <f t="shared" si="11"/>
        <v>41.74720182166616</v>
      </c>
      <c r="AD22" s="97">
        <f t="shared" si="11"/>
        <v>24.420901722622332</v>
      </c>
      <c r="AE22" s="97">
        <f t="shared" si="11"/>
        <v>12.214291040347284</v>
      </c>
      <c r="AF22" s="97">
        <f t="shared" si="11"/>
        <v>6.0710596095388318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2.2870906656849797E-3</v>
      </c>
      <c r="C23" s="69">
        <f>'Basic T2'!O23</f>
        <v>9.0707656069131462E-2</v>
      </c>
      <c r="D23" s="69">
        <f>'Basic T2'!Z23</f>
        <v>0.30776601371591211</v>
      </c>
      <c r="E23" s="69">
        <f>'Basic T2'!AK23</f>
        <v>0.23911183049302942</v>
      </c>
      <c r="F23" s="69">
        <f>'Basic T2'!AV23</f>
        <v>0.34903446970624963</v>
      </c>
      <c r="G23" s="69">
        <f>'Basic T2'!BG23</f>
        <v>3.7054900967609123</v>
      </c>
      <c r="H23" s="69">
        <f>'Basic T2'!BR23</f>
        <v>3.6298993172829062</v>
      </c>
      <c r="I23" s="69">
        <f>'Basic T2'!CC23</f>
        <v>1.7176651559647851</v>
      </c>
      <c r="J23" s="69">
        <f>'Basic T2'!CN23</f>
        <v>1.2785215077427223</v>
      </c>
      <c r="K23" s="309">
        <f t="shared" si="12"/>
        <v>11.320483138401332</v>
      </c>
      <c r="L23" s="97"/>
      <c r="M23" s="97">
        <f t="shared" si="0"/>
        <v>4.8928916188069077E-2</v>
      </c>
      <c r="N23" s="97">
        <f t="shared" si="1"/>
        <v>0.28373770506678964</v>
      </c>
      <c r="O23" s="97">
        <f t="shared" si="2"/>
        <v>0.49824092997710978</v>
      </c>
      <c r="P23" s="97">
        <f t="shared" si="3"/>
        <v>1.2837876752828734</v>
      </c>
      <c r="Q23" s="97">
        <f t="shared" si="4"/>
        <v>1.9445721288364761</v>
      </c>
      <c r="R23" s="97">
        <f t="shared" si="5"/>
        <v>5.4523908500906648</v>
      </c>
      <c r="S23" s="97">
        <f t="shared" si="6"/>
        <v>5.5874714792238427</v>
      </c>
      <c r="T23" s="97">
        <f t="shared" si="7"/>
        <v>4.371186271014321</v>
      </c>
      <c r="U23" s="97">
        <f t="shared" si="8"/>
        <v>6.1118625296296702</v>
      </c>
      <c r="V23" s="97">
        <f t="shared" si="9"/>
        <v>3.4500204610400003</v>
      </c>
      <c r="W23" s="97"/>
      <c r="X23" s="97">
        <f t="shared" si="10"/>
        <v>2.0203118875083283E-2</v>
      </c>
      <c r="Y23" s="97">
        <f t="shared" si="11"/>
        <v>0.80127018396797067</v>
      </c>
      <c r="Z23" s="97">
        <f t="shared" si="11"/>
        <v>2.7186650070782625</v>
      </c>
      <c r="AA23" s="97">
        <f t="shared" si="11"/>
        <v>2.1122051733102674</v>
      </c>
      <c r="AB23" s="97">
        <f t="shared" si="11"/>
        <v>3.0832117802662964</v>
      </c>
      <c r="AC23" s="97">
        <f t="shared" si="11"/>
        <v>32.732614425184316</v>
      </c>
      <c r="AD23" s="97">
        <f t="shared" si="11"/>
        <v>32.064879854549361</v>
      </c>
      <c r="AE23" s="97">
        <f t="shared" si="11"/>
        <v>15.173072871228641</v>
      </c>
      <c r="AF23" s="97">
        <f t="shared" si="11"/>
        <v>11.293877585539816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1.941524383024747E-2</v>
      </c>
      <c r="C24" s="69">
        <f>'Basic T2'!O24</f>
        <v>0.1922008447446569</v>
      </c>
      <c r="D24" s="69">
        <f>'Basic T2'!Z24</f>
        <v>0.41761242685217281</v>
      </c>
      <c r="E24" s="69">
        <f>'Basic T2'!AK24</f>
        <v>0.17446090228853559</v>
      </c>
      <c r="F24" s="69">
        <f>'Basic T2'!AV24</f>
        <v>0.1918442878732427</v>
      </c>
      <c r="G24" s="69">
        <f>'Basic T2'!BG24</f>
        <v>1.2913029299642522</v>
      </c>
      <c r="H24" s="69">
        <f>'Basic T2'!BR24</f>
        <v>1.4020920894490574</v>
      </c>
      <c r="I24" s="69">
        <f>'Basic T2'!CC24</f>
        <v>1.0710557383528618</v>
      </c>
      <c r="J24" s="69">
        <f>'Basic T2'!CN24</f>
        <v>0.77077242255001688</v>
      </c>
      <c r="K24" s="309">
        <f t="shared" si="12"/>
        <v>5.5307568859050438</v>
      </c>
      <c r="L24" s="97"/>
      <c r="M24" s="97">
        <f t="shared" si="0"/>
        <v>0.41536037569222917</v>
      </c>
      <c r="N24" s="97">
        <f t="shared" si="1"/>
        <v>0.60121305039769246</v>
      </c>
      <c r="O24" s="97">
        <f t="shared" si="2"/>
        <v>0.67607076367076657</v>
      </c>
      <c r="P24" s="97">
        <f t="shared" si="3"/>
        <v>0.93667785368436973</v>
      </c>
      <c r="Q24" s="97">
        <f t="shared" si="4"/>
        <v>1.0688200955875664</v>
      </c>
      <c r="R24" s="97">
        <f t="shared" si="5"/>
        <v>1.9000693825053931</v>
      </c>
      <c r="S24" s="97">
        <f t="shared" si="6"/>
        <v>2.158227784374493</v>
      </c>
      <c r="T24" s="97">
        <f t="shared" si="7"/>
        <v>2.7256675276442066</v>
      </c>
      <c r="U24" s="97">
        <f t="shared" si="8"/>
        <v>3.6846115295882087</v>
      </c>
      <c r="V24" s="97">
        <f t="shared" si="9"/>
        <v>1.6855485925934524</v>
      </c>
      <c r="W24" s="97"/>
      <c r="X24" s="97">
        <f t="shared" si="10"/>
        <v>0.35104135348502835</v>
      </c>
      <c r="Y24" s="97">
        <f t="shared" ref="Y24:AG32" si="13">IF($K24&gt;0,C24/$K24*100,0)</f>
        <v>3.4751273416930433</v>
      </c>
      <c r="Z24" s="97">
        <f t="shared" si="13"/>
        <v>7.5507283264691072</v>
      </c>
      <c r="AA24" s="97">
        <f t="shared" si="13"/>
        <v>3.1543766230828836</v>
      </c>
      <c r="AB24" s="97">
        <f t="shared" si="13"/>
        <v>3.4686805410332124</v>
      </c>
      <c r="AC24" s="97">
        <f t="shared" si="13"/>
        <v>23.347671152479986</v>
      </c>
      <c r="AD24" s="97">
        <f t="shared" si="13"/>
        <v>25.350817589220821</v>
      </c>
      <c r="AE24" s="97">
        <f t="shared" si="13"/>
        <v>19.365446004007389</v>
      </c>
      <c r="AF24" s="97">
        <f t="shared" si="13"/>
        <v>13.936111068528534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1.8515508133900797E-2</v>
      </c>
      <c r="C25" s="69">
        <f>'Basic T2'!O25</f>
        <v>1.0899672053119063</v>
      </c>
      <c r="D25" s="69">
        <f>'Basic T2'!Z25</f>
        <v>3.4047242495610623</v>
      </c>
      <c r="E25" s="69">
        <f>'Basic T2'!AK25</f>
        <v>2.7575101044955384</v>
      </c>
      <c r="F25" s="69">
        <f>'Basic T2'!AV25</f>
        <v>1.5320537069659044</v>
      </c>
      <c r="G25" s="69">
        <f>'Basic T2'!BG25</f>
        <v>9.4535011916923253</v>
      </c>
      <c r="H25" s="69">
        <f>'Basic T2'!BR25</f>
        <v>6.644335927933338</v>
      </c>
      <c r="I25" s="69">
        <f>'Basic T2'!CC25</f>
        <v>0.96258955347584085</v>
      </c>
      <c r="J25" s="69">
        <f>'Basic T2'!CN25</f>
        <v>0.36813303171080902</v>
      </c>
      <c r="K25" s="309">
        <f t="shared" si="12"/>
        <v>26.231330479280626</v>
      </c>
      <c r="L25" s="97"/>
      <c r="M25" s="97">
        <f t="shared" si="0"/>
        <v>0.39611186353725719</v>
      </c>
      <c r="N25" s="97">
        <f t="shared" si="1"/>
        <v>3.4094673684166326</v>
      </c>
      <c r="O25" s="97">
        <f t="shared" si="2"/>
        <v>5.5118918295597856</v>
      </c>
      <c r="P25" s="97">
        <f t="shared" si="3"/>
        <v>14.805028589844532</v>
      </c>
      <c r="Q25" s="97">
        <f t="shared" si="4"/>
        <v>8.5355149620431874</v>
      </c>
      <c r="R25" s="97">
        <f t="shared" si="5"/>
        <v>13.910220255064468</v>
      </c>
      <c r="S25" s="97">
        <f t="shared" si="6"/>
        <v>10.227566731382256</v>
      </c>
      <c r="T25" s="97">
        <f t="shared" si="7"/>
        <v>2.4496382348817147</v>
      </c>
      <c r="U25" s="97">
        <f t="shared" si="8"/>
        <v>1.7598284180644612</v>
      </c>
      <c r="V25" s="97">
        <f t="shared" si="9"/>
        <v>7.994237151136331</v>
      </c>
      <c r="W25" s="97"/>
      <c r="X25" s="97">
        <f t="shared" si="10"/>
        <v>7.0585470868607544E-2</v>
      </c>
      <c r="Y25" s="97">
        <f t="shared" si="13"/>
        <v>4.1552112889311505</v>
      </c>
      <c r="Z25" s="97">
        <f t="shared" si="13"/>
        <v>12.979609449281867</v>
      </c>
      <c r="AA25" s="97">
        <f t="shared" si="13"/>
        <v>10.51227693796781</v>
      </c>
      <c r="AB25" s="97">
        <f t="shared" si="13"/>
        <v>5.8405489884549677</v>
      </c>
      <c r="AC25" s="97">
        <f t="shared" si="13"/>
        <v>36.038969503126708</v>
      </c>
      <c r="AD25" s="97">
        <f t="shared" si="13"/>
        <v>25.329770951502091</v>
      </c>
      <c r="AE25" s="97">
        <f t="shared" si="13"/>
        <v>3.6696177276869837</v>
      </c>
      <c r="AF25" s="97">
        <f t="shared" si="13"/>
        <v>1.4034096821798145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1.0923601222549133E-2</v>
      </c>
      <c r="C26" s="69">
        <f>'Basic T2'!O26</f>
        <v>0.16405539928600962</v>
      </c>
      <c r="D26" s="69">
        <f>'Basic T2'!Z26</f>
        <v>0.68751943036336349</v>
      </c>
      <c r="E26" s="69">
        <f>'Basic T2'!AK26</f>
        <v>0.45611702191415765</v>
      </c>
      <c r="F26" s="69">
        <f>'Basic T2'!AV26</f>
        <v>0.50019801107378703</v>
      </c>
      <c r="G26" s="69">
        <f>'Basic T2'!BG26</f>
        <v>1.5595331726370258</v>
      </c>
      <c r="H26" s="69">
        <f>'Basic T2'!BR26</f>
        <v>1.6383026456862946</v>
      </c>
      <c r="I26" s="69">
        <f>'Basic T2'!CC26</f>
        <v>0.93879706424208664</v>
      </c>
      <c r="J26" s="69">
        <f>'Basic T2'!CN26</f>
        <v>0.51538954810648019</v>
      </c>
      <c r="K26" s="309">
        <f t="shared" si="12"/>
        <v>6.4708358945317546</v>
      </c>
      <c r="L26" s="97"/>
      <c r="M26" s="97">
        <f t="shared" si="0"/>
        <v>0.233694263506567</v>
      </c>
      <c r="N26" s="97">
        <f t="shared" si="1"/>
        <v>0.51317280717464264</v>
      </c>
      <c r="O26" s="97">
        <f t="shared" si="2"/>
        <v>1.1130219228097453</v>
      </c>
      <c r="P26" s="97">
        <f t="shared" si="3"/>
        <v>2.4488851514069854</v>
      </c>
      <c r="Q26" s="97">
        <f t="shared" si="4"/>
        <v>2.786748002431203</v>
      </c>
      <c r="R26" s="97">
        <f t="shared" si="5"/>
        <v>2.2947529689343638</v>
      </c>
      <c r="S26" s="97">
        <f t="shared" si="6"/>
        <v>2.5218245761045432</v>
      </c>
      <c r="T26" s="97">
        <f t="shared" si="7"/>
        <v>2.3890901112088989</v>
      </c>
      <c r="U26" s="97">
        <f t="shared" si="8"/>
        <v>2.4637755783992952</v>
      </c>
      <c r="V26" s="97">
        <f t="shared" si="9"/>
        <v>1.972046242482127</v>
      </c>
      <c r="W26" s="97"/>
      <c r="X26" s="97">
        <f t="shared" si="10"/>
        <v>0.16881283037606057</v>
      </c>
      <c r="Y26" s="97">
        <f t="shared" si="13"/>
        <v>2.5353045875363076</v>
      </c>
      <c r="Z26" s="97">
        <f t="shared" si="13"/>
        <v>10.624893623779871</v>
      </c>
      <c r="AA26" s="97">
        <f t="shared" si="13"/>
        <v>7.0488114572586209</v>
      </c>
      <c r="AB26" s="97">
        <f t="shared" si="13"/>
        <v>7.7300370342645293</v>
      </c>
      <c r="AC26" s="97">
        <f t="shared" si="13"/>
        <v>24.100953849794355</v>
      </c>
      <c r="AD26" s="97">
        <f t="shared" si="13"/>
        <v>25.318253659790059</v>
      </c>
      <c r="AE26" s="97">
        <f t="shared" si="13"/>
        <v>14.5081266090433</v>
      </c>
      <c r="AF26" s="97">
        <f t="shared" si="13"/>
        <v>7.9648063481568956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8.9995222290963311E-4</v>
      </c>
      <c r="C27" s="69">
        <f>'Basic T2'!O27</f>
        <v>1.2160049485592064E-2</v>
      </c>
      <c r="D27" s="69">
        <f>'Basic T2'!Z27</f>
        <v>5.5276888359061915E-2</v>
      </c>
      <c r="E27" s="69">
        <f>'Basic T2'!AK27</f>
        <v>1.6094410476207303E-2</v>
      </c>
      <c r="F27" s="69">
        <f>'Basic T2'!AV27</f>
        <v>1.5579653339579254E-2</v>
      </c>
      <c r="G27" s="69">
        <f>'Basic T2'!BG27</f>
        <v>5.2688564405253546E-2</v>
      </c>
      <c r="H27" s="69">
        <f>'Basic T2'!BR27</f>
        <v>8.2424243598095012E-2</v>
      </c>
      <c r="I27" s="69">
        <f>'Basic T2'!CC27</f>
        <v>6.7427073194030143E-2</v>
      </c>
      <c r="J27" s="69">
        <f>'Basic T2'!CN27</f>
        <v>2.9109830151480564E-2</v>
      </c>
      <c r="K27" s="309">
        <f t="shared" si="12"/>
        <v>0.33166066523220938</v>
      </c>
      <c r="L27" s="97"/>
      <c r="M27" s="97">
        <f t="shared" si="0"/>
        <v>1.925314441997597E-2</v>
      </c>
      <c r="N27" s="97">
        <f t="shared" si="1"/>
        <v>3.8037192052575164E-2</v>
      </c>
      <c r="O27" s="97">
        <f t="shared" si="2"/>
        <v>8.9487490609285375E-2</v>
      </c>
      <c r="P27" s="97">
        <f t="shared" si="3"/>
        <v>8.6410637933286322E-2</v>
      </c>
      <c r="Q27" s="97">
        <f t="shared" si="4"/>
        <v>8.6798761413384509E-2</v>
      </c>
      <c r="R27" s="97">
        <f t="shared" si="5"/>
        <v>7.7527840843168522E-2</v>
      </c>
      <c r="S27" s="97">
        <f t="shared" si="6"/>
        <v>0.12687489928665163</v>
      </c>
      <c r="T27" s="97">
        <f t="shared" si="7"/>
        <v>0.17159124152744057</v>
      </c>
      <c r="U27" s="97">
        <f t="shared" si="8"/>
        <v>0.13915704903614343</v>
      </c>
      <c r="V27" s="97">
        <f t="shared" si="9"/>
        <v>0.1010766119417451</v>
      </c>
      <c r="W27" s="97"/>
      <c r="X27" s="97">
        <f t="shared" si="10"/>
        <v>0.27134728873547281</v>
      </c>
      <c r="Y27" s="97">
        <f t="shared" si="13"/>
        <v>3.6664129214956223</v>
      </c>
      <c r="Z27" s="97">
        <f t="shared" si="13"/>
        <v>16.666700080445256</v>
      </c>
      <c r="AA27" s="97">
        <f t="shared" si="13"/>
        <v>4.8526738812813202</v>
      </c>
      <c r="AB27" s="97">
        <f t="shared" si="13"/>
        <v>4.6974679160916759</v>
      </c>
      <c r="AC27" s="97">
        <f t="shared" si="13"/>
        <v>15.886286776987587</v>
      </c>
      <c r="AD27" s="97">
        <f t="shared" si="13"/>
        <v>24.85198042414417</v>
      </c>
      <c r="AE27" s="97">
        <f t="shared" si="13"/>
        <v>20.330138681601465</v>
      </c>
      <c r="AF27" s="97">
        <f t="shared" si="13"/>
        <v>8.7769920292174426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3.4824829035204341E-2</v>
      </c>
      <c r="C28" s="69">
        <f>'Basic T2'!O28</f>
        <v>0.60612539233146234</v>
      </c>
      <c r="D28" s="69">
        <f>'Basic T2'!Z28</f>
        <v>2.31951631943679</v>
      </c>
      <c r="E28" s="69">
        <f>'Basic T2'!AK28</f>
        <v>0.7853003920403776</v>
      </c>
      <c r="F28" s="69">
        <f>'Basic T2'!AV28</f>
        <v>0.65288237733793875</v>
      </c>
      <c r="G28" s="69">
        <f>'Basic T2'!BG28</f>
        <v>4.5244586653462875</v>
      </c>
      <c r="H28" s="69">
        <f>'Basic T2'!BR28</f>
        <v>4.3984838562608513</v>
      </c>
      <c r="I28" s="69">
        <f>'Basic T2'!CC28</f>
        <v>2.770290766089714</v>
      </c>
      <c r="J28" s="69">
        <f>'Basic T2'!CN28</f>
        <v>1.6989403543036741</v>
      </c>
      <c r="K28" s="309">
        <f t="shared" si="12"/>
        <v>17.7908229521823</v>
      </c>
      <c r="L28" s="97"/>
      <c r="M28" s="97">
        <f t="shared" si="0"/>
        <v>0.74502561996903616</v>
      </c>
      <c r="N28" s="97">
        <f t="shared" si="1"/>
        <v>1.8959880042734671</v>
      </c>
      <c r="O28" s="97">
        <f t="shared" si="2"/>
        <v>3.7550538935076641</v>
      </c>
      <c r="P28" s="97">
        <f t="shared" si="3"/>
        <v>4.2162655131596889</v>
      </c>
      <c r="Q28" s="97">
        <f t="shared" si="4"/>
        <v>3.6373968320330698</v>
      </c>
      <c r="R28" s="97">
        <f t="shared" si="5"/>
        <v>6.657450535385748</v>
      </c>
      <c r="S28" s="97">
        <f t="shared" si="6"/>
        <v>6.77054677017329</v>
      </c>
      <c r="T28" s="97">
        <f t="shared" si="7"/>
        <v>7.0499520359935435</v>
      </c>
      <c r="U28" s="97">
        <f t="shared" si="8"/>
        <v>8.1216388059651621</v>
      </c>
      <c r="V28" s="97">
        <f t="shared" si="9"/>
        <v>5.4219155183898655</v>
      </c>
      <c r="W28" s="97"/>
      <c r="X28" s="97">
        <f t="shared" si="10"/>
        <v>0.19574602663859669</v>
      </c>
      <c r="Y28" s="97">
        <f t="shared" si="13"/>
        <v>3.4069553384944022</v>
      </c>
      <c r="Z28" s="97">
        <f t="shared" si="13"/>
        <v>13.037712340070632</v>
      </c>
      <c r="AA28" s="97">
        <f t="shared" si="13"/>
        <v>4.4140756959421559</v>
      </c>
      <c r="AB28" s="97">
        <f t="shared" si="13"/>
        <v>3.6697705277194799</v>
      </c>
      <c r="AC28" s="97">
        <f t="shared" si="13"/>
        <v>25.431418644921639</v>
      </c>
      <c r="AD28" s="97">
        <f t="shared" si="13"/>
        <v>24.723329932982747</v>
      </c>
      <c r="AE28" s="97">
        <f t="shared" si="13"/>
        <v>15.571459361580001</v>
      </c>
      <c r="AF28" s="97">
        <f t="shared" si="13"/>
        <v>9.5495321316503503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2.0855360781277536E-2</v>
      </c>
      <c r="C29" s="69">
        <f>'Basic T2'!O29</f>
        <v>0.22377736864222647</v>
      </c>
      <c r="D29" s="69">
        <f>'Basic T2'!Z29</f>
        <v>0.93603575967331909</v>
      </c>
      <c r="E29" s="69">
        <f>'Basic T2'!AK29</f>
        <v>0.30110081872012479</v>
      </c>
      <c r="F29" s="69">
        <f>'Basic T2'!AV29</f>
        <v>0.45280778173997555</v>
      </c>
      <c r="G29" s="69">
        <f>'Basic T2'!BG29</f>
        <v>1.4328383823115025</v>
      </c>
      <c r="H29" s="69">
        <f>'Basic T2'!BR29</f>
        <v>1.3748707613715554</v>
      </c>
      <c r="I29" s="69">
        <f>'Basic T2'!CC29</f>
        <v>0.7076756250828079</v>
      </c>
      <c r="J29" s="69">
        <f>'Basic T2'!CN29</f>
        <v>0.39046383865332129</v>
      </c>
      <c r="K29" s="309">
        <f t="shared" si="12"/>
        <v>5.8404256969761104</v>
      </c>
      <c r="L29" s="97"/>
      <c r="M29" s="97">
        <f t="shared" si="0"/>
        <v>0.44616954415029902</v>
      </c>
      <c r="N29" s="97">
        <f t="shared" si="1"/>
        <v>0.69998586421458486</v>
      </c>
      <c r="O29" s="97">
        <f t="shared" si="2"/>
        <v>1.5153438216279325</v>
      </c>
      <c r="P29" s="97">
        <f t="shared" si="3"/>
        <v>1.6166055828080308</v>
      </c>
      <c r="Q29" s="97">
        <f t="shared" si="4"/>
        <v>2.5227233081961149</v>
      </c>
      <c r="R29" s="97">
        <f t="shared" si="5"/>
        <v>2.1083297165476198</v>
      </c>
      <c r="S29" s="97">
        <f t="shared" si="6"/>
        <v>2.11632623808767</v>
      </c>
      <c r="T29" s="97">
        <f t="shared" si="7"/>
        <v>1.8009225872407855</v>
      </c>
      <c r="U29" s="97">
        <f t="shared" si="8"/>
        <v>1.8665789274472093</v>
      </c>
      <c r="V29" s="97">
        <f t="shared" si="9"/>
        <v>1.7799229864492239</v>
      </c>
      <c r="W29" s="97"/>
      <c r="X29" s="97">
        <f>IF($K29&gt;0,B29/$K29*100,0)</f>
        <v>0.35708631293906251</v>
      </c>
      <c r="Y29" s="97">
        <f t="shared" si="13"/>
        <v>3.8315249650053347</v>
      </c>
      <c r="Z29" s="97">
        <f t="shared" si="13"/>
        <v>16.026841333808132</v>
      </c>
      <c r="AA29" s="97">
        <f t="shared" si="13"/>
        <v>5.1554601383940257</v>
      </c>
      <c r="AB29" s="97">
        <f t="shared" si="13"/>
        <v>7.7529927651406902</v>
      </c>
      <c r="AC29" s="97">
        <f t="shared" si="13"/>
        <v>24.533115506517905</v>
      </c>
      <c r="AD29" s="97">
        <f t="shared" si="13"/>
        <v>23.540591605906343</v>
      </c>
      <c r="AE29" s="97">
        <f t="shared" si="13"/>
        <v>12.116850068809335</v>
      </c>
      <c r="AF29" s="97">
        <f t="shared" si="13"/>
        <v>6.6855373034791725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1.8263438366387576E-2</v>
      </c>
      <c r="C30" s="69">
        <f>'Basic T2'!O30</f>
        <v>0.12789855099035652</v>
      </c>
      <c r="D30" s="69">
        <f>'Basic T2'!Z30</f>
        <v>0.36013442350071001</v>
      </c>
      <c r="E30" s="69">
        <f>'Basic T2'!AK30</f>
        <v>0.16726964151015317</v>
      </c>
      <c r="F30" s="69">
        <f>'Basic T2'!AV30</f>
        <v>0.38036817898003272</v>
      </c>
      <c r="G30" s="69">
        <f>'Basic T2'!BG30</f>
        <v>2.5564234034536644</v>
      </c>
      <c r="H30" s="69">
        <f>'Basic T2'!BR30</f>
        <v>3.2386312919000164</v>
      </c>
      <c r="I30" s="69">
        <f>'Basic T2'!CC30</f>
        <v>2.5791506609641197</v>
      </c>
      <c r="J30" s="69">
        <f>'Basic T2'!CN30</f>
        <v>1.4796912378758358</v>
      </c>
      <c r="K30" s="309">
        <f t="shared" si="12"/>
        <v>10.907830827541275</v>
      </c>
      <c r="L30" s="97"/>
      <c r="M30" s="97">
        <f t="shared" si="0"/>
        <v>0.39071920433347057</v>
      </c>
      <c r="N30" s="97">
        <f t="shared" si="1"/>
        <v>0.40007252873686799</v>
      </c>
      <c r="O30" s="97">
        <f t="shared" si="2"/>
        <v>0.58301989851092828</v>
      </c>
      <c r="P30" s="97">
        <f t="shared" si="3"/>
        <v>0.89806808712452735</v>
      </c>
      <c r="Q30" s="97">
        <f t="shared" si="4"/>
        <v>2.1191412990337444</v>
      </c>
      <c r="R30" s="97">
        <f t="shared" si="5"/>
        <v>3.7616129607612745</v>
      </c>
      <c r="S30" s="97">
        <f t="shared" si="6"/>
        <v>4.9851961152350786</v>
      </c>
      <c r="T30" s="97">
        <f t="shared" si="7"/>
        <v>6.5635306863702878</v>
      </c>
      <c r="U30" s="97">
        <f t="shared" si="8"/>
        <v>7.0735371891878467</v>
      </c>
      <c r="V30" s="97">
        <f t="shared" si="9"/>
        <v>3.3242609065795277</v>
      </c>
      <c r="W30" s="97"/>
      <c r="X30" s="97">
        <f t="shared" si="10"/>
        <v>0.1674341915926498</v>
      </c>
      <c r="Y30" s="97">
        <f t="shared" si="13"/>
        <v>1.1725388210772796</v>
      </c>
      <c r="Z30" s="97">
        <f t="shared" si="13"/>
        <v>3.3016135764720835</v>
      </c>
      <c r="AA30" s="97">
        <f t="shared" si="13"/>
        <v>1.5334821758310793</v>
      </c>
      <c r="AB30" s="97">
        <f t="shared" si="13"/>
        <v>3.4871110947158979</v>
      </c>
      <c r="AC30" s="97">
        <f t="shared" si="13"/>
        <v>23.436588299471321</v>
      </c>
      <c r="AD30" s="97">
        <f t="shared" si="13"/>
        <v>29.690883028023947</v>
      </c>
      <c r="AE30" s="97">
        <f t="shared" si="13"/>
        <v>23.644945560138318</v>
      </c>
      <c r="AF30" s="97">
        <f t="shared" si="13"/>
        <v>13.565403252677433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3.367514573494558E-2</v>
      </c>
      <c r="C31" s="69">
        <f>'Basic T2'!O31</f>
        <v>0.17863678834319591</v>
      </c>
      <c r="D31" s="69">
        <f>'Basic T2'!Z31</f>
        <v>0.6651433094732323</v>
      </c>
      <c r="E31" s="69">
        <f>'Basic T2'!AK31</f>
        <v>0.32443808505309996</v>
      </c>
      <c r="F31" s="69">
        <f>'Basic T2'!AV31</f>
        <v>0.49607706697987008</v>
      </c>
      <c r="G31" s="69">
        <f>'Basic T2'!BG31</f>
        <v>2.8565535066405361</v>
      </c>
      <c r="H31" s="69">
        <f>'Basic T2'!BR31</f>
        <v>4.5207561042555726</v>
      </c>
      <c r="I31" s="69">
        <f>'Basic T2'!CC31</f>
        <v>3.7231963482672397</v>
      </c>
      <c r="J31" s="69">
        <f>'Basic T2'!CN31</f>
        <v>2.4625810344188217</v>
      </c>
      <c r="K31" s="309">
        <f t="shared" si="12"/>
        <v>15.261057389166513</v>
      </c>
      <c r="L31" s="97"/>
      <c r="M31" s="97">
        <f t="shared" si="0"/>
        <v>0.72042984915627917</v>
      </c>
      <c r="N31" s="97">
        <f t="shared" si="1"/>
        <v>0.55878406037050155</v>
      </c>
      <c r="O31" s="97">
        <f t="shared" si="2"/>
        <v>1.0767973275499512</v>
      </c>
      <c r="P31" s="97">
        <f t="shared" si="3"/>
        <v>1.7419030004694327</v>
      </c>
      <c r="Q31" s="97">
        <f t="shared" si="4"/>
        <v>2.7637890292493608</v>
      </c>
      <c r="R31" s="97">
        <f t="shared" si="5"/>
        <v>4.203235144526742</v>
      </c>
      <c r="S31" s="97">
        <f t="shared" si="6"/>
        <v>6.9587593454142143</v>
      </c>
      <c r="T31" s="97">
        <f t="shared" si="7"/>
        <v>9.4749460948895639</v>
      </c>
      <c r="U31" s="97">
        <f t="shared" si="8"/>
        <v>11.772157651859997</v>
      </c>
      <c r="V31" s="97">
        <f t="shared" si="9"/>
        <v>4.6509463956646524</v>
      </c>
      <c r="W31" s="97"/>
      <c r="X31" s="97">
        <f t="shared" si="10"/>
        <v>0.22066063232847036</v>
      </c>
      <c r="Y31" s="97">
        <f t="shared" si="13"/>
        <v>1.1705400470481568</v>
      </c>
      <c r="Z31" s="97">
        <f t="shared" si="13"/>
        <v>4.3584352808043487</v>
      </c>
      <c r="AA31" s="97">
        <f t="shared" si="13"/>
        <v>2.1259214009863521</v>
      </c>
      <c r="AB31" s="97">
        <f t="shared" si="13"/>
        <v>3.2506074404256173</v>
      </c>
      <c r="AC31" s="97">
        <f t="shared" si="13"/>
        <v>18.717926509262327</v>
      </c>
      <c r="AD31" s="97">
        <f t="shared" si="13"/>
        <v>29.622823563095679</v>
      </c>
      <c r="AE31" s="97">
        <f t="shared" si="13"/>
        <v>24.39671284448648</v>
      </c>
      <c r="AF31" s="97">
        <f t="shared" si="13"/>
        <v>16.136372281562569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1.9054791324010388E-4</v>
      </c>
      <c r="C32" s="69">
        <f>'Basic T2'!O32</f>
        <v>5.6643966231738341E-2</v>
      </c>
      <c r="D32" s="69">
        <f>'Basic T2'!Z32</f>
        <v>0.18513828610930297</v>
      </c>
      <c r="E32" s="69">
        <f>'Basic T2'!AK32</f>
        <v>0.12801102059850811</v>
      </c>
      <c r="F32" s="69">
        <f>'Basic T2'!AV32</f>
        <v>0.16504325101160711</v>
      </c>
      <c r="G32" s="69">
        <f>'Basic T2'!BG32</f>
        <v>0.78801504800401334</v>
      </c>
      <c r="H32" s="69">
        <f>'Basic T2'!BR32</f>
        <v>1.3579140313176699</v>
      </c>
      <c r="I32" s="69">
        <f>'Basic T2'!CC32</f>
        <v>1.7236022945918865</v>
      </c>
      <c r="J32" s="69">
        <f>'Basic T2'!CN32</f>
        <v>1.2670114673658199</v>
      </c>
      <c r="K32" s="309">
        <f t="shared" si="12"/>
        <v>5.6715699131437862</v>
      </c>
      <c r="L32" s="97"/>
      <c r="M32" s="97">
        <f t="shared" si="0"/>
        <v>4.0764902837571535E-3</v>
      </c>
      <c r="N32" s="97">
        <f t="shared" si="1"/>
        <v>0.17718492221015072</v>
      </c>
      <c r="O32" s="97">
        <f t="shared" si="2"/>
        <v>0.29971948732004572</v>
      </c>
      <c r="P32" s="97">
        <f t="shared" si="3"/>
        <v>0.68728916593500611</v>
      </c>
      <c r="Q32" s="97">
        <f t="shared" si="4"/>
        <v>0.9195037562904268</v>
      </c>
      <c r="R32" s="97">
        <f t="shared" si="5"/>
        <v>1.159513566431227</v>
      </c>
      <c r="S32" s="97">
        <f t="shared" si="6"/>
        <v>2.0902248955226366</v>
      </c>
      <c r="T32" s="97">
        <f t="shared" si="7"/>
        <v>4.3862953501999664</v>
      </c>
      <c r="U32" s="97">
        <f t="shared" si="8"/>
        <v>6.0568397677378378</v>
      </c>
      <c r="V32" s="97">
        <f t="shared" si="9"/>
        <v>1.728462646632956</v>
      </c>
      <c r="W32" s="97"/>
      <c r="X32" s="97">
        <f t="shared" si="10"/>
        <v>3.3597031537689714E-3</v>
      </c>
      <c r="Y32" s="97">
        <f t="shared" si="13"/>
        <v>0.99873521968699919</v>
      </c>
      <c r="Z32" s="97">
        <f t="shared" si="13"/>
        <v>3.2643216771470542</v>
      </c>
      <c r="AA32" s="97">
        <f t="shared" si="13"/>
        <v>2.2570650200722078</v>
      </c>
      <c r="AB32" s="97">
        <f t="shared" si="13"/>
        <v>2.9100099891058666</v>
      </c>
      <c r="AC32" s="97">
        <f t="shared" si="13"/>
        <v>13.894125613752889</v>
      </c>
      <c r="AD32" s="97">
        <f t="shared" si="13"/>
        <v>23.942471874863475</v>
      </c>
      <c r="AE32" s="97">
        <f t="shared" si="13"/>
        <v>30.390215072505082</v>
      </c>
      <c r="AF32" s="97">
        <f t="shared" si="13"/>
        <v>22.339695829712653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2.0124705452197546E-2</v>
      </c>
      <c r="C33" s="69">
        <f>'Basic T2'!O33</f>
        <v>0.5391209888698002</v>
      </c>
      <c r="D33" s="69">
        <f>'Basic T2'!Z33</f>
        <v>1.9464061834567805</v>
      </c>
      <c r="E33" s="69">
        <f>'Basic T2'!AK33</f>
        <v>0.91071444736726026</v>
      </c>
      <c r="F33" s="69">
        <f>'Basic T2'!AV33</f>
        <v>0.86425056965971148</v>
      </c>
      <c r="G33" s="69">
        <f>'Basic T2'!BG33</f>
        <v>4.4198032152182627</v>
      </c>
      <c r="H33" s="69">
        <f>'Basic T2'!BR33</f>
        <v>7.5305136136758186</v>
      </c>
      <c r="I33" s="69">
        <f>'Basic T2'!CC33</f>
        <v>6.1861019493372975</v>
      </c>
      <c r="J33" s="69">
        <f>'Basic T2'!CN33</f>
        <v>3.6999581677423721</v>
      </c>
      <c r="K33" s="309">
        <f t="shared" ref="K33" si="14">SUM(B33:J33)</f>
        <v>26.1169938407795</v>
      </c>
      <c r="L33" s="97"/>
      <c r="M33" s="97">
        <f t="shared" si="0"/>
        <v>0.43053825593977513</v>
      </c>
      <c r="N33" s="97">
        <f t="shared" si="1"/>
        <v>1.6863951596177547</v>
      </c>
      <c r="O33" s="97">
        <f t="shared" si="2"/>
        <v>3.1510276760249165</v>
      </c>
      <c r="P33" s="97">
        <f t="shared" si="3"/>
        <v>4.8896116131996452</v>
      </c>
      <c r="Q33" s="97">
        <f t="shared" si="4"/>
        <v>4.8149902544173573</v>
      </c>
      <c r="R33" s="97">
        <f t="shared" si="5"/>
        <v>6.5034567575616045</v>
      </c>
      <c r="S33" s="97">
        <f t="shared" si="6"/>
        <v>11.591652098994338</v>
      </c>
      <c r="T33" s="97">
        <f t="shared" si="7"/>
        <v>15.742651481365034</v>
      </c>
      <c r="U33" s="97">
        <f t="shared" si="8"/>
        <v>17.687333024648975</v>
      </c>
      <c r="V33" s="97">
        <f t="shared" si="9"/>
        <v>7.9593920179867297</v>
      </c>
      <c r="W33" s="97"/>
      <c r="X33" s="97">
        <f t="shared" ref="X33" si="15">IF($K33&gt;0,B33/$K33*100,0)</f>
        <v>7.7055979623407128E-2</v>
      </c>
      <c r="Y33" s="97">
        <f t="shared" ref="Y33" si="16">IF($K33&gt;0,C33/$K33*100,0)</f>
        <v>2.0642536126344218</v>
      </c>
      <c r="Z33" s="97">
        <f t="shared" ref="Z33" si="17">IF($K33&gt;0,D33/$K33*100,0)</f>
        <v>7.452642502896448</v>
      </c>
      <c r="AA33" s="97">
        <f t="shared" ref="AA33" si="18">IF($K33&gt;0,E33/$K33*100,0)</f>
        <v>3.4870569442998294</v>
      </c>
      <c r="AB33" s="97">
        <f t="shared" ref="AB33" si="19">IF($K33&gt;0,F33/$K33*100,0)</f>
        <v>3.3091502602809379</v>
      </c>
      <c r="AC33" s="97">
        <f t="shared" ref="AC33" si="20">IF($K33&gt;0,G33/$K33*100,0)</f>
        <v>16.923093224906726</v>
      </c>
      <c r="AD33" s="97">
        <f t="shared" ref="AD33" si="21">IF($K33&gt;0,H33/$K33*100,0)</f>
        <v>28.833768769809765</v>
      </c>
      <c r="AE33" s="97">
        <f t="shared" ref="AE33" si="22">IF($K33&gt;0,I33/$K33*100,0)</f>
        <v>23.686117885735445</v>
      </c>
      <c r="AF33" s="97">
        <f>IF($K33&gt;0,J33/$K33*100,0)</f>
        <v>14.166860819813026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4.6743129500233414</v>
      </c>
      <c r="C35" s="310">
        <f t="shared" ref="C35:K35" si="24">SUM(C8:C33)</f>
        <v>31.968841098429124</v>
      </c>
      <c r="D35" s="310">
        <f t="shared" si="24"/>
        <v>61.770520083537001</v>
      </c>
      <c r="E35" s="310">
        <f t="shared" si="24"/>
        <v>18.625496653123957</v>
      </c>
      <c r="F35" s="310">
        <f t="shared" si="24"/>
        <v>17.94916550177506</v>
      </c>
      <c r="G35" s="310">
        <f t="shared" si="24"/>
        <v>67.960830370392387</v>
      </c>
      <c r="H35" s="310">
        <f t="shared" si="24"/>
        <v>64.964972631719576</v>
      </c>
      <c r="I35" s="310">
        <f t="shared" si="24"/>
        <v>39.295171824517233</v>
      </c>
      <c r="J35" s="310">
        <f t="shared" si="24"/>
        <v>20.918688886482375</v>
      </c>
      <c r="K35" s="310">
        <f t="shared" si="24"/>
        <v>328.12800000000004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1.4245394937412659</v>
      </c>
      <c r="Y35" s="98">
        <f t="shared" ref="Y35:AG35" si="26">IF($K35&gt;0,C35/$K35*100,0)</f>
        <v>9.742795829197485</v>
      </c>
      <c r="Z35" s="98">
        <f t="shared" si="26"/>
        <v>18.825129243324859</v>
      </c>
      <c r="AA35" s="98">
        <f t="shared" si="26"/>
        <v>5.6762899396345192</v>
      </c>
      <c r="AB35" s="98">
        <f t="shared" si="26"/>
        <v>5.4701718542078268</v>
      </c>
      <c r="AC35" s="98">
        <f t="shared" si="26"/>
        <v>20.711682748924925</v>
      </c>
      <c r="AD35" s="98">
        <f t="shared" si="26"/>
        <v>19.798667785656683</v>
      </c>
      <c r="AE35" s="98">
        <f t="shared" si="26"/>
        <v>11.975561922334341</v>
      </c>
      <c r="AF35" s="98">
        <f t="shared" si="26"/>
        <v>6.3751611829780979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automation\Data\Results\Workbooks\LEPs\ST_LEP\[ST_LEP_MainTables.Main.xlsm]Manager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automation\Data\Results\Workbooks\LEPs\ST_LEP\[ST_LEP_MainTables.Main.xlsm]Manager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automation\Data\Results\Workbooks\LEPs\ST_LEP\[ST_LEP_MainTables.Main.xlsm]Manager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automation\Data\Results\Workbooks\LEPs\ST_LEP\[ST_LEP_MainTables.Main.xlsm]Manager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automation\Data\Results\Workbooks\LEPs\ST_LEP\[ST_LEP_MainTables.Main.xlsm]Manager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automation\Data\Results\Workbooks\LEPs\ST_LEP\[ST_LEP_MainTables.Main.xlsm]Manager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automation\Data\Results\Workbooks\LEPs\ST_LEP\[ST_LEP_MainTables.Main.xlsm]Manager</v>
      </c>
      <c r="Y79" s="91" t="str">
        <f ca="1">CELL("filename")</f>
        <v>M:\IE\Projects\Nuffield via NFER AI and automation\Data\Results\Workbooks\LEPs\ST_LEP\[ST_LEP_MainTables.Main.xlsm]Manager</v>
      </c>
      <c r="AW79" s="91" t="str">
        <f ca="1">CELL("filename")</f>
        <v>M:\IE\Projects\Nuffield via NFER AI and automation\Data\Results\Workbooks\LEPs\ST_LEP\[ST_LEP_MainTables.Main.xlsm]Manager</v>
      </c>
      <c r="BU79" s="91" t="str">
        <f ca="1">CELL("filename")</f>
        <v>M:\IE\Projects\Nuffield via NFER AI and automation\Data\Results\Workbooks\LEPs\ST_LEP\[ST_LEP_MainTables.Main.xlsm]Manager</v>
      </c>
      <c r="CS79" s="91" t="str">
        <f ca="1">CELL("filename")</f>
        <v>M:\IE\Projects\Nuffield via NFER AI and automation\Data\Results\Workbooks\LEPs\ST_LEP\[ST_LEP_MainTables.Main.xlsm]Manager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automation\Data\Results\Workbooks\LEPs\ST_LEP\[ST_LEP_MainTables.Main.xlsm]Manager</v>
      </c>
      <c r="Y96" s="91" t="str">
        <f ca="1">CELL("filename")</f>
        <v>M:\IE\Projects\Nuffield via NFER AI and automation\Data\Results\Workbooks\LEPs\ST_LEP\[ST_LEP_MainTables.Main.xlsm]Manager</v>
      </c>
      <c r="AW96" s="91" t="str">
        <f ca="1">CELL("filename")</f>
        <v>M:\IE\Projects\Nuffield via NFER AI and automation\Data\Results\Workbooks\LEPs\ST_LEP\[ST_LEP_MainTables.Main.xlsm]Manager</v>
      </c>
      <c r="BU96" s="91" t="str">
        <f ca="1">CELL("filename")</f>
        <v>M:\IE\Projects\Nuffield via NFER AI and automation\Data\Results\Workbooks\LEPs\ST_LEP\[ST_LEP_MainTables.Main.xlsm]Manager</v>
      </c>
      <c r="CS96" s="91" t="str">
        <f ca="1">CELL("filename")</f>
        <v>M:\IE\Projects\Nuffield via NFER AI and automation\Data\Results\Workbooks\LEPs\ST_LEP\[ST_LEP_MainTables.Main.xlsm]Manager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618A39E-0DA2-4D64-B1C7-F59827ACCD9B}"/>
</file>

<file path=customXml/itemProps2.xml><?xml version="1.0" encoding="utf-8"?>
<ds:datastoreItem xmlns:ds="http://schemas.openxmlformats.org/officeDocument/2006/customXml" ds:itemID="{EDFEC1F7-E811-4B8B-96F3-1422ABDA6DE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2024-02-29T15:55:31Z</dcterms:modified>
</cp:coreProperties>
</file>